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egner\Documents\ogregner\ALLOTMENT REPORT\CY 2015\2015 WEBSITE\"/>
    </mc:Choice>
  </mc:AlternateContent>
  <bookViews>
    <workbookView xWindow="120" yWindow="105" windowWidth="21840" windowHeight="9210" tabRatio="807" activeTab="2"/>
  </bookViews>
  <sheets>
    <sheet name="SUM" sheetId="184" r:id="rId1"/>
    <sheet name="ByDept." sheetId="195" r:id="rId2"/>
    <sheet name="ProgramAdjustments" sheetId="194" r:id="rId3"/>
    <sheet name="ALLSOURCES" sheetId="186" r:id="rId4"/>
    <sheet name="SPFs-RA10651" sheetId="192" r:id="rId5"/>
    <sheet name="CONTINUING-RA10633" sheetId="188" r:id="rId6"/>
    <sheet name="AUTOMATIC" sheetId="190" r:id="rId7"/>
    <sheet name="SUPPL-RA10652" sheetId="193" r:id="rId8"/>
    <sheet name="UF" sheetId="191" r:id="rId9"/>
  </sheets>
  <externalReferences>
    <externalReference r:id="rId10"/>
    <externalReference r:id="rId11"/>
  </externalReferences>
  <definedNames>
    <definedName name="_xlnm.Print_Area" localSheetId="3">ALLSOURCES!$A$1:$I$97</definedName>
    <definedName name="_xlnm.Print_Area" localSheetId="6">AUTOMATIC!$A$1:$O$95</definedName>
    <definedName name="_xlnm.Print_Area" localSheetId="1">ByDept.!$A$7:$L$260</definedName>
    <definedName name="_xlnm.Print_Area" localSheetId="5">'CONTINUING-RA10633'!$A$1:$M$96</definedName>
    <definedName name="_xlnm.Print_Area" localSheetId="2">ProgramAdjustments!$A$1:$F$81</definedName>
    <definedName name="_xlnm.Print_Area" localSheetId="4">'SPFs-RA10651'!$A$1:$K$95</definedName>
    <definedName name="_xlnm.Print_Area" localSheetId="0">SUM!$A$1:$G$56</definedName>
    <definedName name="_xlnm.Print_Area" localSheetId="7">'SUPPL-RA10652'!$A$1:$D$97</definedName>
    <definedName name="_xlnm.Print_Area" localSheetId="8">UF!$A$1:$H$95</definedName>
    <definedName name="_xlnm.Print_Titles" localSheetId="3">ALLSOURCES!$1:$6</definedName>
    <definedName name="_xlnm.Print_Titles" localSheetId="6">AUTOMATIC!$A:$A,AUTOMATIC!$1:$5</definedName>
    <definedName name="_xlnm.Print_Titles" localSheetId="1">ByDept.!$1:$6</definedName>
    <definedName name="_xlnm.Print_Titles" localSheetId="5">'CONTINUING-RA10633'!$A:$A,'CONTINUING-RA10633'!$1:$5</definedName>
    <definedName name="_xlnm.Print_Titles" localSheetId="2">ProgramAdjustments!$1:$5</definedName>
    <definedName name="_xlnm.Print_Titles" localSheetId="4">'SPFs-RA10651'!$A:$A,'SPFs-RA10651'!$1:$5</definedName>
    <definedName name="_xlnm.Print_Titles" localSheetId="7">'SUPPL-RA10652'!$A:$A,'SUPPL-RA10652'!$1:$5</definedName>
    <definedName name="_xlnm.Print_Titles" localSheetId="8">UF!$1:$5</definedName>
    <definedName name="Z_5BA19E16_4FBA_4604_B3D1_F564165F1D65_.wvu.Cols" localSheetId="6" hidden="1">AUTOMATIC!#REF!</definedName>
    <definedName name="Z_5BA19E16_4FBA_4604_B3D1_F564165F1D65_.wvu.PrintArea" localSheetId="6" hidden="1">AUTOMATIC!$A$1:$O$95</definedName>
    <definedName name="Z_5BA19E16_4FBA_4604_B3D1_F564165F1D65_.wvu.PrintArea" localSheetId="5" hidden="1">'CONTINUING-RA10633'!$A$1:$H$96</definedName>
    <definedName name="Z_5BA19E16_4FBA_4604_B3D1_F564165F1D65_.wvu.PrintArea" localSheetId="7" hidden="1">'SUPPL-RA10652'!$A$1:$D$97</definedName>
    <definedName name="Z_5BA19E16_4FBA_4604_B3D1_F564165F1D65_.wvu.PrintArea" localSheetId="8" hidden="1">UF!$A$1:$H$95</definedName>
    <definedName name="Z_5BA19E16_4FBA_4604_B3D1_F564165F1D65_.wvu.PrintTitles" localSheetId="6" hidden="1">AUTOMATIC!$A:$A,AUTOMATIC!$1:$5</definedName>
    <definedName name="Z_5BA19E16_4FBA_4604_B3D1_F564165F1D65_.wvu.PrintTitles" localSheetId="5" hidden="1">'CONTINUING-RA10633'!$1:$5</definedName>
    <definedName name="Z_5BA19E16_4FBA_4604_B3D1_F564165F1D65_.wvu.PrintTitles" localSheetId="7" hidden="1">'SUPPL-RA10652'!$1:$5</definedName>
    <definedName name="Z_5BA19E16_4FBA_4604_B3D1_F564165F1D65_.wvu.PrintTitles" localSheetId="8" hidden="1">UF!$1:$5</definedName>
  </definedNames>
  <calcPr calcId="152511"/>
</workbook>
</file>

<file path=xl/calcChain.xml><?xml version="1.0" encoding="utf-8"?>
<calcChain xmlns="http://schemas.openxmlformats.org/spreadsheetml/2006/main">
  <c r="N259" i="195" l="1"/>
  <c r="J259" i="195"/>
  <c r="L259" i="195" s="1"/>
  <c r="G259" i="195"/>
  <c r="N258" i="195"/>
  <c r="J258" i="195"/>
  <c r="L258" i="195" s="1"/>
  <c r="G258" i="195"/>
  <c r="N257" i="195"/>
  <c r="H257" i="195"/>
  <c r="G257" i="195"/>
  <c r="J257" i="195" s="1"/>
  <c r="L257" i="195" s="1"/>
  <c r="N256" i="195"/>
  <c r="L256" i="195"/>
  <c r="G256" i="195"/>
  <c r="J256" i="195" s="1"/>
  <c r="H255" i="195"/>
  <c r="N255" i="195" s="1"/>
  <c r="G255" i="195"/>
  <c r="J255" i="195" s="1"/>
  <c r="L255" i="195" s="1"/>
  <c r="H254" i="195"/>
  <c r="N254" i="195" s="1"/>
  <c r="G254" i="195"/>
  <c r="H253" i="195"/>
  <c r="G253" i="195"/>
  <c r="J253" i="195" s="1"/>
  <c r="H252" i="195"/>
  <c r="G252" i="195"/>
  <c r="J252" i="195" s="1"/>
  <c r="H251" i="195"/>
  <c r="G251" i="195"/>
  <c r="J251" i="195" s="1"/>
  <c r="H250" i="195"/>
  <c r="G250" i="195"/>
  <c r="J250" i="195" s="1"/>
  <c r="G249" i="195"/>
  <c r="F249" i="195"/>
  <c r="E249" i="195"/>
  <c r="N248" i="195"/>
  <c r="N247" i="195"/>
  <c r="H247" i="195"/>
  <c r="G247" i="195"/>
  <c r="J247" i="195" s="1"/>
  <c r="N246" i="195"/>
  <c r="L245" i="195"/>
  <c r="L244" i="195" s="1"/>
  <c r="H245" i="195"/>
  <c r="D245" i="195"/>
  <c r="N245" i="195" s="1"/>
  <c r="D244" i="195"/>
  <c r="C244" i="195"/>
  <c r="B244" i="195"/>
  <c r="N243" i="195"/>
  <c r="J242" i="195"/>
  <c r="H242" i="195"/>
  <c r="D242" i="195"/>
  <c r="H241" i="195"/>
  <c r="D241" i="195"/>
  <c r="N240" i="195"/>
  <c r="J240" i="195"/>
  <c r="H240" i="195"/>
  <c r="D240" i="195"/>
  <c r="L240" i="195" s="1"/>
  <c r="L239" i="195"/>
  <c r="H239" i="195"/>
  <c r="J239" i="195" s="1"/>
  <c r="D239" i="195"/>
  <c r="N239" i="195" s="1"/>
  <c r="J238" i="195"/>
  <c r="H238" i="195"/>
  <c r="D238" i="195"/>
  <c r="H237" i="195"/>
  <c r="D237" i="195"/>
  <c r="N236" i="195"/>
  <c r="J236" i="195"/>
  <c r="H236" i="195"/>
  <c r="D236" i="195"/>
  <c r="L236" i="195" s="1"/>
  <c r="L235" i="195"/>
  <c r="H235" i="195"/>
  <c r="D235" i="195"/>
  <c r="N235" i="195" s="1"/>
  <c r="J234" i="195"/>
  <c r="H234" i="195"/>
  <c r="D234" i="195"/>
  <c r="I233" i="195"/>
  <c r="C233" i="195"/>
  <c r="B233" i="195"/>
  <c r="G232" i="195"/>
  <c r="F232" i="195"/>
  <c r="E232" i="195"/>
  <c r="C232" i="195"/>
  <c r="B232" i="195"/>
  <c r="N231" i="195"/>
  <c r="H230" i="195"/>
  <c r="G230" i="195"/>
  <c r="J230" i="195" s="1"/>
  <c r="B230" i="195"/>
  <c r="D230" i="195" s="1"/>
  <c r="L230" i="195" s="1"/>
  <c r="L229" i="195"/>
  <c r="H229" i="195"/>
  <c r="G229" i="195"/>
  <c r="J229" i="195" s="1"/>
  <c r="D229" i="195"/>
  <c r="N229" i="195" s="1"/>
  <c r="L228" i="195"/>
  <c r="H228" i="195"/>
  <c r="G228" i="195"/>
  <c r="J228" i="195" s="1"/>
  <c r="D228" i="195"/>
  <c r="N228" i="195" s="1"/>
  <c r="L227" i="195"/>
  <c r="H227" i="195"/>
  <c r="G227" i="195"/>
  <c r="J227" i="195" s="1"/>
  <c r="D227" i="195"/>
  <c r="N227" i="195" s="1"/>
  <c r="L226" i="195"/>
  <c r="H226" i="195"/>
  <c r="G226" i="195"/>
  <c r="J226" i="195" s="1"/>
  <c r="D226" i="195"/>
  <c r="N226" i="195" s="1"/>
  <c r="B226" i="195"/>
  <c r="H225" i="195"/>
  <c r="G225" i="195"/>
  <c r="J225" i="195" s="1"/>
  <c r="B225" i="195"/>
  <c r="D225" i="195" s="1"/>
  <c r="L225" i="195" s="1"/>
  <c r="L224" i="195"/>
  <c r="H224" i="195"/>
  <c r="G224" i="195"/>
  <c r="J224" i="195" s="1"/>
  <c r="D224" i="195"/>
  <c r="N224" i="195" s="1"/>
  <c r="B224" i="195"/>
  <c r="H223" i="195"/>
  <c r="G223" i="195"/>
  <c r="J223" i="195" s="1"/>
  <c r="B223" i="195"/>
  <c r="D223" i="195" s="1"/>
  <c r="L223" i="195" s="1"/>
  <c r="L222" i="195"/>
  <c r="H222" i="195"/>
  <c r="G222" i="195"/>
  <c r="J222" i="195" s="1"/>
  <c r="D222" i="195"/>
  <c r="N222" i="195" s="1"/>
  <c r="N221" i="195"/>
  <c r="G221" i="195"/>
  <c r="G220" i="195"/>
  <c r="J220" i="195" s="1"/>
  <c r="B220" i="195"/>
  <c r="D220" i="195" s="1"/>
  <c r="N220" i="195" s="1"/>
  <c r="H219" i="195"/>
  <c r="G219" i="195"/>
  <c r="D219" i="195"/>
  <c r="B219" i="195"/>
  <c r="H218" i="195"/>
  <c r="G218" i="195"/>
  <c r="J218" i="195" s="1"/>
  <c r="B218" i="195"/>
  <c r="H217" i="195"/>
  <c r="G217" i="195"/>
  <c r="D217" i="195"/>
  <c r="H216" i="195"/>
  <c r="G216" i="195"/>
  <c r="D216" i="195"/>
  <c r="B216" i="195"/>
  <c r="G215" i="195"/>
  <c r="F215" i="195"/>
  <c r="E215" i="195"/>
  <c r="E213" i="195" s="1"/>
  <c r="C215" i="195"/>
  <c r="C213" i="195" s="1"/>
  <c r="H214" i="195"/>
  <c r="G214" i="195"/>
  <c r="B214" i="195"/>
  <c r="F213" i="195"/>
  <c r="N212" i="195"/>
  <c r="N211" i="195"/>
  <c r="H211" i="195"/>
  <c r="L211" i="195" s="1"/>
  <c r="G211" i="195"/>
  <c r="J211" i="195" s="1"/>
  <c r="H210" i="195"/>
  <c r="G210" i="195"/>
  <c r="N209" i="195"/>
  <c r="H209" i="195"/>
  <c r="L209" i="195" s="1"/>
  <c r="G209" i="195"/>
  <c r="J209" i="195" s="1"/>
  <c r="N208" i="195"/>
  <c r="H208" i="195"/>
  <c r="L208" i="195" s="1"/>
  <c r="G208" i="195"/>
  <c r="J208" i="195" s="1"/>
  <c r="H207" i="195"/>
  <c r="N207" i="195" s="1"/>
  <c r="G207" i="195"/>
  <c r="N206" i="195"/>
  <c r="L206" i="195"/>
  <c r="N205" i="195"/>
  <c r="H205" i="195"/>
  <c r="L205" i="195" s="1"/>
  <c r="G205" i="195"/>
  <c r="J205" i="195" s="1"/>
  <c r="L204" i="195"/>
  <c r="H204" i="195"/>
  <c r="N204" i="195" s="1"/>
  <c r="G204" i="195"/>
  <c r="J204" i="195" s="1"/>
  <c r="N203" i="195"/>
  <c r="H203" i="195"/>
  <c r="L203" i="195" s="1"/>
  <c r="G203" i="195"/>
  <c r="J203" i="195" s="1"/>
  <c r="H202" i="195"/>
  <c r="N202" i="195" s="1"/>
  <c r="G202" i="195"/>
  <c r="N201" i="195"/>
  <c r="J201" i="195"/>
  <c r="H201" i="195"/>
  <c r="L201" i="195" s="1"/>
  <c r="N200" i="195"/>
  <c r="L200" i="195"/>
  <c r="N199" i="195"/>
  <c r="H199" i="195"/>
  <c r="L199" i="195" s="1"/>
  <c r="G199" i="195"/>
  <c r="J199" i="195" s="1"/>
  <c r="H198" i="195"/>
  <c r="N198" i="195" s="1"/>
  <c r="G198" i="195"/>
  <c r="N197" i="195"/>
  <c r="H197" i="195"/>
  <c r="L197" i="195" s="1"/>
  <c r="G197" i="195"/>
  <c r="J197" i="195" s="1"/>
  <c r="L196" i="195"/>
  <c r="H196" i="195"/>
  <c r="N196" i="195" s="1"/>
  <c r="G196" i="195"/>
  <c r="J196" i="195" s="1"/>
  <c r="N195" i="195"/>
  <c r="H195" i="195"/>
  <c r="L195" i="195" s="1"/>
  <c r="G195" i="195"/>
  <c r="G191" i="195" s="1"/>
  <c r="H194" i="195"/>
  <c r="N194" i="195" s="1"/>
  <c r="G194" i="195"/>
  <c r="N193" i="195"/>
  <c r="H193" i="195"/>
  <c r="L193" i="195" s="1"/>
  <c r="G193" i="195"/>
  <c r="J193" i="195" s="1"/>
  <c r="L192" i="195"/>
  <c r="H192" i="195"/>
  <c r="G192" i="195"/>
  <c r="J192" i="195" s="1"/>
  <c r="F191" i="195"/>
  <c r="E191" i="195"/>
  <c r="L190" i="195"/>
  <c r="H190" i="195"/>
  <c r="N190" i="195" s="1"/>
  <c r="G190" i="195"/>
  <c r="J190" i="195" s="1"/>
  <c r="N189" i="195"/>
  <c r="H189" i="195"/>
  <c r="L189" i="195" s="1"/>
  <c r="G189" i="195"/>
  <c r="J189" i="195" s="1"/>
  <c r="L188" i="195"/>
  <c r="H188" i="195"/>
  <c r="N188" i="195" s="1"/>
  <c r="N187" i="195"/>
  <c r="H187" i="195"/>
  <c r="L187" i="195" s="1"/>
  <c r="G187" i="195"/>
  <c r="J187" i="195" s="1"/>
  <c r="H186" i="195"/>
  <c r="N186" i="195" s="1"/>
  <c r="G186" i="195"/>
  <c r="N185" i="195"/>
  <c r="L185" i="195"/>
  <c r="N184" i="195"/>
  <c r="H184" i="195"/>
  <c r="L184" i="195" s="1"/>
  <c r="G184" i="195"/>
  <c r="J184" i="195" s="1"/>
  <c r="N183" i="195"/>
  <c r="N182" i="195"/>
  <c r="H182" i="195"/>
  <c r="L182" i="195" s="1"/>
  <c r="G182" i="195"/>
  <c r="J182" i="195" s="1"/>
  <c r="H181" i="195"/>
  <c r="N181" i="195" s="1"/>
  <c r="G181" i="195"/>
  <c r="N180" i="195"/>
  <c r="H180" i="195"/>
  <c r="L180" i="195" s="1"/>
  <c r="G180" i="195"/>
  <c r="J180" i="195" s="1"/>
  <c r="L179" i="195"/>
  <c r="H179" i="195"/>
  <c r="N179" i="195" s="1"/>
  <c r="G179" i="195"/>
  <c r="J179" i="195" s="1"/>
  <c r="N178" i="195"/>
  <c r="H178" i="195"/>
  <c r="L178" i="195" s="1"/>
  <c r="G178" i="195"/>
  <c r="J178" i="195" s="1"/>
  <c r="H177" i="195"/>
  <c r="G177" i="195"/>
  <c r="G176" i="195"/>
  <c r="F176" i="195"/>
  <c r="E176" i="195"/>
  <c r="E172" i="195" s="1"/>
  <c r="H175" i="195"/>
  <c r="N175" i="195" s="1"/>
  <c r="G175" i="195"/>
  <c r="N174" i="195"/>
  <c r="H174" i="195"/>
  <c r="L174" i="195" s="1"/>
  <c r="G174" i="195"/>
  <c r="N173" i="195"/>
  <c r="H173" i="195"/>
  <c r="L173" i="195" s="1"/>
  <c r="G173" i="195"/>
  <c r="F172" i="195"/>
  <c r="N171" i="195"/>
  <c r="H170" i="195"/>
  <c r="N170" i="195" s="1"/>
  <c r="G170" i="195"/>
  <c r="N169" i="195"/>
  <c r="H169" i="195"/>
  <c r="L169" i="195" s="1"/>
  <c r="G169" i="195"/>
  <c r="J169" i="195" s="1"/>
  <c r="L168" i="195"/>
  <c r="H168" i="195"/>
  <c r="N168" i="195" s="1"/>
  <c r="G168" i="195"/>
  <c r="J168" i="195" s="1"/>
  <c r="N167" i="195"/>
  <c r="H167" i="195"/>
  <c r="L167" i="195" s="1"/>
  <c r="G167" i="195"/>
  <c r="J167" i="195" s="1"/>
  <c r="H166" i="195"/>
  <c r="N166" i="195" s="1"/>
  <c r="G166" i="195"/>
  <c r="N165" i="195"/>
  <c r="H165" i="195"/>
  <c r="L165" i="195" s="1"/>
  <c r="G165" i="195"/>
  <c r="J165" i="195" s="1"/>
  <c r="L164" i="195"/>
  <c r="H164" i="195"/>
  <c r="N164" i="195" s="1"/>
  <c r="G164" i="195"/>
  <c r="J164" i="195" s="1"/>
  <c r="H163" i="195"/>
  <c r="G163" i="195"/>
  <c r="J163" i="195" s="1"/>
  <c r="C163" i="195"/>
  <c r="B163" i="195"/>
  <c r="D163" i="195" s="1"/>
  <c r="L163" i="195" s="1"/>
  <c r="N162" i="195"/>
  <c r="H162" i="195"/>
  <c r="G162" i="195"/>
  <c r="J162" i="195" s="1"/>
  <c r="D162" i="195"/>
  <c r="L162" i="195" s="1"/>
  <c r="N161" i="195"/>
  <c r="H161" i="195"/>
  <c r="G161" i="195"/>
  <c r="J161" i="195" s="1"/>
  <c r="D161" i="195"/>
  <c r="L161" i="195" s="1"/>
  <c r="N160" i="195"/>
  <c r="H160" i="195"/>
  <c r="G160" i="195"/>
  <c r="J160" i="195" s="1"/>
  <c r="D160" i="195"/>
  <c r="L160" i="195" s="1"/>
  <c r="H159" i="195"/>
  <c r="G159" i="195"/>
  <c r="J159" i="195" s="1"/>
  <c r="B159" i="195"/>
  <c r="D159" i="195" s="1"/>
  <c r="L159" i="195" s="1"/>
  <c r="H158" i="195"/>
  <c r="G158" i="195"/>
  <c r="D158" i="195"/>
  <c r="N158" i="195" s="1"/>
  <c r="H157" i="195"/>
  <c r="G157" i="195"/>
  <c r="D157" i="195"/>
  <c r="N157" i="195" s="1"/>
  <c r="B157" i="195"/>
  <c r="H156" i="195"/>
  <c r="G156" i="195"/>
  <c r="J156" i="195" s="1"/>
  <c r="B156" i="195"/>
  <c r="D156" i="195" s="1"/>
  <c r="L156" i="195" s="1"/>
  <c r="H155" i="195"/>
  <c r="G155" i="195"/>
  <c r="D155" i="195"/>
  <c r="N155" i="195" s="1"/>
  <c r="H154" i="195"/>
  <c r="G154" i="195"/>
  <c r="C154" i="195"/>
  <c r="B154" i="195"/>
  <c r="D154" i="195" s="1"/>
  <c r="H153" i="195"/>
  <c r="G153" i="195"/>
  <c r="F153" i="195"/>
  <c r="E153" i="195"/>
  <c r="C153" i="195"/>
  <c r="B153" i="195"/>
  <c r="H152" i="195"/>
  <c r="G152" i="195"/>
  <c r="D152" i="195"/>
  <c r="N152" i="195" s="1"/>
  <c r="B152" i="195"/>
  <c r="H151" i="195"/>
  <c r="G151" i="195"/>
  <c r="G149" i="195" s="1"/>
  <c r="B151" i="195"/>
  <c r="D151" i="195" s="1"/>
  <c r="L151" i="195" s="1"/>
  <c r="H150" i="195"/>
  <c r="G150" i="195"/>
  <c r="D150" i="195"/>
  <c r="N150" i="195" s="1"/>
  <c r="H149" i="195"/>
  <c r="F149" i="195"/>
  <c r="E149" i="195"/>
  <c r="C149" i="195"/>
  <c r="L148" i="195"/>
  <c r="H148" i="195"/>
  <c r="G148" i="195"/>
  <c r="J148" i="195" s="1"/>
  <c r="D148" i="195"/>
  <c r="N148" i="195" s="1"/>
  <c r="L147" i="195"/>
  <c r="H147" i="195"/>
  <c r="G147" i="195"/>
  <c r="J147" i="195" s="1"/>
  <c r="D147" i="195"/>
  <c r="N147" i="195" s="1"/>
  <c r="B147" i="195"/>
  <c r="N146" i="195"/>
  <c r="H146" i="195"/>
  <c r="G146" i="195"/>
  <c r="J146" i="195" s="1"/>
  <c r="D146" i="195"/>
  <c r="L146" i="195" s="1"/>
  <c r="N145" i="195"/>
  <c r="H145" i="195"/>
  <c r="G145" i="195"/>
  <c r="J145" i="195" s="1"/>
  <c r="J144" i="195" s="1"/>
  <c r="D145" i="195"/>
  <c r="L145" i="195" s="1"/>
  <c r="N144" i="195"/>
  <c r="H144" i="195"/>
  <c r="G144" i="195"/>
  <c r="F144" i="195"/>
  <c r="E144" i="195"/>
  <c r="E129" i="195" s="1"/>
  <c r="E128" i="195" s="1"/>
  <c r="E127" i="195" s="1"/>
  <c r="E126" i="195" s="1"/>
  <c r="D144" i="195"/>
  <c r="C144" i="195"/>
  <c r="C129" i="195" s="1"/>
  <c r="C128" i="195" s="1"/>
  <c r="B144" i="195"/>
  <c r="L144" i="195" s="1"/>
  <c r="H143" i="195"/>
  <c r="G143" i="195"/>
  <c r="J143" i="195" s="1"/>
  <c r="B143" i="195"/>
  <c r="D143" i="195" s="1"/>
  <c r="L143" i="195" s="1"/>
  <c r="H142" i="195"/>
  <c r="G142" i="195"/>
  <c r="C142" i="195"/>
  <c r="B142" i="195"/>
  <c r="D142" i="195" s="1"/>
  <c r="H141" i="195"/>
  <c r="G141" i="195"/>
  <c r="D141" i="195"/>
  <c r="N141" i="195" s="1"/>
  <c r="B141" i="195"/>
  <c r="N140" i="195"/>
  <c r="H140" i="195"/>
  <c r="G140" i="195"/>
  <c r="J140" i="195" s="1"/>
  <c r="D140" i="195"/>
  <c r="L140" i="195" s="1"/>
  <c r="H139" i="195"/>
  <c r="G139" i="195"/>
  <c r="J139" i="195" s="1"/>
  <c r="B139" i="195"/>
  <c r="D139" i="195" s="1"/>
  <c r="L139" i="195" s="1"/>
  <c r="L138" i="195"/>
  <c r="H138" i="195"/>
  <c r="G138" i="195"/>
  <c r="J138" i="195" s="1"/>
  <c r="D138" i="195"/>
  <c r="N138" i="195" s="1"/>
  <c r="H137" i="195"/>
  <c r="G137" i="195"/>
  <c r="J137" i="195" s="1"/>
  <c r="J136" i="195" s="1"/>
  <c r="C137" i="195"/>
  <c r="B137" i="195"/>
  <c r="D137" i="195" s="1"/>
  <c r="H136" i="195"/>
  <c r="G136" i="195"/>
  <c r="F136" i="195"/>
  <c r="E136" i="195"/>
  <c r="C136" i="195"/>
  <c r="B136" i="195"/>
  <c r="L135" i="195"/>
  <c r="H135" i="195"/>
  <c r="G135" i="195"/>
  <c r="J135" i="195" s="1"/>
  <c r="D135" i="195"/>
  <c r="N135" i="195" s="1"/>
  <c r="H134" i="195"/>
  <c r="G134" i="195"/>
  <c r="J134" i="195" s="1"/>
  <c r="C134" i="195"/>
  <c r="B134" i="195"/>
  <c r="D134" i="195" s="1"/>
  <c r="L133" i="195"/>
  <c r="H133" i="195"/>
  <c r="G133" i="195"/>
  <c r="J133" i="195" s="1"/>
  <c r="D133" i="195"/>
  <c r="N133" i="195" s="1"/>
  <c r="B133" i="195"/>
  <c r="N132" i="195"/>
  <c r="H132" i="195"/>
  <c r="L132" i="195" s="1"/>
  <c r="G132" i="195"/>
  <c r="J132" i="195" s="1"/>
  <c r="H131" i="195"/>
  <c r="N131" i="195" s="1"/>
  <c r="G131" i="195"/>
  <c r="N130" i="195"/>
  <c r="H130" i="195"/>
  <c r="L130" i="195" s="1"/>
  <c r="G130" i="195"/>
  <c r="F129" i="195"/>
  <c r="F128" i="195" s="1"/>
  <c r="F127" i="195" s="1"/>
  <c r="F126" i="195" s="1"/>
  <c r="N124" i="195"/>
  <c r="H122" i="195"/>
  <c r="F122" i="195"/>
  <c r="E122" i="195"/>
  <c r="G122" i="195" s="1"/>
  <c r="H121" i="195"/>
  <c r="F121" i="195"/>
  <c r="E121" i="195"/>
  <c r="G121" i="195" s="1"/>
  <c r="H120" i="195"/>
  <c r="F120" i="195"/>
  <c r="E120" i="195"/>
  <c r="G120" i="195" s="1"/>
  <c r="H119" i="195"/>
  <c r="F119" i="195"/>
  <c r="E119" i="195"/>
  <c r="G119" i="195" s="1"/>
  <c r="J119" i="195" s="1"/>
  <c r="N119" i="195" s="1"/>
  <c r="H118" i="195"/>
  <c r="F118" i="195"/>
  <c r="E118" i="195"/>
  <c r="G118" i="195" s="1"/>
  <c r="H117" i="195"/>
  <c r="F117" i="195"/>
  <c r="E117" i="195"/>
  <c r="G117" i="195" s="1"/>
  <c r="H116" i="195"/>
  <c r="F116" i="195"/>
  <c r="E116" i="195"/>
  <c r="E111" i="195" s="1"/>
  <c r="H115" i="195"/>
  <c r="F115" i="195"/>
  <c r="E115" i="195"/>
  <c r="G115" i="195" s="1"/>
  <c r="H114" i="195"/>
  <c r="F114" i="195"/>
  <c r="E114" i="195"/>
  <c r="H113" i="195"/>
  <c r="F113" i="195"/>
  <c r="E113" i="195"/>
  <c r="H112" i="195"/>
  <c r="F112" i="195"/>
  <c r="F111" i="195" s="1"/>
  <c r="E112" i="195"/>
  <c r="N110" i="195"/>
  <c r="H109" i="195"/>
  <c r="F109" i="195"/>
  <c r="E109" i="195"/>
  <c r="G109" i="195" s="1"/>
  <c r="J109" i="195" s="1"/>
  <c r="H108" i="195"/>
  <c r="F108" i="195"/>
  <c r="E108" i="195"/>
  <c r="G108" i="195" s="1"/>
  <c r="J108" i="195" s="1"/>
  <c r="H107" i="195"/>
  <c r="F107" i="195"/>
  <c r="E107" i="195"/>
  <c r="G107" i="195" s="1"/>
  <c r="J107" i="195" s="1"/>
  <c r="H106" i="195"/>
  <c r="F106" i="195"/>
  <c r="E106" i="195"/>
  <c r="G106" i="195" s="1"/>
  <c r="J106" i="195" s="1"/>
  <c r="H105" i="195"/>
  <c r="F105" i="195"/>
  <c r="E105" i="195"/>
  <c r="G105" i="195" s="1"/>
  <c r="J105" i="195" s="1"/>
  <c r="H104" i="195"/>
  <c r="G104" i="195"/>
  <c r="J104" i="195" s="1"/>
  <c r="E104" i="195"/>
  <c r="H103" i="195"/>
  <c r="F103" i="195"/>
  <c r="E103" i="195"/>
  <c r="G103" i="195" s="1"/>
  <c r="J103" i="195" s="1"/>
  <c r="H102" i="195"/>
  <c r="F102" i="195"/>
  <c r="E102" i="195"/>
  <c r="G102" i="195" s="1"/>
  <c r="J102" i="195" s="1"/>
  <c r="H101" i="195"/>
  <c r="F101" i="195"/>
  <c r="E101" i="195"/>
  <c r="E92" i="195" s="1"/>
  <c r="E100" i="195"/>
  <c r="H99" i="195"/>
  <c r="F99" i="195"/>
  <c r="E99" i="195"/>
  <c r="H98" i="195"/>
  <c r="F98" i="195"/>
  <c r="E98" i="195"/>
  <c r="H97" i="195"/>
  <c r="F97" i="195"/>
  <c r="E97" i="195"/>
  <c r="H96" i="195"/>
  <c r="F96" i="195"/>
  <c r="E96" i="195"/>
  <c r="H95" i="195"/>
  <c r="F95" i="195"/>
  <c r="E95" i="195"/>
  <c r="H94" i="195"/>
  <c r="F94" i="195"/>
  <c r="E94" i="195"/>
  <c r="H93" i="195"/>
  <c r="F93" i="195"/>
  <c r="E93" i="195"/>
  <c r="F92" i="195"/>
  <c r="H90" i="195"/>
  <c r="F90" i="195"/>
  <c r="E90" i="195"/>
  <c r="G90" i="195" s="1"/>
  <c r="J90" i="195" s="1"/>
  <c r="H89" i="195"/>
  <c r="F89" i="195"/>
  <c r="E89" i="195"/>
  <c r="G89" i="195" s="1"/>
  <c r="J89" i="195" s="1"/>
  <c r="H88" i="195"/>
  <c r="F88" i="195"/>
  <c r="E88" i="195"/>
  <c r="G88" i="195" s="1"/>
  <c r="J88" i="195" s="1"/>
  <c r="H87" i="195"/>
  <c r="F87" i="195"/>
  <c r="E87" i="195"/>
  <c r="G87" i="195" s="1"/>
  <c r="J87" i="195" s="1"/>
  <c r="H86" i="195"/>
  <c r="F86" i="195"/>
  <c r="E86" i="195"/>
  <c r="G86" i="195" s="1"/>
  <c r="J86" i="195" s="1"/>
  <c r="H85" i="195"/>
  <c r="F85" i="195"/>
  <c r="E85" i="195"/>
  <c r="G85" i="195" s="1"/>
  <c r="J85" i="195" s="1"/>
  <c r="H84" i="195"/>
  <c r="F84" i="195"/>
  <c r="E84" i="195"/>
  <c r="G84" i="195" s="1"/>
  <c r="J84" i="195" s="1"/>
  <c r="H83" i="195"/>
  <c r="F83" i="195"/>
  <c r="E83" i="195"/>
  <c r="G83" i="195" s="1"/>
  <c r="J83" i="195" s="1"/>
  <c r="H82" i="195"/>
  <c r="F82" i="195"/>
  <c r="E82" i="195"/>
  <c r="G82" i="195" s="1"/>
  <c r="J82" i="195" s="1"/>
  <c r="H81" i="195"/>
  <c r="F81" i="195"/>
  <c r="E81" i="195"/>
  <c r="G81" i="195" s="1"/>
  <c r="J81" i="195" s="1"/>
  <c r="H80" i="195"/>
  <c r="F80" i="195"/>
  <c r="E80" i="195"/>
  <c r="G80" i="195" s="1"/>
  <c r="J80" i="195" s="1"/>
  <c r="H79" i="195"/>
  <c r="F79" i="195"/>
  <c r="E79" i="195"/>
  <c r="G79" i="195" s="1"/>
  <c r="J79" i="195" s="1"/>
  <c r="H78" i="195"/>
  <c r="F78" i="195"/>
  <c r="E78" i="195"/>
  <c r="G78" i="195" s="1"/>
  <c r="J78" i="195" s="1"/>
  <c r="H77" i="195"/>
  <c r="F77" i="195"/>
  <c r="E77" i="195"/>
  <c r="G77" i="195" s="1"/>
  <c r="J77" i="195" s="1"/>
  <c r="H76" i="195"/>
  <c r="F76" i="195"/>
  <c r="E76" i="195"/>
  <c r="G76" i="195" s="1"/>
  <c r="J76" i="195" s="1"/>
  <c r="H75" i="195"/>
  <c r="F75" i="195"/>
  <c r="E75" i="195"/>
  <c r="G75" i="195" s="1"/>
  <c r="J75" i="195" s="1"/>
  <c r="H74" i="195"/>
  <c r="F74" i="195"/>
  <c r="E74" i="195"/>
  <c r="G74" i="195" s="1"/>
  <c r="J74" i="195" s="1"/>
  <c r="H73" i="195"/>
  <c r="F73" i="195"/>
  <c r="E73" i="195"/>
  <c r="G73" i="195" s="1"/>
  <c r="J73" i="195" s="1"/>
  <c r="H72" i="195"/>
  <c r="F72" i="195"/>
  <c r="E72" i="195"/>
  <c r="G72" i="195" s="1"/>
  <c r="J72" i="195" s="1"/>
  <c r="H71" i="195"/>
  <c r="F71" i="195"/>
  <c r="E71" i="195"/>
  <c r="G71" i="195" s="1"/>
  <c r="G70" i="195" s="1"/>
  <c r="H70" i="195"/>
  <c r="I70" i="195" s="1"/>
  <c r="F70" i="195"/>
  <c r="E70" i="195"/>
  <c r="H69" i="195"/>
  <c r="F69" i="195"/>
  <c r="E69" i="195"/>
  <c r="G69" i="195" s="1"/>
  <c r="J69" i="195" s="1"/>
  <c r="H68" i="195"/>
  <c r="F68" i="195"/>
  <c r="E68" i="195"/>
  <c r="G68" i="195" s="1"/>
  <c r="J68" i="195" s="1"/>
  <c r="H67" i="195"/>
  <c r="F67" i="195"/>
  <c r="E67" i="195"/>
  <c r="G67" i="195" s="1"/>
  <c r="J67" i="195" s="1"/>
  <c r="H66" i="195"/>
  <c r="F66" i="195"/>
  <c r="E66" i="195"/>
  <c r="G66" i="195" s="1"/>
  <c r="J66" i="195" s="1"/>
  <c r="H65" i="195"/>
  <c r="F65" i="195"/>
  <c r="E65" i="195"/>
  <c r="G65" i="195" s="1"/>
  <c r="J65" i="195" s="1"/>
  <c r="H64" i="195"/>
  <c r="F64" i="195"/>
  <c r="E64" i="195"/>
  <c r="G64" i="195" s="1"/>
  <c r="J64" i="195" s="1"/>
  <c r="H63" i="195"/>
  <c r="F63" i="195"/>
  <c r="E63" i="195"/>
  <c r="G63" i="195" s="1"/>
  <c r="J63" i="195" s="1"/>
  <c r="H62" i="195"/>
  <c r="F62" i="195"/>
  <c r="E62" i="195"/>
  <c r="G62" i="195" s="1"/>
  <c r="J62" i="195" s="1"/>
  <c r="H61" i="195"/>
  <c r="F61" i="195"/>
  <c r="E61" i="195"/>
  <c r="G61" i="195" s="1"/>
  <c r="J61" i="195" s="1"/>
  <c r="H60" i="195"/>
  <c r="F60" i="195"/>
  <c r="E60" i="195"/>
  <c r="G60" i="195" s="1"/>
  <c r="J60" i="195" s="1"/>
  <c r="H59" i="195"/>
  <c r="F59" i="195"/>
  <c r="E59" i="195"/>
  <c r="G59" i="195" s="1"/>
  <c r="J59" i="195" s="1"/>
  <c r="H58" i="195"/>
  <c r="F58" i="195"/>
  <c r="F51" i="195" s="1"/>
  <c r="E58" i="195"/>
  <c r="G58" i="195" s="1"/>
  <c r="J58" i="195" s="1"/>
  <c r="H57" i="195"/>
  <c r="F57" i="195"/>
  <c r="E57" i="195"/>
  <c r="G57" i="195" s="1"/>
  <c r="J57" i="195" s="1"/>
  <c r="H56" i="195"/>
  <c r="F56" i="195"/>
  <c r="E56" i="195"/>
  <c r="G56" i="195" s="1"/>
  <c r="H55" i="195"/>
  <c r="F55" i="195"/>
  <c r="E55" i="195"/>
  <c r="H54" i="195"/>
  <c r="F54" i="195"/>
  <c r="E54" i="195"/>
  <c r="G54" i="195" s="1"/>
  <c r="H53" i="195"/>
  <c r="F53" i="195"/>
  <c r="E53" i="195"/>
  <c r="G53" i="195" s="1"/>
  <c r="H52" i="195"/>
  <c r="F52" i="195"/>
  <c r="E52" i="195"/>
  <c r="E51" i="195" s="1"/>
  <c r="H49" i="195"/>
  <c r="F49" i="195"/>
  <c r="E49" i="195"/>
  <c r="G49" i="195" s="1"/>
  <c r="H48" i="195"/>
  <c r="F48" i="195"/>
  <c r="E48" i="195"/>
  <c r="G48" i="195" s="1"/>
  <c r="H47" i="195"/>
  <c r="F47" i="195"/>
  <c r="E47" i="195"/>
  <c r="G47" i="195" s="1"/>
  <c r="H46" i="195"/>
  <c r="F46" i="195"/>
  <c r="E46" i="195"/>
  <c r="G46" i="195" s="1"/>
  <c r="H45" i="195"/>
  <c r="F45" i="195"/>
  <c r="E45" i="195"/>
  <c r="G45" i="195" s="1"/>
  <c r="H44" i="195"/>
  <c r="F44" i="195"/>
  <c r="E44" i="195"/>
  <c r="G44" i="195" s="1"/>
  <c r="H43" i="195"/>
  <c r="F43" i="195"/>
  <c r="E43" i="195"/>
  <c r="G43" i="195" s="1"/>
  <c r="H42" i="195"/>
  <c r="F42" i="195"/>
  <c r="E42" i="195"/>
  <c r="G42" i="195" s="1"/>
  <c r="H41" i="195"/>
  <c r="F41" i="195"/>
  <c r="E41" i="195"/>
  <c r="G41" i="195" s="1"/>
  <c r="H40" i="195"/>
  <c r="F40" i="195"/>
  <c r="E40" i="195"/>
  <c r="G40" i="195" s="1"/>
  <c r="H39" i="195"/>
  <c r="F39" i="195"/>
  <c r="E39" i="195"/>
  <c r="G39" i="195" s="1"/>
  <c r="H38" i="195"/>
  <c r="F38" i="195"/>
  <c r="E38" i="195"/>
  <c r="G38" i="195" s="1"/>
  <c r="H37" i="195"/>
  <c r="F37" i="195"/>
  <c r="E37" i="195"/>
  <c r="G37" i="195" s="1"/>
  <c r="H36" i="195"/>
  <c r="F36" i="195"/>
  <c r="E36" i="195"/>
  <c r="G36" i="195" s="1"/>
  <c r="H35" i="195"/>
  <c r="F35" i="195"/>
  <c r="E35" i="195"/>
  <c r="G35" i="195" s="1"/>
  <c r="H34" i="195"/>
  <c r="F34" i="195"/>
  <c r="E34" i="195"/>
  <c r="H33" i="195"/>
  <c r="F33" i="195"/>
  <c r="E33" i="195"/>
  <c r="H32" i="195"/>
  <c r="F32" i="195"/>
  <c r="E32" i="195"/>
  <c r="H31" i="195"/>
  <c r="F31" i="195"/>
  <c r="E31" i="195"/>
  <c r="H30" i="195"/>
  <c r="F30" i="195"/>
  <c r="E30" i="195"/>
  <c r="G30" i="195" s="1"/>
  <c r="J30" i="195" s="1"/>
  <c r="H29" i="195"/>
  <c r="F29" i="195"/>
  <c r="E29" i="195"/>
  <c r="G29" i="195" s="1"/>
  <c r="H28" i="195"/>
  <c r="F28" i="195"/>
  <c r="E28" i="195"/>
  <c r="H27" i="195"/>
  <c r="F27" i="195"/>
  <c r="E27" i="195"/>
  <c r="G27" i="195" s="1"/>
  <c r="H26" i="195"/>
  <c r="F26" i="195"/>
  <c r="E26" i="195"/>
  <c r="G26" i="195" s="1"/>
  <c r="H25" i="195"/>
  <c r="F25" i="195"/>
  <c r="E25" i="195"/>
  <c r="H24" i="195"/>
  <c r="F24" i="195"/>
  <c r="E24" i="195"/>
  <c r="H23" i="195"/>
  <c r="F23" i="195"/>
  <c r="E23" i="195"/>
  <c r="H22" i="195"/>
  <c r="F22" i="195"/>
  <c r="E22" i="195"/>
  <c r="H21" i="195"/>
  <c r="F21" i="195"/>
  <c r="E21" i="195"/>
  <c r="H20" i="195"/>
  <c r="F20" i="195"/>
  <c r="E20" i="195"/>
  <c r="H19" i="195"/>
  <c r="F19" i="195"/>
  <c r="E19" i="195"/>
  <c r="H18" i="195"/>
  <c r="F18" i="195"/>
  <c r="F8" i="195" s="1"/>
  <c r="F7" i="195" s="1"/>
  <c r="E18" i="195"/>
  <c r="H17" i="195"/>
  <c r="F17" i="195"/>
  <c r="E17" i="195"/>
  <c r="G17" i="195" s="1"/>
  <c r="J17" i="195" s="1"/>
  <c r="H16" i="195"/>
  <c r="F16" i="195"/>
  <c r="E16" i="195"/>
  <c r="G16" i="195" s="1"/>
  <c r="H15" i="195"/>
  <c r="F15" i="195"/>
  <c r="E15" i="195"/>
  <c r="H14" i="195"/>
  <c r="F14" i="195"/>
  <c r="E14" i="195"/>
  <c r="G14" i="195" s="1"/>
  <c r="H13" i="195"/>
  <c r="F13" i="195"/>
  <c r="E13" i="195"/>
  <c r="G13" i="195" s="1"/>
  <c r="H12" i="195"/>
  <c r="F12" i="195"/>
  <c r="E12" i="195"/>
  <c r="G12" i="195" s="1"/>
  <c r="H11" i="195"/>
  <c r="F11" i="195"/>
  <c r="E11" i="195"/>
  <c r="G11" i="195" s="1"/>
  <c r="H10" i="195"/>
  <c r="F10" i="195"/>
  <c r="E10" i="195"/>
  <c r="G10" i="195" s="1"/>
  <c r="H9" i="195"/>
  <c r="F9" i="195"/>
  <c r="E9" i="195"/>
  <c r="C2" i="195"/>
  <c r="A2" i="195"/>
  <c r="A1" i="195"/>
  <c r="J10" i="195" l="1"/>
  <c r="I10" i="195"/>
  <c r="J12" i="195"/>
  <c r="I12" i="195"/>
  <c r="J14" i="195"/>
  <c r="I14" i="195"/>
  <c r="J16" i="195"/>
  <c r="J15" i="195" s="1"/>
  <c r="I16" i="195"/>
  <c r="G15" i="195"/>
  <c r="I15" i="195" s="1"/>
  <c r="J26" i="195"/>
  <c r="I26" i="195"/>
  <c r="J36" i="195"/>
  <c r="I36" i="195"/>
  <c r="J38" i="195"/>
  <c r="I38" i="195"/>
  <c r="J40" i="195"/>
  <c r="I40" i="195"/>
  <c r="J42" i="195"/>
  <c r="I42" i="195"/>
  <c r="J44" i="195"/>
  <c r="I44" i="195"/>
  <c r="J46" i="195"/>
  <c r="I46" i="195"/>
  <c r="J48" i="195"/>
  <c r="I48" i="195"/>
  <c r="J54" i="195"/>
  <c r="I54" i="195"/>
  <c r="J56" i="195"/>
  <c r="J55" i="195" s="1"/>
  <c r="G55" i="195"/>
  <c r="I55" i="195" s="1"/>
  <c r="I56" i="195"/>
  <c r="J118" i="195"/>
  <c r="I118" i="195"/>
  <c r="E8" i="195"/>
  <c r="E7" i="195" s="1"/>
  <c r="E124" i="195" s="1"/>
  <c r="E260" i="195" s="1"/>
  <c r="E261" i="195" s="1"/>
  <c r="J11" i="195"/>
  <c r="I11" i="195"/>
  <c r="J13" i="195"/>
  <c r="I13" i="195"/>
  <c r="J27" i="195"/>
  <c r="I27" i="195"/>
  <c r="J29" i="195"/>
  <c r="J28" i="195" s="1"/>
  <c r="I29" i="195"/>
  <c r="G28" i="195"/>
  <c r="I28" i="195" s="1"/>
  <c r="J35" i="195"/>
  <c r="I35" i="195"/>
  <c r="J37" i="195"/>
  <c r="I37" i="195"/>
  <c r="J39" i="195"/>
  <c r="I39" i="195"/>
  <c r="J41" i="195"/>
  <c r="I41" i="195"/>
  <c r="J43" i="195"/>
  <c r="I43" i="195"/>
  <c r="J45" i="195"/>
  <c r="I45" i="195"/>
  <c r="J47" i="195"/>
  <c r="I47" i="195"/>
  <c r="J49" i="195"/>
  <c r="I49" i="195"/>
  <c r="J53" i="195"/>
  <c r="I53" i="195"/>
  <c r="J115" i="195"/>
  <c r="I115" i="195"/>
  <c r="J117" i="195"/>
  <c r="J116" i="195" s="1"/>
  <c r="I117" i="195"/>
  <c r="G116" i="195"/>
  <c r="I116" i="195" s="1"/>
  <c r="G9" i="195"/>
  <c r="G52" i="195"/>
  <c r="I58" i="195"/>
  <c r="H51" i="195"/>
  <c r="I59" i="195"/>
  <c r="I60" i="195"/>
  <c r="I61" i="195"/>
  <c r="I62" i="195"/>
  <c r="I63" i="195"/>
  <c r="I64" i="195"/>
  <c r="I65" i="195"/>
  <c r="I66" i="195"/>
  <c r="I67" i="195"/>
  <c r="I68" i="195"/>
  <c r="I69" i="195"/>
  <c r="I71" i="195"/>
  <c r="I72" i="195"/>
  <c r="I73" i="195"/>
  <c r="I74" i="195"/>
  <c r="I75" i="195"/>
  <c r="I76" i="195"/>
  <c r="I77" i="195"/>
  <c r="I78" i="195"/>
  <c r="I79" i="195"/>
  <c r="I80" i="195"/>
  <c r="I81" i="195"/>
  <c r="I82" i="195"/>
  <c r="I83" i="195"/>
  <c r="I84" i="195"/>
  <c r="I85" i="195"/>
  <c r="I86" i="195"/>
  <c r="I87" i="195"/>
  <c r="I88" i="195"/>
  <c r="I89" i="195"/>
  <c r="I90" i="195"/>
  <c r="G101" i="195"/>
  <c r="I103" i="195"/>
  <c r="I105" i="195"/>
  <c r="I106" i="195"/>
  <c r="I107" i="195"/>
  <c r="I108" i="195"/>
  <c r="I109" i="195"/>
  <c r="F124" i="195"/>
  <c r="J120" i="195"/>
  <c r="I120" i="195"/>
  <c r="J122" i="195"/>
  <c r="I122" i="195"/>
  <c r="F260" i="195"/>
  <c r="N134" i="195"/>
  <c r="L134" i="195"/>
  <c r="N137" i="195"/>
  <c r="D136" i="195"/>
  <c r="N136" i="195" s="1"/>
  <c r="L137" i="195"/>
  <c r="L136" i="195" s="1"/>
  <c r="L250" i="195"/>
  <c r="L249" i="195" s="1"/>
  <c r="G18" i="195"/>
  <c r="J18" i="195" s="1"/>
  <c r="I18" i="195"/>
  <c r="G19" i="195"/>
  <c r="J19" i="195" s="1"/>
  <c r="G20" i="195"/>
  <c r="J20" i="195" s="1"/>
  <c r="G21" i="195"/>
  <c r="J21" i="195" s="1"/>
  <c r="G22" i="195"/>
  <c r="J22" i="195" s="1"/>
  <c r="G24" i="195"/>
  <c r="I24" i="195"/>
  <c r="G25" i="195"/>
  <c r="J25" i="195" s="1"/>
  <c r="G31" i="195"/>
  <c r="J31" i="195" s="1"/>
  <c r="G33" i="195"/>
  <c r="I33" i="195"/>
  <c r="G34" i="195"/>
  <c r="J34" i="195" s="1"/>
  <c r="J71" i="195"/>
  <c r="J70" i="195" s="1"/>
  <c r="H92" i="195"/>
  <c r="G93" i="195"/>
  <c r="G95" i="195"/>
  <c r="I95" i="195"/>
  <c r="G96" i="195"/>
  <c r="J96" i="195" s="1"/>
  <c r="I96" i="195"/>
  <c r="G97" i="195"/>
  <c r="J97" i="195" s="1"/>
  <c r="I97" i="195"/>
  <c r="G98" i="195"/>
  <c r="J98" i="195" s="1"/>
  <c r="I98" i="195"/>
  <c r="G99" i="195"/>
  <c r="J99" i="195" s="1"/>
  <c r="I99" i="195"/>
  <c r="G112" i="195"/>
  <c r="I112" i="195"/>
  <c r="H111" i="195"/>
  <c r="G113" i="195"/>
  <c r="J113" i="195" s="1"/>
  <c r="G114" i="195"/>
  <c r="J114" i="195" s="1"/>
  <c r="N114" i="195" s="1"/>
  <c r="J121" i="195"/>
  <c r="I121" i="195"/>
  <c r="N142" i="195"/>
  <c r="L142" i="195"/>
  <c r="C260" i="195"/>
  <c r="C127" i="195"/>
  <c r="N154" i="195"/>
  <c r="L154" i="195"/>
  <c r="D153" i="195"/>
  <c r="N153" i="195" s="1"/>
  <c r="N143" i="195"/>
  <c r="N151" i="195"/>
  <c r="N156" i="195"/>
  <c r="N159" i="195"/>
  <c r="G172" i="195"/>
  <c r="J173" i="195"/>
  <c r="N177" i="195"/>
  <c r="H176" i="195"/>
  <c r="J195" i="195"/>
  <c r="N210" i="195"/>
  <c r="L210" i="195"/>
  <c r="N217" i="195"/>
  <c r="L217" i="195"/>
  <c r="N219" i="195"/>
  <c r="L219" i="195"/>
  <c r="L234" i="195"/>
  <c r="N234" i="195"/>
  <c r="D233" i="195"/>
  <c r="J233" i="195"/>
  <c r="J232" i="195" s="1"/>
  <c r="L238" i="195"/>
  <c r="N238" i="195"/>
  <c r="L242" i="195"/>
  <c r="N242" i="195"/>
  <c r="G129" i="195"/>
  <c r="J130" i="195"/>
  <c r="J131" i="195"/>
  <c r="L131" i="195"/>
  <c r="N139" i="195"/>
  <c r="J141" i="195"/>
  <c r="L141" i="195"/>
  <c r="J142" i="195"/>
  <c r="B149" i="195"/>
  <c r="D149" i="195"/>
  <c r="N149" i="195" s="1"/>
  <c r="J150" i="195"/>
  <c r="L150" i="195"/>
  <c r="J151" i="195"/>
  <c r="J152" i="195"/>
  <c r="L152" i="195"/>
  <c r="J154" i="195"/>
  <c r="J153" i="195" s="1"/>
  <c r="J155" i="195"/>
  <c r="L155" i="195"/>
  <c r="J157" i="195"/>
  <c r="L157" i="195"/>
  <c r="J158" i="195"/>
  <c r="L158" i="195"/>
  <c r="N163" i="195"/>
  <c r="J166" i="195"/>
  <c r="L166" i="195"/>
  <c r="J170" i="195"/>
  <c r="L170" i="195"/>
  <c r="J175" i="195"/>
  <c r="L175" i="195"/>
  <c r="J177" i="195"/>
  <c r="J176" i="195" s="1"/>
  <c r="L177" i="195"/>
  <c r="J181" i="195"/>
  <c r="L181" i="195"/>
  <c r="J186" i="195"/>
  <c r="L186" i="195"/>
  <c r="N192" i="195"/>
  <c r="H191" i="195"/>
  <c r="N191" i="195" s="1"/>
  <c r="J194" i="195"/>
  <c r="J191" i="195" s="1"/>
  <c r="L194" i="195"/>
  <c r="L191" i="195" s="1"/>
  <c r="J198" i="195"/>
  <c r="L198" i="195"/>
  <c r="J202" i="195"/>
  <c r="L202" i="195"/>
  <c r="J207" i="195"/>
  <c r="L207" i="195"/>
  <c r="D214" i="195"/>
  <c r="N216" i="195"/>
  <c r="L216" i="195"/>
  <c r="H215" i="195"/>
  <c r="H213" i="195" s="1"/>
  <c r="D218" i="195"/>
  <c r="B215" i="195"/>
  <c r="B213" i="195" s="1"/>
  <c r="L220" i="195"/>
  <c r="J237" i="195"/>
  <c r="L237" i="195"/>
  <c r="J241" i="195"/>
  <c r="L241" i="195"/>
  <c r="J210" i="195"/>
  <c r="G213" i="195"/>
  <c r="J214" i="195"/>
  <c r="J216" i="195"/>
  <c r="J217" i="195"/>
  <c r="J219" i="195"/>
  <c r="N223" i="195"/>
  <c r="N225" i="195"/>
  <c r="N230" i="195"/>
  <c r="J235" i="195"/>
  <c r="H233" i="195"/>
  <c r="N237" i="195"/>
  <c r="N241" i="195"/>
  <c r="J245" i="195"/>
  <c r="J244" i="195" s="1"/>
  <c r="H244" i="195"/>
  <c r="N244" i="195" s="1"/>
  <c r="H249" i="195"/>
  <c r="J254" i="195"/>
  <c r="J249" i="195" s="1"/>
  <c r="E80" i="194"/>
  <c r="E79" i="194"/>
  <c r="E76" i="194" s="1"/>
  <c r="D76" i="194"/>
  <c r="C76" i="194"/>
  <c r="B76" i="194"/>
  <c r="E74" i="194"/>
  <c r="E73" i="194"/>
  <c r="D73" i="194"/>
  <c r="E72" i="194"/>
  <c r="D71" i="194"/>
  <c r="E70" i="194"/>
  <c r="E69" i="194"/>
  <c r="C68" i="194"/>
  <c r="B65" i="194"/>
  <c r="D63" i="194"/>
  <c r="B63" i="194"/>
  <c r="E61" i="194"/>
  <c r="E59" i="194" s="1"/>
  <c r="D59" i="194"/>
  <c r="C59" i="194"/>
  <c r="B59" i="194"/>
  <c r="E57" i="194"/>
  <c r="D55" i="194"/>
  <c r="C55" i="194"/>
  <c r="B55" i="194"/>
  <c r="E53" i="194"/>
  <c r="E52" i="194"/>
  <c r="D52" i="194"/>
  <c r="E50" i="194"/>
  <c r="D50" i="194"/>
  <c r="E49" i="194"/>
  <c r="D49" i="194"/>
  <c r="E48" i="194"/>
  <c r="D48" i="194"/>
  <c r="E46" i="194"/>
  <c r="D46" i="194"/>
  <c r="C46" i="194"/>
  <c r="B46" i="194"/>
  <c r="E44" i="194"/>
  <c r="D42" i="194"/>
  <c r="C42" i="194"/>
  <c r="B42" i="194"/>
  <c r="E40" i="194"/>
  <c r="D38" i="194"/>
  <c r="E38" i="194" s="1"/>
  <c r="E37" i="194"/>
  <c r="E36" i="194"/>
  <c r="E34" i="194" s="1"/>
  <c r="D34" i="194"/>
  <c r="C34" i="194"/>
  <c r="B34" i="194"/>
  <c r="D31" i="194"/>
  <c r="E31" i="194" s="1"/>
  <c r="E29" i="194" s="1"/>
  <c r="D29" i="194"/>
  <c r="C29" i="194"/>
  <c r="B29" i="194"/>
  <c r="B27" i="194"/>
  <c r="E27" i="194" s="1"/>
  <c r="E24" i="194" s="1"/>
  <c r="D24" i="194"/>
  <c r="C24" i="194"/>
  <c r="B24" i="194"/>
  <c r="C22" i="194"/>
  <c r="E22" i="194" s="1"/>
  <c r="C19" i="194"/>
  <c r="E19" i="194" s="1"/>
  <c r="E18" i="194"/>
  <c r="D17" i="194"/>
  <c r="D15" i="194" s="1"/>
  <c r="D14" i="194" s="1"/>
  <c r="D7" i="194" s="1"/>
  <c r="D6" i="194" s="1"/>
  <c r="C15" i="194"/>
  <c r="C14" i="194" s="1"/>
  <c r="B15" i="194"/>
  <c r="B14" i="194"/>
  <c r="E12" i="194"/>
  <c r="E11" i="194"/>
  <c r="E10" i="194"/>
  <c r="E8" i="194"/>
  <c r="D8" i="194"/>
  <c r="C8" i="194"/>
  <c r="B8" i="194"/>
  <c r="H232" i="195" l="1"/>
  <c r="J215" i="195"/>
  <c r="J213" i="195" s="1"/>
  <c r="L218" i="195"/>
  <c r="N218" i="195"/>
  <c r="L215" i="195"/>
  <c r="L214" i="195"/>
  <c r="L213" i="195" s="1"/>
  <c r="N214" i="195"/>
  <c r="L176" i="195"/>
  <c r="N176" i="195"/>
  <c r="H172" i="195"/>
  <c r="J172" i="195"/>
  <c r="L153" i="195"/>
  <c r="G92" i="195"/>
  <c r="J93" i="195"/>
  <c r="D129" i="195"/>
  <c r="J101" i="195"/>
  <c r="I101" i="195"/>
  <c r="J52" i="195"/>
  <c r="J51" i="195" s="1"/>
  <c r="I52" i="195"/>
  <c r="G51" i="195"/>
  <c r="I51" i="195" s="1"/>
  <c r="D215" i="195"/>
  <c r="N215" i="195" s="1"/>
  <c r="L172" i="195"/>
  <c r="J149" i="195"/>
  <c r="J129" i="195" s="1"/>
  <c r="L149" i="195"/>
  <c r="L129" i="195" s="1"/>
  <c r="L128" i="195" s="1"/>
  <c r="L127" i="195" s="1"/>
  <c r="B129" i="195"/>
  <c r="B128" i="195" s="1"/>
  <c r="G128" i="195"/>
  <c r="G127" i="195" s="1"/>
  <c r="G126" i="195" s="1"/>
  <c r="N233" i="195"/>
  <c r="D232" i="195"/>
  <c r="L233" i="195"/>
  <c r="L232" i="195" s="1"/>
  <c r="I114" i="195"/>
  <c r="I113" i="195"/>
  <c r="J112" i="195"/>
  <c r="J111" i="195" s="1"/>
  <c r="G111" i="195"/>
  <c r="G94" i="195"/>
  <c r="I94" i="195" s="1"/>
  <c r="J95" i="195"/>
  <c r="J94" i="195" s="1"/>
  <c r="I93" i="195"/>
  <c r="I92" i="195"/>
  <c r="G32" i="195"/>
  <c r="I32" i="195" s="1"/>
  <c r="J33" i="195"/>
  <c r="J32" i="195" s="1"/>
  <c r="I31" i="195"/>
  <c r="G23" i="195"/>
  <c r="I23" i="195" s="1"/>
  <c r="J24" i="195"/>
  <c r="J23" i="195" s="1"/>
  <c r="I22" i="195"/>
  <c r="I21" i="195"/>
  <c r="I20" i="195"/>
  <c r="I19" i="195"/>
  <c r="H8" i="195"/>
  <c r="J9" i="195"/>
  <c r="I9" i="195"/>
  <c r="D81" i="194"/>
  <c r="B7" i="194"/>
  <c r="E17" i="194"/>
  <c r="E15" i="194" s="1"/>
  <c r="E14" i="194" s="1"/>
  <c r="E42" i="194"/>
  <c r="E55" i="194"/>
  <c r="C63" i="194"/>
  <c r="C7" i="194" s="1"/>
  <c r="C6" i="194" s="1"/>
  <c r="E65" i="194"/>
  <c r="E68" i="194"/>
  <c r="E71" i="194"/>
  <c r="D95" i="193"/>
  <c r="C95" i="193"/>
  <c r="D94" i="193"/>
  <c r="C94" i="193"/>
  <c r="D93" i="193"/>
  <c r="C93" i="193"/>
  <c r="D92" i="193"/>
  <c r="C92" i="193"/>
  <c r="B92" i="193"/>
  <c r="C91" i="193"/>
  <c r="D91" i="193" s="1"/>
  <c r="D88" i="193"/>
  <c r="C88" i="193"/>
  <c r="D87" i="193"/>
  <c r="C87" i="193"/>
  <c r="D86" i="193"/>
  <c r="C86" i="193"/>
  <c r="D85" i="193"/>
  <c r="C85" i="193"/>
  <c r="D84" i="193"/>
  <c r="C84" i="193"/>
  <c r="C83" i="193"/>
  <c r="D83" i="193" s="1"/>
  <c r="C82" i="193"/>
  <c r="D82" i="193" s="1"/>
  <c r="C81" i="193"/>
  <c r="D81" i="193" s="1"/>
  <c r="C80" i="193"/>
  <c r="D80" i="193" s="1"/>
  <c r="C79" i="193"/>
  <c r="D79" i="193" s="1"/>
  <c r="C78" i="193"/>
  <c r="D78" i="193" s="1"/>
  <c r="D77" i="193"/>
  <c r="C77" i="193"/>
  <c r="D76" i="193"/>
  <c r="C76" i="193"/>
  <c r="D75" i="193"/>
  <c r="C75" i="193"/>
  <c r="D74" i="193"/>
  <c r="C74" i="193"/>
  <c r="D73" i="193"/>
  <c r="C73" i="193"/>
  <c r="C72" i="193"/>
  <c r="D72" i="193" s="1"/>
  <c r="C71" i="193"/>
  <c r="D71" i="193" s="1"/>
  <c r="C70" i="193"/>
  <c r="D70" i="193" s="1"/>
  <c r="C69" i="193"/>
  <c r="D69" i="193" s="1"/>
  <c r="C67" i="193"/>
  <c r="D67" i="193" s="1"/>
  <c r="C66" i="193"/>
  <c r="D66" i="193" s="1"/>
  <c r="C65" i="193"/>
  <c r="D65" i="193" s="1"/>
  <c r="C64" i="193"/>
  <c r="D64" i="193" s="1"/>
  <c r="C63" i="193"/>
  <c r="D63" i="193" s="1"/>
  <c r="C62" i="193"/>
  <c r="D62" i="193" s="1"/>
  <c r="C61" i="193"/>
  <c r="D61" i="193" s="1"/>
  <c r="C59" i="193"/>
  <c r="D59" i="193" s="1"/>
  <c r="C58" i="193"/>
  <c r="D58" i="193" s="1"/>
  <c r="C57" i="193"/>
  <c r="D57" i="193" s="1"/>
  <c r="C56" i="193"/>
  <c r="D56" i="193" s="1"/>
  <c r="C55" i="193"/>
  <c r="D55" i="193" s="1"/>
  <c r="C54" i="193"/>
  <c r="D54" i="193" s="1"/>
  <c r="D53" i="193" s="1"/>
  <c r="B53" i="193"/>
  <c r="C52" i="193"/>
  <c r="D52" i="193" s="1"/>
  <c r="C51" i="193"/>
  <c r="D51" i="193" s="1"/>
  <c r="C50" i="193"/>
  <c r="D50" i="193" s="1"/>
  <c r="B49" i="193"/>
  <c r="B48" i="193"/>
  <c r="C47" i="193"/>
  <c r="B47" i="193"/>
  <c r="C46" i="193"/>
  <c r="B46" i="193"/>
  <c r="C45" i="193"/>
  <c r="B45" i="193"/>
  <c r="C44" i="193"/>
  <c r="B44" i="193"/>
  <c r="C43" i="193"/>
  <c r="B43" i="193"/>
  <c r="C42" i="193"/>
  <c r="B42" i="193"/>
  <c r="C41" i="193"/>
  <c r="B41" i="193"/>
  <c r="C40" i="193"/>
  <c r="B40" i="193"/>
  <c r="C39" i="193"/>
  <c r="B39" i="193"/>
  <c r="C38" i="193"/>
  <c r="B38" i="193"/>
  <c r="C37" i="193"/>
  <c r="B37" i="193"/>
  <c r="C36" i="193"/>
  <c r="B36" i="193"/>
  <c r="C35" i="193"/>
  <c r="B35" i="193"/>
  <c r="C34" i="193"/>
  <c r="B34" i="193"/>
  <c r="C33" i="193"/>
  <c r="B33" i="193"/>
  <c r="C32" i="193"/>
  <c r="D32" i="193" s="1"/>
  <c r="C31" i="193"/>
  <c r="B31" i="193"/>
  <c r="D31" i="193" s="1"/>
  <c r="D30" i="193" s="1"/>
  <c r="B30" i="193"/>
  <c r="C29" i="193"/>
  <c r="D29" i="193" s="1"/>
  <c r="C28" i="193"/>
  <c r="D28" i="193" s="1"/>
  <c r="C27" i="193"/>
  <c r="D27" i="193" s="1"/>
  <c r="C26" i="193"/>
  <c r="B26" i="193"/>
  <c r="C25" i="193"/>
  <c r="B25" i="193"/>
  <c r="C24" i="193"/>
  <c r="B24" i="193"/>
  <c r="C23" i="193"/>
  <c r="D23" i="193" s="1"/>
  <c r="C22" i="193"/>
  <c r="D22" i="193" s="1"/>
  <c r="C21" i="193"/>
  <c r="B21" i="193"/>
  <c r="C20" i="193"/>
  <c r="B20" i="193"/>
  <c r="C19" i="193"/>
  <c r="B19" i="193"/>
  <c r="C18" i="193"/>
  <c r="B18" i="193"/>
  <c r="C17" i="193"/>
  <c r="B17" i="193"/>
  <c r="C16" i="193"/>
  <c r="B16" i="193"/>
  <c r="C15" i="193"/>
  <c r="D15" i="193" s="1"/>
  <c r="C14" i="193"/>
  <c r="D14" i="193" s="1"/>
  <c r="C13" i="193"/>
  <c r="B13" i="193"/>
  <c r="C12" i="193"/>
  <c r="D12" i="193" s="1"/>
  <c r="C11" i="193"/>
  <c r="D11" i="193" s="1"/>
  <c r="C10" i="193"/>
  <c r="D10" i="193" s="1"/>
  <c r="C9" i="193"/>
  <c r="D9" i="193" s="1"/>
  <c r="C8" i="193"/>
  <c r="D8" i="193" s="1"/>
  <c r="C7" i="193"/>
  <c r="B7" i="193"/>
  <c r="D7" i="193" s="1"/>
  <c r="A3" i="193"/>
  <c r="A1" i="193"/>
  <c r="J93" i="192"/>
  <c r="H93" i="192"/>
  <c r="G93" i="192"/>
  <c r="F93" i="192"/>
  <c r="E93" i="192"/>
  <c r="D93" i="192"/>
  <c r="C93" i="192"/>
  <c r="B93" i="192"/>
  <c r="J92" i="192"/>
  <c r="I92" i="192"/>
  <c r="H92" i="192"/>
  <c r="G92" i="192"/>
  <c r="F92" i="192"/>
  <c r="E92" i="192"/>
  <c r="D92" i="192"/>
  <c r="C92" i="192"/>
  <c r="B92" i="192"/>
  <c r="J91" i="192"/>
  <c r="H91" i="192"/>
  <c r="G91" i="192"/>
  <c r="G90" i="192" s="1"/>
  <c r="F91" i="192"/>
  <c r="E91" i="192"/>
  <c r="D91" i="192"/>
  <c r="C91" i="192"/>
  <c r="C90" i="192" s="1"/>
  <c r="B91" i="192"/>
  <c r="I90" i="192"/>
  <c r="E90" i="192"/>
  <c r="J89" i="192"/>
  <c r="I89" i="192"/>
  <c r="H89" i="192"/>
  <c r="G89" i="192"/>
  <c r="F89" i="192"/>
  <c r="E89" i="192"/>
  <c r="D89" i="192"/>
  <c r="C89" i="192"/>
  <c r="B89" i="192"/>
  <c r="J87" i="192"/>
  <c r="H87" i="192"/>
  <c r="G87" i="192"/>
  <c r="F87" i="192"/>
  <c r="E87" i="192"/>
  <c r="D87" i="192"/>
  <c r="C87" i="192"/>
  <c r="B87" i="192"/>
  <c r="J86" i="192"/>
  <c r="H86" i="192"/>
  <c r="G86" i="192"/>
  <c r="F86" i="192"/>
  <c r="E86" i="192"/>
  <c r="D86" i="192"/>
  <c r="C86" i="192"/>
  <c r="B86" i="192"/>
  <c r="J85" i="192"/>
  <c r="H85" i="192"/>
  <c r="G85" i="192"/>
  <c r="F85" i="192"/>
  <c r="E85" i="192"/>
  <c r="D85" i="192"/>
  <c r="C85" i="192"/>
  <c r="B85" i="192"/>
  <c r="J84" i="192"/>
  <c r="H84" i="192"/>
  <c r="G84" i="192"/>
  <c r="F84" i="192"/>
  <c r="E84" i="192"/>
  <c r="D84" i="192"/>
  <c r="C84" i="192"/>
  <c r="B84" i="192"/>
  <c r="J83" i="192"/>
  <c r="H83" i="192"/>
  <c r="G83" i="192"/>
  <c r="F83" i="192"/>
  <c r="E83" i="192"/>
  <c r="D83" i="192"/>
  <c r="C83" i="192"/>
  <c r="B83" i="192"/>
  <c r="J82" i="192"/>
  <c r="H82" i="192"/>
  <c r="G82" i="192"/>
  <c r="F82" i="192"/>
  <c r="E82" i="192"/>
  <c r="D82" i="192"/>
  <c r="C82" i="192"/>
  <c r="B82" i="192"/>
  <c r="J81" i="192"/>
  <c r="H81" i="192"/>
  <c r="G81" i="192"/>
  <c r="F81" i="192"/>
  <c r="E81" i="192"/>
  <c r="D81" i="192"/>
  <c r="C81" i="192"/>
  <c r="B81" i="192"/>
  <c r="J80" i="192"/>
  <c r="H80" i="192"/>
  <c r="G80" i="192"/>
  <c r="F80" i="192"/>
  <c r="E80" i="192"/>
  <c r="D80" i="192"/>
  <c r="C80" i="192"/>
  <c r="B80" i="192"/>
  <c r="J79" i="192"/>
  <c r="H79" i="192"/>
  <c r="G79" i="192"/>
  <c r="F79" i="192"/>
  <c r="E79" i="192"/>
  <c r="D79" i="192"/>
  <c r="C79" i="192"/>
  <c r="B79" i="192"/>
  <c r="J78" i="192"/>
  <c r="H78" i="192"/>
  <c r="G78" i="192"/>
  <c r="F78" i="192"/>
  <c r="E78" i="192"/>
  <c r="D78" i="192"/>
  <c r="C78" i="192"/>
  <c r="B78" i="192"/>
  <c r="J77" i="192"/>
  <c r="H77" i="192"/>
  <c r="G77" i="192"/>
  <c r="F77" i="192"/>
  <c r="E77" i="192"/>
  <c r="D77" i="192"/>
  <c r="C77" i="192"/>
  <c r="B77" i="192"/>
  <c r="J76" i="192"/>
  <c r="H76" i="192"/>
  <c r="G76" i="192"/>
  <c r="F76" i="192"/>
  <c r="E76" i="192"/>
  <c r="D76" i="192"/>
  <c r="C76" i="192"/>
  <c r="B76" i="192"/>
  <c r="J75" i="192"/>
  <c r="H75" i="192"/>
  <c r="G75" i="192"/>
  <c r="F75" i="192"/>
  <c r="E75" i="192"/>
  <c r="D75" i="192"/>
  <c r="C75" i="192"/>
  <c r="B75" i="192"/>
  <c r="J74" i="192"/>
  <c r="H74" i="192"/>
  <c r="G74" i="192"/>
  <c r="F74" i="192"/>
  <c r="E74" i="192"/>
  <c r="D74" i="192"/>
  <c r="C74" i="192"/>
  <c r="B74" i="192"/>
  <c r="J73" i="192"/>
  <c r="H73" i="192"/>
  <c r="G73" i="192"/>
  <c r="F73" i="192"/>
  <c r="E73" i="192"/>
  <c r="D73" i="192"/>
  <c r="C73" i="192"/>
  <c r="B73" i="192"/>
  <c r="J72" i="192"/>
  <c r="H72" i="192"/>
  <c r="G72" i="192"/>
  <c r="F72" i="192"/>
  <c r="E72" i="192"/>
  <c r="D72" i="192"/>
  <c r="C72" i="192"/>
  <c r="B72" i="192"/>
  <c r="J71" i="192"/>
  <c r="H71" i="192"/>
  <c r="G71" i="192"/>
  <c r="F71" i="192"/>
  <c r="E71" i="192"/>
  <c r="D71" i="192"/>
  <c r="C71" i="192"/>
  <c r="B71" i="192"/>
  <c r="J70" i="192"/>
  <c r="H70" i="192"/>
  <c r="G70" i="192"/>
  <c r="F70" i="192"/>
  <c r="E70" i="192"/>
  <c r="D70" i="192"/>
  <c r="C70" i="192"/>
  <c r="B70" i="192"/>
  <c r="J69" i="192"/>
  <c r="H69" i="192"/>
  <c r="G69" i="192"/>
  <c r="F69" i="192"/>
  <c r="E69" i="192"/>
  <c r="D69" i="192"/>
  <c r="C69" i="192"/>
  <c r="B69" i="192"/>
  <c r="J68" i="192"/>
  <c r="H68" i="192"/>
  <c r="G68" i="192"/>
  <c r="F68" i="192"/>
  <c r="E68" i="192"/>
  <c r="D68" i="192"/>
  <c r="C68" i="192"/>
  <c r="B68" i="192"/>
  <c r="H67" i="192"/>
  <c r="F67" i="192"/>
  <c r="D67" i="192"/>
  <c r="B67" i="192"/>
  <c r="J66" i="192"/>
  <c r="H66" i="192"/>
  <c r="G66" i="192"/>
  <c r="F66" i="192"/>
  <c r="E66" i="192"/>
  <c r="D66" i="192"/>
  <c r="C66" i="192"/>
  <c r="B66" i="192"/>
  <c r="J65" i="192"/>
  <c r="H65" i="192"/>
  <c r="G65" i="192"/>
  <c r="F65" i="192"/>
  <c r="E65" i="192"/>
  <c r="D65" i="192"/>
  <c r="C65" i="192"/>
  <c r="B65" i="192"/>
  <c r="J64" i="192"/>
  <c r="H64" i="192"/>
  <c r="G64" i="192"/>
  <c r="F64" i="192"/>
  <c r="E64" i="192"/>
  <c r="D64" i="192"/>
  <c r="C64" i="192"/>
  <c r="B64" i="192"/>
  <c r="J63" i="192"/>
  <c r="H63" i="192"/>
  <c r="G63" i="192"/>
  <c r="F63" i="192"/>
  <c r="E63" i="192"/>
  <c r="D63" i="192"/>
  <c r="C63" i="192"/>
  <c r="B63" i="192"/>
  <c r="J62" i="192"/>
  <c r="H62" i="192"/>
  <c r="G62" i="192"/>
  <c r="F62" i="192"/>
  <c r="E62" i="192"/>
  <c r="D62" i="192"/>
  <c r="C62" i="192"/>
  <c r="B62" i="192"/>
  <c r="J61" i="192"/>
  <c r="H61" i="192"/>
  <c r="G61" i="192"/>
  <c r="F61" i="192"/>
  <c r="E61" i="192"/>
  <c r="D61" i="192"/>
  <c r="C61" i="192"/>
  <c r="B61" i="192"/>
  <c r="J60" i="192"/>
  <c r="H60" i="192"/>
  <c r="G60" i="192"/>
  <c r="F60" i="192"/>
  <c r="E60" i="192"/>
  <c r="D60" i="192"/>
  <c r="C60" i="192"/>
  <c r="B60" i="192"/>
  <c r="J59" i="192"/>
  <c r="H59" i="192"/>
  <c r="G59" i="192"/>
  <c r="F59" i="192"/>
  <c r="E59" i="192"/>
  <c r="D59" i="192"/>
  <c r="C59" i="192"/>
  <c r="B59" i="192"/>
  <c r="J58" i="192"/>
  <c r="H58" i="192"/>
  <c r="G58" i="192"/>
  <c r="F58" i="192"/>
  <c r="E58" i="192"/>
  <c r="D58" i="192"/>
  <c r="C58" i="192"/>
  <c r="B58" i="192"/>
  <c r="J57" i="192"/>
  <c r="H57" i="192"/>
  <c r="G57" i="192"/>
  <c r="F57" i="192"/>
  <c r="E57" i="192"/>
  <c r="D57" i="192"/>
  <c r="C57" i="192"/>
  <c r="B57" i="192"/>
  <c r="J56" i="192"/>
  <c r="H56" i="192"/>
  <c r="G56" i="192"/>
  <c r="F56" i="192"/>
  <c r="E56" i="192"/>
  <c r="D56" i="192"/>
  <c r="C56" i="192"/>
  <c r="B56" i="192"/>
  <c r="J55" i="192"/>
  <c r="H55" i="192"/>
  <c r="G55" i="192"/>
  <c r="F55" i="192"/>
  <c r="E55" i="192"/>
  <c r="D55" i="192"/>
  <c r="C55" i="192"/>
  <c r="B55" i="192"/>
  <c r="J54" i="192"/>
  <c r="H54" i="192"/>
  <c r="G54" i="192"/>
  <c r="F54" i="192"/>
  <c r="E54" i="192"/>
  <c r="D54" i="192"/>
  <c r="C54" i="192"/>
  <c r="B54" i="192"/>
  <c r="J53" i="192"/>
  <c r="H53" i="192"/>
  <c r="G53" i="192"/>
  <c r="F53" i="192"/>
  <c r="E53" i="192"/>
  <c r="D53" i="192"/>
  <c r="C53" i="192"/>
  <c r="B53" i="192"/>
  <c r="H52" i="192"/>
  <c r="F52" i="192"/>
  <c r="D52" i="192"/>
  <c r="B52" i="192"/>
  <c r="J51" i="192"/>
  <c r="H51" i="192"/>
  <c r="G51" i="192"/>
  <c r="F51" i="192"/>
  <c r="E51" i="192"/>
  <c r="D51" i="192"/>
  <c r="C51" i="192"/>
  <c r="B51" i="192"/>
  <c r="J50" i="192"/>
  <c r="H50" i="192"/>
  <c r="G50" i="192"/>
  <c r="F50" i="192"/>
  <c r="E50" i="192"/>
  <c r="D50" i="192"/>
  <c r="C50" i="192"/>
  <c r="B50" i="192"/>
  <c r="J49" i="192"/>
  <c r="H49" i="192"/>
  <c r="G49" i="192"/>
  <c r="F49" i="192"/>
  <c r="E49" i="192"/>
  <c r="D49" i="192"/>
  <c r="C49" i="192"/>
  <c r="B49" i="192"/>
  <c r="H48" i="192"/>
  <c r="F48" i="192"/>
  <c r="D48" i="192"/>
  <c r="B48" i="192"/>
  <c r="J46" i="192"/>
  <c r="H46" i="192"/>
  <c r="G46" i="192"/>
  <c r="F46" i="192"/>
  <c r="E46" i="192"/>
  <c r="D46" i="192"/>
  <c r="C46" i="192"/>
  <c r="B46" i="192"/>
  <c r="J45" i="192"/>
  <c r="H45" i="192"/>
  <c r="G45" i="192"/>
  <c r="F45" i="192"/>
  <c r="E45" i="192"/>
  <c r="D45" i="192"/>
  <c r="C45" i="192"/>
  <c r="B45" i="192"/>
  <c r="J44" i="192"/>
  <c r="H44" i="192"/>
  <c r="G44" i="192"/>
  <c r="F44" i="192"/>
  <c r="E44" i="192"/>
  <c r="D44" i="192"/>
  <c r="C44" i="192"/>
  <c r="B44" i="192"/>
  <c r="J43" i="192"/>
  <c r="H43" i="192"/>
  <c r="G43" i="192"/>
  <c r="F43" i="192"/>
  <c r="E43" i="192"/>
  <c r="D43" i="192"/>
  <c r="C43" i="192"/>
  <c r="B43" i="192"/>
  <c r="J42" i="192"/>
  <c r="H42" i="192"/>
  <c r="G42" i="192"/>
  <c r="F42" i="192"/>
  <c r="E42" i="192"/>
  <c r="D42" i="192"/>
  <c r="C42" i="192"/>
  <c r="B42" i="192"/>
  <c r="J41" i="192"/>
  <c r="H41" i="192"/>
  <c r="G41" i="192"/>
  <c r="F41" i="192"/>
  <c r="E41" i="192"/>
  <c r="D41" i="192"/>
  <c r="C41" i="192"/>
  <c r="B41" i="192"/>
  <c r="J40" i="192"/>
  <c r="H40" i="192"/>
  <c r="G40" i="192"/>
  <c r="F40" i="192"/>
  <c r="E40" i="192"/>
  <c r="D40" i="192"/>
  <c r="C40" i="192"/>
  <c r="B40" i="192"/>
  <c r="J39" i="192"/>
  <c r="H39" i="192"/>
  <c r="G39" i="192"/>
  <c r="F39" i="192"/>
  <c r="E39" i="192"/>
  <c r="D39" i="192"/>
  <c r="C39" i="192"/>
  <c r="B39" i="192"/>
  <c r="J38" i="192"/>
  <c r="H38" i="192"/>
  <c r="G38" i="192"/>
  <c r="F38" i="192"/>
  <c r="E38" i="192"/>
  <c r="D38" i="192"/>
  <c r="C38" i="192"/>
  <c r="B38" i="192"/>
  <c r="J37" i="192"/>
  <c r="H37" i="192"/>
  <c r="G37" i="192"/>
  <c r="F37" i="192"/>
  <c r="E37" i="192"/>
  <c r="D37" i="192"/>
  <c r="C37" i="192"/>
  <c r="B37" i="192"/>
  <c r="J36" i="192"/>
  <c r="H36" i="192"/>
  <c r="G36" i="192"/>
  <c r="F36" i="192"/>
  <c r="E36" i="192"/>
  <c r="D36" i="192"/>
  <c r="C36" i="192"/>
  <c r="B36" i="192"/>
  <c r="J35" i="192"/>
  <c r="H35" i="192"/>
  <c r="G35" i="192"/>
  <c r="F35" i="192"/>
  <c r="E35" i="192"/>
  <c r="D35" i="192"/>
  <c r="C35" i="192"/>
  <c r="B35" i="192"/>
  <c r="J34" i="192"/>
  <c r="H34" i="192"/>
  <c r="G34" i="192"/>
  <c r="F34" i="192"/>
  <c r="E34" i="192"/>
  <c r="D34" i="192"/>
  <c r="C34" i="192"/>
  <c r="B34" i="192"/>
  <c r="J33" i="192"/>
  <c r="I33" i="192"/>
  <c r="H33" i="192"/>
  <c r="G33" i="192"/>
  <c r="F33" i="192"/>
  <c r="E33" i="192"/>
  <c r="D33" i="192"/>
  <c r="C33" i="192"/>
  <c r="B33" i="192"/>
  <c r="J32" i="192"/>
  <c r="H32" i="192"/>
  <c r="G32" i="192"/>
  <c r="F32" i="192"/>
  <c r="E32" i="192"/>
  <c r="D32" i="192"/>
  <c r="C32" i="192"/>
  <c r="B32" i="192"/>
  <c r="J31" i="192"/>
  <c r="H31" i="192"/>
  <c r="G31" i="192"/>
  <c r="F31" i="192"/>
  <c r="E31" i="192"/>
  <c r="D31" i="192"/>
  <c r="C31" i="192"/>
  <c r="B31" i="192"/>
  <c r="J30" i="192"/>
  <c r="I30" i="192"/>
  <c r="H30" i="192"/>
  <c r="G30" i="192"/>
  <c r="G29" i="192" s="1"/>
  <c r="F30" i="192"/>
  <c r="E30" i="192"/>
  <c r="D30" i="192"/>
  <c r="C30" i="192"/>
  <c r="B30" i="192"/>
  <c r="I29" i="192"/>
  <c r="J28" i="192"/>
  <c r="H28" i="192"/>
  <c r="G28" i="192"/>
  <c r="F28" i="192"/>
  <c r="E28" i="192"/>
  <c r="D28" i="192"/>
  <c r="C28" i="192"/>
  <c r="B28" i="192"/>
  <c r="J27" i="192"/>
  <c r="H27" i="192"/>
  <c r="G27" i="192"/>
  <c r="F27" i="192"/>
  <c r="E27" i="192"/>
  <c r="D27" i="192"/>
  <c r="C27" i="192"/>
  <c r="B27" i="192"/>
  <c r="J26" i="192"/>
  <c r="H26" i="192"/>
  <c r="G26" i="192"/>
  <c r="F26" i="192"/>
  <c r="E26" i="192"/>
  <c r="D26" i="192"/>
  <c r="C26" i="192"/>
  <c r="B26" i="192"/>
  <c r="J25" i="192"/>
  <c r="H25" i="192"/>
  <c r="G25" i="192"/>
  <c r="F25" i="192"/>
  <c r="E25" i="192"/>
  <c r="D25" i="192"/>
  <c r="C25" i="192"/>
  <c r="B25" i="192"/>
  <c r="J24" i="192"/>
  <c r="H24" i="192"/>
  <c r="G24" i="192"/>
  <c r="F24" i="192"/>
  <c r="E24" i="192"/>
  <c r="D24" i="192"/>
  <c r="C24" i="192"/>
  <c r="B24" i="192"/>
  <c r="J23" i="192"/>
  <c r="I23" i="192"/>
  <c r="H23" i="192"/>
  <c r="G23" i="192"/>
  <c r="F23" i="192"/>
  <c r="E23" i="192"/>
  <c r="D23" i="192"/>
  <c r="C23" i="192"/>
  <c r="B23" i="192"/>
  <c r="K23" i="192" s="1"/>
  <c r="J22" i="192"/>
  <c r="H22" i="192"/>
  <c r="G22" i="192"/>
  <c r="F22" i="192"/>
  <c r="E22" i="192"/>
  <c r="D22" i="192"/>
  <c r="C22" i="192"/>
  <c r="B22" i="192"/>
  <c r="K22" i="192" s="1"/>
  <c r="J21" i="192"/>
  <c r="H21" i="192"/>
  <c r="H20" i="192" s="1"/>
  <c r="G21" i="192"/>
  <c r="F21" i="192"/>
  <c r="F20" i="192" s="1"/>
  <c r="E21" i="192"/>
  <c r="D21" i="192"/>
  <c r="D20" i="192" s="1"/>
  <c r="C21" i="192"/>
  <c r="B21" i="192"/>
  <c r="B20" i="192" s="1"/>
  <c r="J20" i="192"/>
  <c r="G20" i="192"/>
  <c r="E20" i="192"/>
  <c r="C20" i="192"/>
  <c r="J19" i="192"/>
  <c r="H19" i="192"/>
  <c r="G19" i="192"/>
  <c r="F19" i="192"/>
  <c r="E19" i="192"/>
  <c r="D19" i="192"/>
  <c r="C19" i="192"/>
  <c r="B19" i="192"/>
  <c r="K19" i="192" s="1"/>
  <c r="J18" i="192"/>
  <c r="H18" i="192"/>
  <c r="G18" i="192"/>
  <c r="F18" i="192"/>
  <c r="E18" i="192"/>
  <c r="D18" i="192"/>
  <c r="C18" i="192"/>
  <c r="B18" i="192"/>
  <c r="K18" i="192" s="1"/>
  <c r="J17" i="192"/>
  <c r="H17" i="192"/>
  <c r="G17" i="192"/>
  <c r="F17" i="192"/>
  <c r="E17" i="192"/>
  <c r="D17" i="192"/>
  <c r="C17" i="192"/>
  <c r="B17" i="192"/>
  <c r="K17" i="192" s="1"/>
  <c r="J16" i="192"/>
  <c r="H16" i="192"/>
  <c r="G16" i="192"/>
  <c r="F16" i="192"/>
  <c r="E16" i="192"/>
  <c r="D16" i="192"/>
  <c r="C16" i="192"/>
  <c r="B16" i="192"/>
  <c r="K16" i="192" s="1"/>
  <c r="J15" i="192"/>
  <c r="I15" i="192"/>
  <c r="H15" i="192"/>
  <c r="G15" i="192"/>
  <c r="F15" i="192"/>
  <c r="E15" i="192"/>
  <c r="D15" i="192"/>
  <c r="C15" i="192"/>
  <c r="K15" i="192" s="1"/>
  <c r="B15" i="192"/>
  <c r="J14" i="192"/>
  <c r="I14" i="192"/>
  <c r="H14" i="192"/>
  <c r="H12" i="192" s="1"/>
  <c r="G14" i="192"/>
  <c r="F14" i="192"/>
  <c r="F12" i="192" s="1"/>
  <c r="E14" i="192"/>
  <c r="D14" i="192"/>
  <c r="D12" i="192" s="1"/>
  <c r="C14" i="192"/>
  <c r="B14" i="192"/>
  <c r="K14" i="192" s="1"/>
  <c r="J13" i="192"/>
  <c r="I13" i="192"/>
  <c r="I12" i="192" s="1"/>
  <c r="H13" i="192"/>
  <c r="G13" i="192"/>
  <c r="G12" i="192" s="1"/>
  <c r="F13" i="192"/>
  <c r="E13" i="192"/>
  <c r="E12" i="192" s="1"/>
  <c r="D13" i="192"/>
  <c r="C13" i="192"/>
  <c r="C12" i="192" s="1"/>
  <c r="B13" i="192"/>
  <c r="J12" i="192"/>
  <c r="B12" i="192"/>
  <c r="J11" i="192"/>
  <c r="H11" i="192"/>
  <c r="G11" i="192"/>
  <c r="F11" i="192"/>
  <c r="E11" i="192"/>
  <c r="D11" i="192"/>
  <c r="C11" i="192"/>
  <c r="B11" i="192"/>
  <c r="K11" i="192" s="1"/>
  <c r="J10" i="192"/>
  <c r="H10" i="192"/>
  <c r="G10" i="192"/>
  <c r="F10" i="192"/>
  <c r="E10" i="192"/>
  <c r="D10" i="192"/>
  <c r="C10" i="192"/>
  <c r="B10" i="192"/>
  <c r="K10" i="192" s="1"/>
  <c r="J9" i="192"/>
  <c r="I9" i="192"/>
  <c r="I95" i="192" s="1"/>
  <c r="H9" i="192"/>
  <c r="G9" i="192"/>
  <c r="F9" i="192"/>
  <c r="E9" i="192"/>
  <c r="D9" i="192"/>
  <c r="C9" i="192"/>
  <c r="K9" i="192" s="1"/>
  <c r="B9" i="192"/>
  <c r="J8" i="192"/>
  <c r="H8" i="192"/>
  <c r="G8" i="192"/>
  <c r="F8" i="192"/>
  <c r="E8" i="192"/>
  <c r="D8" i="192"/>
  <c r="C8" i="192"/>
  <c r="B8" i="192"/>
  <c r="J7" i="192"/>
  <c r="H7" i="192"/>
  <c r="G7" i="192"/>
  <c r="F7" i="192"/>
  <c r="E7" i="192"/>
  <c r="D7" i="192"/>
  <c r="C7" i="192"/>
  <c r="B7" i="192"/>
  <c r="J6" i="192"/>
  <c r="H6" i="192"/>
  <c r="G6" i="192"/>
  <c r="F6" i="192"/>
  <c r="E6" i="192"/>
  <c r="D6" i="192"/>
  <c r="C6" i="192"/>
  <c r="B6" i="192"/>
  <c r="A3" i="192"/>
  <c r="A1" i="192"/>
  <c r="E94" i="191"/>
  <c r="D94" i="191"/>
  <c r="C94" i="191"/>
  <c r="E93" i="191"/>
  <c r="D93" i="191"/>
  <c r="H93" i="191" s="1"/>
  <c r="C93" i="191"/>
  <c r="E92" i="191"/>
  <c r="D92" i="191"/>
  <c r="C92" i="191"/>
  <c r="C90" i="191" s="1"/>
  <c r="E91" i="191"/>
  <c r="D91" i="191"/>
  <c r="H91" i="191" s="1"/>
  <c r="C91" i="191"/>
  <c r="E90" i="191"/>
  <c r="F89" i="191"/>
  <c r="E89" i="191"/>
  <c r="D89" i="191"/>
  <c r="C89" i="191"/>
  <c r="B89" i="191"/>
  <c r="E86" i="191"/>
  <c r="D86" i="191"/>
  <c r="C86" i="191"/>
  <c r="E85" i="191"/>
  <c r="D85" i="191"/>
  <c r="C85" i="191"/>
  <c r="E84" i="191"/>
  <c r="D84" i="191"/>
  <c r="C84" i="191"/>
  <c r="E83" i="191"/>
  <c r="D83" i="191"/>
  <c r="C83" i="191"/>
  <c r="E82" i="191"/>
  <c r="D82" i="191"/>
  <c r="C82" i="191"/>
  <c r="E80" i="191"/>
  <c r="D80" i="191"/>
  <c r="C80" i="191"/>
  <c r="E79" i="191"/>
  <c r="D79" i="191"/>
  <c r="C79" i="191"/>
  <c r="E78" i="191"/>
  <c r="D78" i="191"/>
  <c r="C78" i="191"/>
  <c r="E76" i="191"/>
  <c r="D76" i="191"/>
  <c r="C76" i="191"/>
  <c r="E74" i="191"/>
  <c r="D74" i="191"/>
  <c r="C74" i="191"/>
  <c r="E73" i="191"/>
  <c r="D73" i="191"/>
  <c r="C73" i="191"/>
  <c r="E72" i="191"/>
  <c r="D72" i="191"/>
  <c r="C72" i="191"/>
  <c r="E71" i="191"/>
  <c r="D71" i="191"/>
  <c r="C71" i="191"/>
  <c r="E70" i="191"/>
  <c r="D70" i="191"/>
  <c r="C70" i="191"/>
  <c r="E69" i="191"/>
  <c r="D69" i="191"/>
  <c r="C69" i="191"/>
  <c r="E68" i="191"/>
  <c r="E66" i="191" s="1"/>
  <c r="D68" i="191"/>
  <c r="C68" i="191"/>
  <c r="E67" i="191"/>
  <c r="D67" i="191"/>
  <c r="C67" i="191"/>
  <c r="G66" i="191"/>
  <c r="C66" i="191"/>
  <c r="B66" i="191"/>
  <c r="E65" i="191"/>
  <c r="D65" i="191"/>
  <c r="C65" i="191"/>
  <c r="H65" i="191" s="1"/>
  <c r="E64" i="191"/>
  <c r="D64" i="191"/>
  <c r="C64" i="191"/>
  <c r="E63" i="191"/>
  <c r="D63" i="191"/>
  <c r="C63" i="191"/>
  <c r="H63" i="191" s="1"/>
  <c r="E62" i="191"/>
  <c r="D62" i="191"/>
  <c r="C62" i="191"/>
  <c r="E61" i="191"/>
  <c r="D61" i="191"/>
  <c r="C61" i="191"/>
  <c r="H61" i="191" s="1"/>
  <c r="E59" i="191"/>
  <c r="D59" i="191"/>
  <c r="C59" i="191"/>
  <c r="E58" i="191"/>
  <c r="D58" i="191"/>
  <c r="C58" i="191"/>
  <c r="H58" i="191" s="1"/>
  <c r="E57" i="191"/>
  <c r="D57" i="191"/>
  <c r="C57" i="191"/>
  <c r="E56" i="191"/>
  <c r="D56" i="191"/>
  <c r="C56" i="191"/>
  <c r="H56" i="191" s="1"/>
  <c r="E55" i="191"/>
  <c r="D55" i="191"/>
  <c r="C55" i="191"/>
  <c r="E54" i="191"/>
  <c r="E52" i="191" s="1"/>
  <c r="D54" i="191"/>
  <c r="C54" i="191"/>
  <c r="H54" i="191" s="1"/>
  <c r="E53" i="191"/>
  <c r="D53" i="191"/>
  <c r="D52" i="191" s="1"/>
  <c r="C53" i="191"/>
  <c r="G52" i="191"/>
  <c r="G48" i="191" s="1"/>
  <c r="E51" i="191"/>
  <c r="D51" i="191"/>
  <c r="C51" i="191"/>
  <c r="H51" i="191" s="1"/>
  <c r="E50" i="191"/>
  <c r="D50" i="191"/>
  <c r="C50" i="191"/>
  <c r="E49" i="191"/>
  <c r="D49" i="191"/>
  <c r="C49" i="191"/>
  <c r="H49" i="191" s="1"/>
  <c r="B48" i="191"/>
  <c r="E46" i="191"/>
  <c r="D46" i="191"/>
  <c r="C46" i="191"/>
  <c r="H46" i="191" s="1"/>
  <c r="E45" i="191"/>
  <c r="D45" i="191"/>
  <c r="C45" i="191"/>
  <c r="E44" i="191"/>
  <c r="D44" i="191"/>
  <c r="C44" i="191"/>
  <c r="H44" i="191" s="1"/>
  <c r="E43" i="191"/>
  <c r="D43" i="191"/>
  <c r="C43" i="191"/>
  <c r="E42" i="191"/>
  <c r="D42" i="191"/>
  <c r="C42" i="191"/>
  <c r="H42" i="191" s="1"/>
  <c r="E41" i="191"/>
  <c r="D41" i="191"/>
  <c r="C41" i="191"/>
  <c r="E40" i="191"/>
  <c r="D40" i="191"/>
  <c r="C40" i="191"/>
  <c r="H40" i="191" s="1"/>
  <c r="E39" i="191"/>
  <c r="D39" i="191"/>
  <c r="C39" i="191"/>
  <c r="E38" i="191"/>
  <c r="D38" i="191"/>
  <c r="C38" i="191"/>
  <c r="H38" i="191" s="1"/>
  <c r="E37" i="191"/>
  <c r="D37" i="191"/>
  <c r="C37" i="191"/>
  <c r="E36" i="191"/>
  <c r="D36" i="191"/>
  <c r="C36" i="191"/>
  <c r="H36" i="191" s="1"/>
  <c r="E35" i="191"/>
  <c r="D35" i="191"/>
  <c r="C35" i="191"/>
  <c r="E34" i="191"/>
  <c r="D34" i="191"/>
  <c r="C34" i="191"/>
  <c r="H34" i="191" s="1"/>
  <c r="F33" i="191"/>
  <c r="E33" i="191"/>
  <c r="D33" i="191"/>
  <c r="C33" i="191"/>
  <c r="H33" i="191" s="1"/>
  <c r="E32" i="191"/>
  <c r="D32" i="191"/>
  <c r="C32" i="191"/>
  <c r="E31" i="191"/>
  <c r="E29" i="191" s="1"/>
  <c r="D31" i="191"/>
  <c r="C31" i="191"/>
  <c r="H31" i="191" s="1"/>
  <c r="E30" i="191"/>
  <c r="D30" i="191"/>
  <c r="D29" i="191" s="1"/>
  <c r="C30" i="191"/>
  <c r="G29" i="191"/>
  <c r="G28" i="191"/>
  <c r="E28" i="191"/>
  <c r="D28" i="191"/>
  <c r="C28" i="191"/>
  <c r="E27" i="191"/>
  <c r="E25" i="191" s="1"/>
  <c r="D27" i="191"/>
  <c r="C27" i="191"/>
  <c r="H27" i="191" s="1"/>
  <c r="E26" i="191"/>
  <c r="D26" i="191"/>
  <c r="D25" i="191" s="1"/>
  <c r="C26" i="191"/>
  <c r="G25" i="191"/>
  <c r="E24" i="191"/>
  <c r="D24" i="191"/>
  <c r="C24" i="191"/>
  <c r="H24" i="191" s="1"/>
  <c r="E23" i="191"/>
  <c r="D23" i="191"/>
  <c r="C23" i="191"/>
  <c r="E22" i="191"/>
  <c r="E20" i="191" s="1"/>
  <c r="D22" i="191"/>
  <c r="C22" i="191"/>
  <c r="H22" i="191" s="1"/>
  <c r="E21" i="191"/>
  <c r="D21" i="191"/>
  <c r="D20" i="191" s="1"/>
  <c r="C21" i="191"/>
  <c r="G20" i="191"/>
  <c r="E19" i="191"/>
  <c r="D19" i="191"/>
  <c r="C19" i="191"/>
  <c r="H19" i="191" s="1"/>
  <c r="E18" i="191"/>
  <c r="D18" i="191"/>
  <c r="C18" i="191"/>
  <c r="E17" i="191"/>
  <c r="D17" i="191"/>
  <c r="C17" i="191"/>
  <c r="H17" i="191" s="1"/>
  <c r="E16" i="191"/>
  <c r="D16" i="191"/>
  <c r="C16" i="191"/>
  <c r="E15" i="191"/>
  <c r="D15" i="191"/>
  <c r="C15" i="191"/>
  <c r="H15" i="191" s="1"/>
  <c r="E14" i="191"/>
  <c r="D14" i="191"/>
  <c r="D12" i="191" s="1"/>
  <c r="C14" i="191"/>
  <c r="E13" i="191"/>
  <c r="D13" i="191"/>
  <c r="C13" i="191"/>
  <c r="H13" i="191" s="1"/>
  <c r="G12" i="191"/>
  <c r="E12" i="191"/>
  <c r="E11" i="191"/>
  <c r="D11" i="191"/>
  <c r="C11" i="191"/>
  <c r="E10" i="191"/>
  <c r="D10" i="191"/>
  <c r="C10" i="191"/>
  <c r="E9" i="191"/>
  <c r="D9" i="191"/>
  <c r="C9" i="191"/>
  <c r="E8" i="191"/>
  <c r="D8" i="191"/>
  <c r="C8" i="191"/>
  <c r="E7" i="191"/>
  <c r="D7" i="191"/>
  <c r="C7" i="191"/>
  <c r="E6" i="191"/>
  <c r="D6" i="191"/>
  <c r="C6" i="191"/>
  <c r="A3" i="191"/>
  <c r="A1" i="191"/>
  <c r="N94" i="190"/>
  <c r="M94" i="190"/>
  <c r="L94" i="190"/>
  <c r="K94" i="190"/>
  <c r="J94" i="190"/>
  <c r="I94" i="190"/>
  <c r="H94" i="190"/>
  <c r="G94" i="190"/>
  <c r="E94" i="190"/>
  <c r="D94" i="190"/>
  <c r="C94" i="190"/>
  <c r="B94" i="190"/>
  <c r="O94" i="190" s="1"/>
  <c r="N93" i="190"/>
  <c r="M93" i="190"/>
  <c r="L93" i="190"/>
  <c r="K93" i="190"/>
  <c r="J93" i="190"/>
  <c r="I93" i="190"/>
  <c r="H93" i="190"/>
  <c r="G93" i="190"/>
  <c r="E93" i="190"/>
  <c r="D93" i="190"/>
  <c r="C93" i="190"/>
  <c r="B93" i="190"/>
  <c r="N92" i="190"/>
  <c r="M92" i="190"/>
  <c r="L92" i="190"/>
  <c r="K92" i="190"/>
  <c r="J92" i="190"/>
  <c r="I92" i="190"/>
  <c r="H92" i="190"/>
  <c r="G92" i="190"/>
  <c r="E92" i="190"/>
  <c r="D92" i="190"/>
  <c r="C92" i="190"/>
  <c r="B92" i="190"/>
  <c r="N91" i="190"/>
  <c r="N90" i="190" s="1"/>
  <c r="M91" i="190"/>
  <c r="L91" i="190"/>
  <c r="L90" i="190" s="1"/>
  <c r="K91" i="190"/>
  <c r="J91" i="190"/>
  <c r="J90" i="190" s="1"/>
  <c r="I91" i="190"/>
  <c r="I90" i="190" s="1"/>
  <c r="H91" i="190"/>
  <c r="H90" i="190" s="1"/>
  <c r="G91" i="190"/>
  <c r="E91" i="190"/>
  <c r="E90" i="190" s="1"/>
  <c r="D91" i="190"/>
  <c r="D90" i="190" s="1"/>
  <c r="C91" i="190"/>
  <c r="C90" i="190" s="1"/>
  <c r="B91" i="190"/>
  <c r="O91" i="190" s="1"/>
  <c r="N89" i="190"/>
  <c r="M89" i="190"/>
  <c r="L89" i="190"/>
  <c r="K89" i="190"/>
  <c r="J89" i="190"/>
  <c r="I89" i="190"/>
  <c r="H89" i="190"/>
  <c r="G89" i="190"/>
  <c r="E89" i="190"/>
  <c r="D89" i="190"/>
  <c r="C89" i="190"/>
  <c r="B89" i="190"/>
  <c r="N87" i="190"/>
  <c r="M87" i="190"/>
  <c r="L87" i="190"/>
  <c r="K87" i="190"/>
  <c r="J87" i="190"/>
  <c r="I87" i="190"/>
  <c r="H87" i="190"/>
  <c r="G87" i="190"/>
  <c r="E87" i="190"/>
  <c r="D87" i="190"/>
  <c r="C87" i="190"/>
  <c r="B87" i="190"/>
  <c r="N86" i="190"/>
  <c r="M86" i="190"/>
  <c r="L86" i="190"/>
  <c r="K86" i="190"/>
  <c r="J86" i="190"/>
  <c r="I86" i="190"/>
  <c r="H86" i="190"/>
  <c r="G86" i="190"/>
  <c r="E86" i="190"/>
  <c r="D86" i="190"/>
  <c r="C86" i="190"/>
  <c r="B86" i="190"/>
  <c r="N85" i="190"/>
  <c r="M85" i="190"/>
  <c r="L85" i="190"/>
  <c r="K85" i="190"/>
  <c r="J85" i="190"/>
  <c r="I85" i="190"/>
  <c r="H85" i="190"/>
  <c r="G85" i="190"/>
  <c r="E85" i="190"/>
  <c r="D85" i="190"/>
  <c r="C85" i="190"/>
  <c r="B85" i="190"/>
  <c r="N84" i="190"/>
  <c r="M84" i="190"/>
  <c r="L84" i="190"/>
  <c r="K84" i="190"/>
  <c r="J84" i="190"/>
  <c r="I84" i="190"/>
  <c r="H84" i="190"/>
  <c r="G84" i="190"/>
  <c r="E84" i="190"/>
  <c r="D84" i="190"/>
  <c r="C84" i="190"/>
  <c r="B84" i="190"/>
  <c r="N83" i="190"/>
  <c r="M83" i="190"/>
  <c r="L83" i="190"/>
  <c r="K83" i="190"/>
  <c r="J83" i="190"/>
  <c r="I83" i="190"/>
  <c r="H83" i="190"/>
  <c r="G83" i="190"/>
  <c r="E83" i="190"/>
  <c r="D83" i="190"/>
  <c r="C83" i="190"/>
  <c r="B83" i="190"/>
  <c r="N82" i="190"/>
  <c r="M82" i="190"/>
  <c r="L82" i="190"/>
  <c r="K82" i="190"/>
  <c r="J82" i="190"/>
  <c r="I82" i="190"/>
  <c r="H82" i="190"/>
  <c r="G82" i="190"/>
  <c r="E82" i="190"/>
  <c r="D82" i="190"/>
  <c r="C82" i="190"/>
  <c r="B82" i="190"/>
  <c r="O82" i="190" s="1"/>
  <c r="N81" i="190"/>
  <c r="M81" i="190"/>
  <c r="L81" i="190"/>
  <c r="K81" i="190"/>
  <c r="J81" i="190"/>
  <c r="I81" i="190"/>
  <c r="H81" i="190"/>
  <c r="G81" i="190"/>
  <c r="E81" i="190"/>
  <c r="D81" i="190"/>
  <c r="C81" i="190"/>
  <c r="B81" i="190"/>
  <c r="O81" i="190" s="1"/>
  <c r="N80" i="190"/>
  <c r="M80" i="190"/>
  <c r="L80" i="190"/>
  <c r="K80" i="190"/>
  <c r="J80" i="190"/>
  <c r="I80" i="190"/>
  <c r="H80" i="190"/>
  <c r="G80" i="190"/>
  <c r="E80" i="190"/>
  <c r="D80" i="190"/>
  <c r="C80" i="190"/>
  <c r="B80" i="190"/>
  <c r="O80" i="190" s="1"/>
  <c r="N79" i="190"/>
  <c r="M79" i="190"/>
  <c r="L79" i="190"/>
  <c r="K79" i="190"/>
  <c r="J79" i="190"/>
  <c r="I79" i="190"/>
  <c r="H79" i="190"/>
  <c r="G79" i="190"/>
  <c r="E79" i="190"/>
  <c r="D79" i="190"/>
  <c r="C79" i="190"/>
  <c r="B79" i="190"/>
  <c r="N78" i="190"/>
  <c r="M78" i="190"/>
  <c r="L78" i="190"/>
  <c r="K78" i="190"/>
  <c r="J78" i="190"/>
  <c r="I78" i="190"/>
  <c r="H78" i="190"/>
  <c r="G78" i="190"/>
  <c r="E78" i="190"/>
  <c r="D78" i="190"/>
  <c r="C78" i="190"/>
  <c r="B78" i="190"/>
  <c r="O78" i="190" s="1"/>
  <c r="N77" i="190"/>
  <c r="M77" i="190"/>
  <c r="L77" i="190"/>
  <c r="K77" i="190"/>
  <c r="J77" i="190"/>
  <c r="I77" i="190"/>
  <c r="H77" i="190"/>
  <c r="G77" i="190"/>
  <c r="E77" i="190"/>
  <c r="D77" i="190"/>
  <c r="C77" i="190"/>
  <c r="B77" i="190"/>
  <c r="O77" i="190" s="1"/>
  <c r="N76" i="190"/>
  <c r="M76" i="190"/>
  <c r="L76" i="190"/>
  <c r="K76" i="190"/>
  <c r="J76" i="190"/>
  <c r="I76" i="190"/>
  <c r="H76" i="190"/>
  <c r="G76" i="190"/>
  <c r="E76" i="190"/>
  <c r="D76" i="190"/>
  <c r="C76" i="190"/>
  <c r="B76" i="190"/>
  <c r="O76" i="190" s="1"/>
  <c r="N75" i="190"/>
  <c r="M75" i="190"/>
  <c r="L75" i="190"/>
  <c r="K75" i="190"/>
  <c r="J75" i="190"/>
  <c r="I75" i="190"/>
  <c r="H75" i="190"/>
  <c r="G75" i="190"/>
  <c r="E75" i="190"/>
  <c r="D75" i="190"/>
  <c r="C75" i="190"/>
  <c r="B75" i="190"/>
  <c r="N74" i="190"/>
  <c r="M74" i="190"/>
  <c r="L74" i="190"/>
  <c r="K74" i="190"/>
  <c r="J74" i="190"/>
  <c r="I74" i="190"/>
  <c r="H74" i="190"/>
  <c r="G74" i="190"/>
  <c r="E74" i="190"/>
  <c r="D74" i="190"/>
  <c r="C74" i="190"/>
  <c r="B74" i="190"/>
  <c r="O74" i="190" s="1"/>
  <c r="N73" i="190"/>
  <c r="M73" i="190"/>
  <c r="L73" i="190"/>
  <c r="K73" i="190"/>
  <c r="J73" i="190"/>
  <c r="I73" i="190"/>
  <c r="H73" i="190"/>
  <c r="G73" i="190"/>
  <c r="E73" i="190"/>
  <c r="D73" i="190"/>
  <c r="C73" i="190"/>
  <c r="B73" i="190"/>
  <c r="O73" i="190" s="1"/>
  <c r="N72" i="190"/>
  <c r="M72" i="190"/>
  <c r="L72" i="190"/>
  <c r="K72" i="190"/>
  <c r="J72" i="190"/>
  <c r="I72" i="190"/>
  <c r="H72" i="190"/>
  <c r="G72" i="190"/>
  <c r="E72" i="190"/>
  <c r="D72" i="190"/>
  <c r="C72" i="190"/>
  <c r="B72" i="190"/>
  <c r="O72" i="190" s="1"/>
  <c r="N71" i="190"/>
  <c r="M71" i="190"/>
  <c r="L71" i="190"/>
  <c r="K71" i="190"/>
  <c r="J71" i="190"/>
  <c r="I71" i="190"/>
  <c r="H71" i="190"/>
  <c r="G71" i="190"/>
  <c r="E71" i="190"/>
  <c r="D71" i="190"/>
  <c r="C71" i="190"/>
  <c r="B71" i="190"/>
  <c r="N70" i="190"/>
  <c r="M70" i="190"/>
  <c r="L70" i="190"/>
  <c r="K70" i="190"/>
  <c r="J70" i="190"/>
  <c r="I70" i="190"/>
  <c r="H70" i="190"/>
  <c r="G70" i="190"/>
  <c r="E70" i="190"/>
  <c r="D70" i="190"/>
  <c r="C70" i="190"/>
  <c r="B70" i="190"/>
  <c r="O70" i="190" s="1"/>
  <c r="N69" i="190"/>
  <c r="M69" i="190"/>
  <c r="L69" i="190"/>
  <c r="K69" i="190"/>
  <c r="J69" i="190"/>
  <c r="I69" i="190"/>
  <c r="H69" i="190"/>
  <c r="G69" i="190"/>
  <c r="E69" i="190"/>
  <c r="D69" i="190"/>
  <c r="C69" i="190"/>
  <c r="B69" i="190"/>
  <c r="O69" i="190" s="1"/>
  <c r="N68" i="190"/>
  <c r="M68" i="190"/>
  <c r="L68" i="190"/>
  <c r="K68" i="190"/>
  <c r="J68" i="190"/>
  <c r="I68" i="190"/>
  <c r="H68" i="190"/>
  <c r="G68" i="190"/>
  <c r="E68" i="190"/>
  <c r="D68" i="190"/>
  <c r="C68" i="190"/>
  <c r="B68" i="190"/>
  <c r="N67" i="190"/>
  <c r="J67" i="190"/>
  <c r="E67" i="190"/>
  <c r="N66" i="190"/>
  <c r="M66" i="190"/>
  <c r="L66" i="190"/>
  <c r="K66" i="190"/>
  <c r="J66" i="190"/>
  <c r="I66" i="190"/>
  <c r="H66" i="190"/>
  <c r="G66" i="190"/>
  <c r="E66" i="190"/>
  <c r="D66" i="190"/>
  <c r="C66" i="190"/>
  <c r="B66" i="190"/>
  <c r="N65" i="190"/>
  <c r="M65" i="190"/>
  <c r="L65" i="190"/>
  <c r="K65" i="190"/>
  <c r="J65" i="190"/>
  <c r="I65" i="190"/>
  <c r="H65" i="190"/>
  <c r="G65" i="190"/>
  <c r="E65" i="190"/>
  <c r="D65" i="190"/>
  <c r="C65" i="190"/>
  <c r="B65" i="190"/>
  <c r="N64" i="190"/>
  <c r="M64" i="190"/>
  <c r="L64" i="190"/>
  <c r="K64" i="190"/>
  <c r="J64" i="190"/>
  <c r="I64" i="190"/>
  <c r="H64" i="190"/>
  <c r="G64" i="190"/>
  <c r="E64" i="190"/>
  <c r="D64" i="190"/>
  <c r="C64" i="190"/>
  <c r="B64" i="190"/>
  <c r="N63" i="190"/>
  <c r="M63" i="190"/>
  <c r="L63" i="190"/>
  <c r="K63" i="190"/>
  <c r="J63" i="190"/>
  <c r="I63" i="190"/>
  <c r="H63" i="190"/>
  <c r="G63" i="190"/>
  <c r="E63" i="190"/>
  <c r="D63" i="190"/>
  <c r="C63" i="190"/>
  <c r="B63" i="190"/>
  <c r="N62" i="190"/>
  <c r="M62" i="190"/>
  <c r="L62" i="190"/>
  <c r="K62" i="190"/>
  <c r="J62" i="190"/>
  <c r="I62" i="190"/>
  <c r="H62" i="190"/>
  <c r="G62" i="190"/>
  <c r="E62" i="190"/>
  <c r="D62" i="190"/>
  <c r="C62" i="190"/>
  <c r="B62" i="190"/>
  <c r="N61" i="190"/>
  <c r="M61" i="190"/>
  <c r="L61" i="190"/>
  <c r="K61" i="190"/>
  <c r="J61" i="190"/>
  <c r="I61" i="190"/>
  <c r="H61" i="190"/>
  <c r="G61" i="190"/>
  <c r="E61" i="190"/>
  <c r="D61" i="190"/>
  <c r="C61" i="190"/>
  <c r="B61" i="190"/>
  <c r="N60" i="190"/>
  <c r="M60" i="190"/>
  <c r="L60" i="190"/>
  <c r="K60" i="190"/>
  <c r="J60" i="190"/>
  <c r="I60" i="190"/>
  <c r="H60" i="190"/>
  <c r="G60" i="190"/>
  <c r="E60" i="190"/>
  <c r="D60" i="190"/>
  <c r="C60" i="190"/>
  <c r="B60" i="190"/>
  <c r="N59" i="190"/>
  <c r="M59" i="190"/>
  <c r="L59" i="190"/>
  <c r="K59" i="190"/>
  <c r="J59" i="190"/>
  <c r="I59" i="190"/>
  <c r="H59" i="190"/>
  <c r="G59" i="190"/>
  <c r="E59" i="190"/>
  <c r="D59" i="190"/>
  <c r="C59" i="190"/>
  <c r="B59" i="190"/>
  <c r="N58" i="190"/>
  <c r="M58" i="190"/>
  <c r="L58" i="190"/>
  <c r="K58" i="190"/>
  <c r="J58" i="190"/>
  <c r="I58" i="190"/>
  <c r="H58" i="190"/>
  <c r="G58" i="190"/>
  <c r="E58" i="190"/>
  <c r="D58" i="190"/>
  <c r="C58" i="190"/>
  <c r="B58" i="190"/>
  <c r="N57" i="190"/>
  <c r="M57" i="190"/>
  <c r="L57" i="190"/>
  <c r="K57" i="190"/>
  <c r="J57" i="190"/>
  <c r="I57" i="190"/>
  <c r="H57" i="190"/>
  <c r="G57" i="190"/>
  <c r="E57" i="190"/>
  <c r="D57" i="190"/>
  <c r="C57" i="190"/>
  <c r="B57" i="190"/>
  <c r="N56" i="190"/>
  <c r="M56" i="190"/>
  <c r="L56" i="190"/>
  <c r="K56" i="190"/>
  <c r="J56" i="190"/>
  <c r="I56" i="190"/>
  <c r="H56" i="190"/>
  <c r="G56" i="190"/>
  <c r="E56" i="190"/>
  <c r="D56" i="190"/>
  <c r="C56" i="190"/>
  <c r="B56" i="190"/>
  <c r="N55" i="190"/>
  <c r="M55" i="190"/>
  <c r="L55" i="190"/>
  <c r="K55" i="190"/>
  <c r="J55" i="190"/>
  <c r="I55" i="190"/>
  <c r="H55" i="190"/>
  <c r="G55" i="190"/>
  <c r="E55" i="190"/>
  <c r="D55" i="190"/>
  <c r="C55" i="190"/>
  <c r="B55" i="190"/>
  <c r="N54" i="190"/>
  <c r="M54" i="190"/>
  <c r="L54" i="190"/>
  <c r="K54" i="190"/>
  <c r="J54" i="190"/>
  <c r="I54" i="190"/>
  <c r="H54" i="190"/>
  <c r="G54" i="190"/>
  <c r="E54" i="190"/>
  <c r="D54" i="190"/>
  <c r="C54" i="190"/>
  <c r="B54" i="190"/>
  <c r="N53" i="190"/>
  <c r="N52" i="190" s="1"/>
  <c r="M53" i="190"/>
  <c r="L53" i="190"/>
  <c r="L52" i="190" s="1"/>
  <c r="K53" i="190"/>
  <c r="J53" i="190"/>
  <c r="J52" i="190" s="1"/>
  <c r="I53" i="190"/>
  <c r="H53" i="190"/>
  <c r="H52" i="190" s="1"/>
  <c r="G53" i="190"/>
  <c r="E53" i="190"/>
  <c r="E52" i="190" s="1"/>
  <c r="D53" i="190"/>
  <c r="C53" i="190"/>
  <c r="C52" i="190" s="1"/>
  <c r="B53" i="190"/>
  <c r="M52" i="190"/>
  <c r="I52" i="190"/>
  <c r="D52" i="190"/>
  <c r="N51" i="190"/>
  <c r="M51" i="190"/>
  <c r="L51" i="190"/>
  <c r="K51" i="190"/>
  <c r="J51" i="190"/>
  <c r="I51" i="190"/>
  <c r="H51" i="190"/>
  <c r="G51" i="190"/>
  <c r="E51" i="190"/>
  <c r="D51" i="190"/>
  <c r="C51" i="190"/>
  <c r="B51" i="190"/>
  <c r="N50" i="190"/>
  <c r="M50" i="190"/>
  <c r="L50" i="190"/>
  <c r="K50" i="190"/>
  <c r="J50" i="190"/>
  <c r="I50" i="190"/>
  <c r="H50" i="190"/>
  <c r="G50" i="190"/>
  <c r="E50" i="190"/>
  <c r="D50" i="190"/>
  <c r="C50" i="190"/>
  <c r="B50" i="190"/>
  <c r="N49" i="190"/>
  <c r="M49" i="190"/>
  <c r="L49" i="190"/>
  <c r="K49" i="190"/>
  <c r="J49" i="190"/>
  <c r="I49" i="190"/>
  <c r="H49" i="190"/>
  <c r="G49" i="190"/>
  <c r="E49" i="190"/>
  <c r="D49" i="190"/>
  <c r="C49" i="190"/>
  <c r="B49" i="190"/>
  <c r="O49" i="190" s="1"/>
  <c r="F48" i="190"/>
  <c r="N46" i="190"/>
  <c r="M46" i="190"/>
  <c r="L46" i="190"/>
  <c r="K46" i="190"/>
  <c r="J46" i="190"/>
  <c r="I46" i="190"/>
  <c r="H46" i="190"/>
  <c r="G46" i="190"/>
  <c r="E46" i="190"/>
  <c r="D46" i="190"/>
  <c r="C46" i="190"/>
  <c r="B46" i="190"/>
  <c r="N45" i="190"/>
  <c r="M45" i="190"/>
  <c r="L45" i="190"/>
  <c r="K45" i="190"/>
  <c r="J45" i="190"/>
  <c r="I45" i="190"/>
  <c r="H45" i="190"/>
  <c r="G45" i="190"/>
  <c r="E45" i="190"/>
  <c r="D45" i="190"/>
  <c r="C45" i="190"/>
  <c r="B45" i="190"/>
  <c r="N44" i="190"/>
  <c r="M44" i="190"/>
  <c r="L44" i="190"/>
  <c r="K44" i="190"/>
  <c r="J44" i="190"/>
  <c r="I44" i="190"/>
  <c r="H44" i="190"/>
  <c r="G44" i="190"/>
  <c r="E44" i="190"/>
  <c r="D44" i="190"/>
  <c r="C44" i="190"/>
  <c r="B44" i="190"/>
  <c r="N43" i="190"/>
  <c r="M43" i="190"/>
  <c r="L43" i="190"/>
  <c r="K43" i="190"/>
  <c r="J43" i="190"/>
  <c r="I43" i="190"/>
  <c r="H43" i="190"/>
  <c r="G43" i="190"/>
  <c r="E43" i="190"/>
  <c r="D43" i="190"/>
  <c r="C43" i="190"/>
  <c r="B43" i="190"/>
  <c r="N42" i="190"/>
  <c r="M42" i="190"/>
  <c r="L42" i="190"/>
  <c r="K42" i="190"/>
  <c r="J42" i="190"/>
  <c r="I42" i="190"/>
  <c r="H42" i="190"/>
  <c r="G42" i="190"/>
  <c r="E42" i="190"/>
  <c r="D42" i="190"/>
  <c r="C42" i="190"/>
  <c r="B42" i="190"/>
  <c r="N41" i="190"/>
  <c r="M41" i="190"/>
  <c r="L41" i="190"/>
  <c r="K41" i="190"/>
  <c r="J41" i="190"/>
  <c r="I41" i="190"/>
  <c r="H41" i="190"/>
  <c r="G41" i="190"/>
  <c r="E41" i="190"/>
  <c r="D41" i="190"/>
  <c r="C41" i="190"/>
  <c r="B41" i="190"/>
  <c r="N40" i="190"/>
  <c r="M40" i="190"/>
  <c r="L40" i="190"/>
  <c r="K40" i="190"/>
  <c r="J40" i="190"/>
  <c r="I40" i="190"/>
  <c r="H40" i="190"/>
  <c r="G40" i="190"/>
  <c r="E40" i="190"/>
  <c r="D40" i="190"/>
  <c r="C40" i="190"/>
  <c r="B40" i="190"/>
  <c r="N39" i="190"/>
  <c r="M39" i="190"/>
  <c r="L39" i="190"/>
  <c r="K39" i="190"/>
  <c r="J39" i="190"/>
  <c r="I39" i="190"/>
  <c r="H39" i="190"/>
  <c r="G39" i="190"/>
  <c r="E39" i="190"/>
  <c r="D39" i="190"/>
  <c r="C39" i="190"/>
  <c r="B39" i="190"/>
  <c r="N38" i="190"/>
  <c r="M38" i="190"/>
  <c r="L38" i="190"/>
  <c r="K38" i="190"/>
  <c r="J38" i="190"/>
  <c r="I38" i="190"/>
  <c r="H38" i="190"/>
  <c r="G38" i="190"/>
  <c r="E38" i="190"/>
  <c r="D38" i="190"/>
  <c r="C38" i="190"/>
  <c r="B38" i="190"/>
  <c r="N37" i="190"/>
  <c r="M37" i="190"/>
  <c r="L37" i="190"/>
  <c r="K37" i="190"/>
  <c r="J37" i="190"/>
  <c r="I37" i="190"/>
  <c r="H37" i="190"/>
  <c r="G37" i="190"/>
  <c r="E37" i="190"/>
  <c r="D37" i="190"/>
  <c r="C37" i="190"/>
  <c r="B37" i="190"/>
  <c r="N36" i="190"/>
  <c r="M36" i="190"/>
  <c r="L36" i="190"/>
  <c r="K36" i="190"/>
  <c r="J36" i="190"/>
  <c r="I36" i="190"/>
  <c r="H36" i="190"/>
  <c r="G36" i="190"/>
  <c r="F36" i="190"/>
  <c r="E36" i="190"/>
  <c r="D36" i="190"/>
  <c r="C36" i="190"/>
  <c r="B36" i="190"/>
  <c r="N35" i="190"/>
  <c r="M35" i="190"/>
  <c r="L35" i="190"/>
  <c r="K35" i="190"/>
  <c r="J35" i="190"/>
  <c r="I35" i="190"/>
  <c r="H35" i="190"/>
  <c r="G35" i="190"/>
  <c r="E35" i="190"/>
  <c r="D35" i="190"/>
  <c r="C35" i="190"/>
  <c r="B35" i="190"/>
  <c r="O35" i="190" s="1"/>
  <c r="N34" i="190"/>
  <c r="M34" i="190"/>
  <c r="L34" i="190"/>
  <c r="K34" i="190"/>
  <c r="J34" i="190"/>
  <c r="I34" i="190"/>
  <c r="H34" i="190"/>
  <c r="G34" i="190"/>
  <c r="E34" i="190"/>
  <c r="D34" i="190"/>
  <c r="C34" i="190"/>
  <c r="B34" i="190"/>
  <c r="O34" i="190" s="1"/>
  <c r="N33" i="190"/>
  <c r="M33" i="190"/>
  <c r="L33" i="190"/>
  <c r="K33" i="190"/>
  <c r="J33" i="190"/>
  <c r="I33" i="190"/>
  <c r="H33" i="190"/>
  <c r="G33" i="190"/>
  <c r="E33" i="190"/>
  <c r="D33" i="190"/>
  <c r="C33" i="190"/>
  <c r="B33" i="190"/>
  <c r="O33" i="190" s="1"/>
  <c r="N32" i="190"/>
  <c r="M32" i="190"/>
  <c r="L32" i="190"/>
  <c r="K32" i="190"/>
  <c r="J32" i="190"/>
  <c r="I32" i="190"/>
  <c r="H32" i="190"/>
  <c r="G32" i="190"/>
  <c r="E32" i="190"/>
  <c r="D32" i="190"/>
  <c r="C32" i="190"/>
  <c r="B32" i="190"/>
  <c r="N31" i="190"/>
  <c r="M31" i="190"/>
  <c r="M29" i="190" s="1"/>
  <c r="L31" i="190"/>
  <c r="K31" i="190"/>
  <c r="J31" i="190"/>
  <c r="I31" i="190"/>
  <c r="I29" i="190" s="1"/>
  <c r="H31" i="190"/>
  <c r="G31" i="190"/>
  <c r="F31" i="190"/>
  <c r="E31" i="190"/>
  <c r="E29" i="190" s="1"/>
  <c r="D31" i="190"/>
  <c r="C31" i="190"/>
  <c r="O31" i="190" s="1"/>
  <c r="B31" i="190"/>
  <c r="N30" i="190"/>
  <c r="N29" i="190" s="1"/>
  <c r="M30" i="190"/>
  <c r="L30" i="190"/>
  <c r="L29" i="190" s="1"/>
  <c r="K30" i="190"/>
  <c r="J30" i="190"/>
  <c r="J29" i="190" s="1"/>
  <c r="I30" i="190"/>
  <c r="H30" i="190"/>
  <c r="H29" i="190" s="1"/>
  <c r="G30" i="190"/>
  <c r="F30" i="190"/>
  <c r="F29" i="190" s="1"/>
  <c r="F95" i="190" s="1"/>
  <c r="E30" i="190"/>
  <c r="D30" i="190"/>
  <c r="D29" i="190" s="1"/>
  <c r="C30" i="190"/>
  <c r="B30" i="190"/>
  <c r="B29" i="190" s="1"/>
  <c r="K29" i="190"/>
  <c r="G29" i="190"/>
  <c r="C29" i="190"/>
  <c r="N28" i="190"/>
  <c r="M28" i="190"/>
  <c r="L28" i="190"/>
  <c r="K28" i="190"/>
  <c r="J28" i="190"/>
  <c r="I28" i="190"/>
  <c r="H28" i="190"/>
  <c r="G28" i="190"/>
  <c r="E28" i="190"/>
  <c r="D28" i="190"/>
  <c r="C28" i="190"/>
  <c r="B28" i="190"/>
  <c r="N27" i="190"/>
  <c r="M27" i="190"/>
  <c r="L27" i="190"/>
  <c r="K27" i="190"/>
  <c r="J27" i="190"/>
  <c r="I27" i="190"/>
  <c r="H27" i="190"/>
  <c r="G27" i="190"/>
  <c r="E27" i="190"/>
  <c r="D27" i="190"/>
  <c r="C27" i="190"/>
  <c r="B27" i="190"/>
  <c r="N26" i="190"/>
  <c r="M26" i="190"/>
  <c r="M25" i="190" s="1"/>
  <c r="L26" i="190"/>
  <c r="L25" i="190" s="1"/>
  <c r="K26" i="190"/>
  <c r="K25" i="190" s="1"/>
  <c r="J26" i="190"/>
  <c r="I26" i="190"/>
  <c r="I25" i="190" s="1"/>
  <c r="H26" i="190"/>
  <c r="H25" i="190" s="1"/>
  <c r="G26" i="190"/>
  <c r="G25" i="190" s="1"/>
  <c r="E26" i="190"/>
  <c r="D26" i="190"/>
  <c r="D25" i="190" s="1"/>
  <c r="C26" i="190"/>
  <c r="C25" i="190" s="1"/>
  <c r="B26" i="190"/>
  <c r="B25" i="190" s="1"/>
  <c r="N25" i="190"/>
  <c r="J25" i="190"/>
  <c r="E25" i="190"/>
  <c r="N24" i="190"/>
  <c r="M24" i="190"/>
  <c r="L24" i="190"/>
  <c r="K24" i="190"/>
  <c r="J24" i="190"/>
  <c r="I24" i="190"/>
  <c r="H24" i="190"/>
  <c r="G24" i="190"/>
  <c r="E24" i="190"/>
  <c r="D24" i="190"/>
  <c r="C24" i="190"/>
  <c r="B24" i="190"/>
  <c r="N23" i="190"/>
  <c r="M23" i="190"/>
  <c r="L23" i="190"/>
  <c r="K23" i="190"/>
  <c r="J23" i="190"/>
  <c r="I23" i="190"/>
  <c r="H23" i="190"/>
  <c r="G23" i="190"/>
  <c r="E23" i="190"/>
  <c r="D23" i="190"/>
  <c r="C23" i="190"/>
  <c r="B23" i="190"/>
  <c r="N22" i="190"/>
  <c r="M22" i="190"/>
  <c r="L22" i="190"/>
  <c r="K22" i="190"/>
  <c r="J22" i="190"/>
  <c r="I22" i="190"/>
  <c r="H22" i="190"/>
  <c r="G22" i="190"/>
  <c r="E22" i="190"/>
  <c r="D22" i="190"/>
  <c r="C22" i="190"/>
  <c r="B22" i="190"/>
  <c r="N21" i="190"/>
  <c r="N20" i="190" s="1"/>
  <c r="M21" i="190"/>
  <c r="L21" i="190"/>
  <c r="L20" i="190" s="1"/>
  <c r="K21" i="190"/>
  <c r="J21" i="190"/>
  <c r="J20" i="190" s="1"/>
  <c r="I21" i="190"/>
  <c r="H21" i="190"/>
  <c r="H20" i="190" s="1"/>
  <c r="G21" i="190"/>
  <c r="E21" i="190"/>
  <c r="E20" i="190" s="1"/>
  <c r="D21" i="190"/>
  <c r="C21" i="190"/>
  <c r="C20" i="190" s="1"/>
  <c r="B21" i="190"/>
  <c r="M20" i="190"/>
  <c r="K20" i="190"/>
  <c r="I20" i="190"/>
  <c r="G20" i="190"/>
  <c r="D20" i="190"/>
  <c r="B20" i="190"/>
  <c r="N19" i="190"/>
  <c r="M19" i="190"/>
  <c r="L19" i="190"/>
  <c r="K19" i="190"/>
  <c r="J19" i="190"/>
  <c r="I19" i="190"/>
  <c r="H19" i="190"/>
  <c r="G19" i="190"/>
  <c r="E19" i="190"/>
  <c r="D19" i="190"/>
  <c r="C19" i="190"/>
  <c r="B19" i="190"/>
  <c r="N18" i="190"/>
  <c r="M18" i="190"/>
  <c r="L18" i="190"/>
  <c r="K18" i="190"/>
  <c r="J18" i="190"/>
  <c r="I18" i="190"/>
  <c r="H18" i="190"/>
  <c r="G18" i="190"/>
  <c r="E18" i="190"/>
  <c r="D18" i="190"/>
  <c r="C18" i="190"/>
  <c r="B18" i="190"/>
  <c r="N17" i="190"/>
  <c r="M17" i="190"/>
  <c r="L17" i="190"/>
  <c r="K17" i="190"/>
  <c r="J17" i="190"/>
  <c r="I17" i="190"/>
  <c r="H17" i="190"/>
  <c r="G17" i="190"/>
  <c r="E17" i="190"/>
  <c r="D17" i="190"/>
  <c r="C17" i="190"/>
  <c r="B17" i="190"/>
  <c r="N16" i="190"/>
  <c r="M16" i="190"/>
  <c r="L16" i="190"/>
  <c r="K16" i="190"/>
  <c r="J16" i="190"/>
  <c r="I16" i="190"/>
  <c r="H16" i="190"/>
  <c r="G16" i="190"/>
  <c r="E16" i="190"/>
  <c r="D16" i="190"/>
  <c r="C16" i="190"/>
  <c r="B16" i="190"/>
  <c r="N15" i="190"/>
  <c r="M15" i="190"/>
  <c r="L15" i="190"/>
  <c r="K15" i="190"/>
  <c r="J15" i="190"/>
  <c r="I15" i="190"/>
  <c r="H15" i="190"/>
  <c r="G15" i="190"/>
  <c r="E15" i="190"/>
  <c r="D15" i="190"/>
  <c r="C15" i="190"/>
  <c r="B15" i="190"/>
  <c r="N14" i="190"/>
  <c r="M14" i="190"/>
  <c r="L14" i="190"/>
  <c r="K14" i="190"/>
  <c r="J14" i="190"/>
  <c r="I14" i="190"/>
  <c r="H14" i="190"/>
  <c r="G14" i="190"/>
  <c r="E14" i="190"/>
  <c r="D14" i="190"/>
  <c r="C14" i="190"/>
  <c r="B14" i="190"/>
  <c r="N13" i="190"/>
  <c r="M13" i="190"/>
  <c r="M12" i="190" s="1"/>
  <c r="L13" i="190"/>
  <c r="L12" i="190" s="1"/>
  <c r="K13" i="190"/>
  <c r="K12" i="190" s="1"/>
  <c r="J13" i="190"/>
  <c r="J12" i="190" s="1"/>
  <c r="I13" i="190"/>
  <c r="I12" i="190" s="1"/>
  <c r="H13" i="190"/>
  <c r="H12" i="190" s="1"/>
  <c r="G13" i="190"/>
  <c r="G12" i="190" s="1"/>
  <c r="E13" i="190"/>
  <c r="D13" i="190"/>
  <c r="D12" i="190" s="1"/>
  <c r="C13" i="190"/>
  <c r="C12" i="190" s="1"/>
  <c r="B13" i="190"/>
  <c r="B12" i="190" s="1"/>
  <c r="N12" i="190"/>
  <c r="E12" i="190"/>
  <c r="N11" i="190"/>
  <c r="M11" i="190"/>
  <c r="L11" i="190"/>
  <c r="K11" i="190"/>
  <c r="J11" i="190"/>
  <c r="I11" i="190"/>
  <c r="H11" i="190"/>
  <c r="G11" i="190"/>
  <c r="E11" i="190"/>
  <c r="D11" i="190"/>
  <c r="C11" i="190"/>
  <c r="B11" i="190"/>
  <c r="N10" i="190"/>
  <c r="M10" i="190"/>
  <c r="L10" i="190"/>
  <c r="K10" i="190"/>
  <c r="J10" i="190"/>
  <c r="I10" i="190"/>
  <c r="H10" i="190"/>
  <c r="G10" i="190"/>
  <c r="E10" i="190"/>
  <c r="D10" i="190"/>
  <c r="C10" i="190"/>
  <c r="B10" i="190"/>
  <c r="N9" i="190"/>
  <c r="M9" i="190"/>
  <c r="L9" i="190"/>
  <c r="K9" i="190"/>
  <c r="J9" i="190"/>
  <c r="I9" i="190"/>
  <c r="H9" i="190"/>
  <c r="G9" i="190"/>
  <c r="E9" i="190"/>
  <c r="D9" i="190"/>
  <c r="C9" i="190"/>
  <c r="B9" i="190"/>
  <c r="N8" i="190"/>
  <c r="M8" i="190"/>
  <c r="L8" i="190"/>
  <c r="K8" i="190"/>
  <c r="J8" i="190"/>
  <c r="I8" i="190"/>
  <c r="H8" i="190"/>
  <c r="G8" i="190"/>
  <c r="E8" i="190"/>
  <c r="D8" i="190"/>
  <c r="C8" i="190"/>
  <c r="B8" i="190"/>
  <c r="N7" i="190"/>
  <c r="M7" i="190"/>
  <c r="L7" i="190"/>
  <c r="K7" i="190"/>
  <c r="J7" i="190"/>
  <c r="I7" i="190"/>
  <c r="H7" i="190"/>
  <c r="G7" i="190"/>
  <c r="E7" i="190"/>
  <c r="D7" i="190"/>
  <c r="C7" i="190"/>
  <c r="B7" i="190"/>
  <c r="N6" i="190"/>
  <c r="M6" i="190"/>
  <c r="L6" i="190"/>
  <c r="K6" i="190"/>
  <c r="J6" i="190"/>
  <c r="I6" i="190"/>
  <c r="H6" i="190"/>
  <c r="G6" i="190"/>
  <c r="E6" i="190"/>
  <c r="D6" i="190"/>
  <c r="C6" i="190"/>
  <c r="B6" i="190"/>
  <c r="A3" i="190"/>
  <c r="A1" i="190"/>
  <c r="K94" i="188"/>
  <c r="I94" i="188"/>
  <c r="H94" i="188"/>
  <c r="G94" i="188"/>
  <c r="F94" i="188"/>
  <c r="E94" i="188"/>
  <c r="D94" i="188"/>
  <c r="C94" i="188"/>
  <c r="B94" i="188"/>
  <c r="K93" i="188"/>
  <c r="I93" i="188"/>
  <c r="I91" i="188" s="1"/>
  <c r="H93" i="188"/>
  <c r="G93" i="188"/>
  <c r="F93" i="188"/>
  <c r="E93" i="188"/>
  <c r="E91" i="188" s="1"/>
  <c r="D93" i="188"/>
  <c r="C93" i="188"/>
  <c r="L93" i="188" s="1"/>
  <c r="M93" i="188" s="1"/>
  <c r="B93" i="188"/>
  <c r="K92" i="188"/>
  <c r="K91" i="188" s="1"/>
  <c r="I92" i="188"/>
  <c r="H92" i="188"/>
  <c r="H91" i="188" s="1"/>
  <c r="G92" i="188"/>
  <c r="F92" i="188"/>
  <c r="F91" i="188" s="1"/>
  <c r="E92" i="188"/>
  <c r="D92" i="188"/>
  <c r="D91" i="188" s="1"/>
  <c r="C92" i="188"/>
  <c r="B92" i="188"/>
  <c r="B91" i="188" s="1"/>
  <c r="G91" i="188"/>
  <c r="C91" i="188"/>
  <c r="K90" i="188"/>
  <c r="I90" i="188"/>
  <c r="H90" i="188"/>
  <c r="G90" i="188"/>
  <c r="F90" i="188"/>
  <c r="E90" i="188"/>
  <c r="D90" i="188"/>
  <c r="C90" i="188"/>
  <c r="B90" i="188"/>
  <c r="K87" i="188"/>
  <c r="I87" i="188"/>
  <c r="H87" i="188"/>
  <c r="G87" i="188"/>
  <c r="F87" i="188"/>
  <c r="E87" i="188"/>
  <c r="D87" i="188"/>
  <c r="C87" i="188"/>
  <c r="B87" i="188"/>
  <c r="K86" i="188"/>
  <c r="I86" i="188"/>
  <c r="H86" i="188"/>
  <c r="G86" i="188"/>
  <c r="F86" i="188"/>
  <c r="E86" i="188"/>
  <c r="D86" i="188"/>
  <c r="C86" i="188"/>
  <c r="B86" i="188"/>
  <c r="K85" i="188"/>
  <c r="I85" i="188"/>
  <c r="H85" i="188"/>
  <c r="G85" i="188"/>
  <c r="F85" i="188"/>
  <c r="E85" i="188"/>
  <c r="D85" i="188"/>
  <c r="C85" i="188"/>
  <c r="B85" i="188"/>
  <c r="K84" i="188"/>
  <c r="I84" i="188"/>
  <c r="H84" i="188"/>
  <c r="G84" i="188"/>
  <c r="F84" i="188"/>
  <c r="E84" i="188"/>
  <c r="D84" i="188"/>
  <c r="C84" i="188"/>
  <c r="B84" i="188"/>
  <c r="K83" i="188"/>
  <c r="I83" i="188"/>
  <c r="H83" i="188"/>
  <c r="G83" i="188"/>
  <c r="F83" i="188"/>
  <c r="E83" i="188"/>
  <c r="D83" i="188"/>
  <c r="C83" i="188"/>
  <c r="B83" i="188"/>
  <c r="K82" i="188"/>
  <c r="I82" i="188"/>
  <c r="H82" i="188"/>
  <c r="G82" i="188"/>
  <c r="F82" i="188"/>
  <c r="E82" i="188"/>
  <c r="D82" i="188"/>
  <c r="C82" i="188"/>
  <c r="B82" i="188"/>
  <c r="K81" i="188"/>
  <c r="I81" i="188"/>
  <c r="H81" i="188"/>
  <c r="G81" i="188"/>
  <c r="F81" i="188"/>
  <c r="E81" i="188"/>
  <c r="D81" i="188"/>
  <c r="C81" i="188"/>
  <c r="B81" i="188"/>
  <c r="K80" i="188"/>
  <c r="I80" i="188"/>
  <c r="H80" i="188"/>
  <c r="G80" i="188"/>
  <c r="F80" i="188"/>
  <c r="E80" i="188"/>
  <c r="D80" i="188"/>
  <c r="C80" i="188"/>
  <c r="B80" i="188"/>
  <c r="K79" i="188"/>
  <c r="I79" i="188"/>
  <c r="H79" i="188"/>
  <c r="G79" i="188"/>
  <c r="F79" i="188"/>
  <c r="E79" i="188"/>
  <c r="D79" i="188"/>
  <c r="C79" i="188"/>
  <c r="B79" i="188"/>
  <c r="K78" i="188"/>
  <c r="I78" i="188"/>
  <c r="H78" i="188"/>
  <c r="G78" i="188"/>
  <c r="F78" i="188"/>
  <c r="E78" i="188"/>
  <c r="D78" i="188"/>
  <c r="C78" i="188"/>
  <c r="B78" i="188"/>
  <c r="K77" i="188"/>
  <c r="I77" i="188"/>
  <c r="H77" i="188"/>
  <c r="G77" i="188"/>
  <c r="F77" i="188"/>
  <c r="E77" i="188"/>
  <c r="D77" i="188"/>
  <c r="C77" i="188"/>
  <c r="B77" i="188"/>
  <c r="K76" i="188"/>
  <c r="I76" i="188"/>
  <c r="H76" i="188"/>
  <c r="G76" i="188"/>
  <c r="F76" i="188"/>
  <c r="E76" i="188"/>
  <c r="D76" i="188"/>
  <c r="C76" i="188"/>
  <c r="B76" i="188"/>
  <c r="K75" i="188"/>
  <c r="I75" i="188"/>
  <c r="H75" i="188"/>
  <c r="G75" i="188"/>
  <c r="F75" i="188"/>
  <c r="E75" i="188"/>
  <c r="D75" i="188"/>
  <c r="C75" i="188"/>
  <c r="B75" i="188"/>
  <c r="K74" i="188"/>
  <c r="I74" i="188"/>
  <c r="H74" i="188"/>
  <c r="G74" i="188"/>
  <c r="F74" i="188"/>
  <c r="E74" i="188"/>
  <c r="D74" i="188"/>
  <c r="C74" i="188"/>
  <c r="B74" i="188"/>
  <c r="K73" i="188"/>
  <c r="I73" i="188"/>
  <c r="H73" i="188"/>
  <c r="G73" i="188"/>
  <c r="F73" i="188"/>
  <c r="E73" i="188"/>
  <c r="D73" i="188"/>
  <c r="C73" i="188"/>
  <c r="B73" i="188"/>
  <c r="K72" i="188"/>
  <c r="I72" i="188"/>
  <c r="H72" i="188"/>
  <c r="G72" i="188"/>
  <c r="F72" i="188"/>
  <c r="E72" i="188"/>
  <c r="D72" i="188"/>
  <c r="C72" i="188"/>
  <c r="B72" i="188"/>
  <c r="K71" i="188"/>
  <c r="I71" i="188"/>
  <c r="H71" i="188"/>
  <c r="G71" i="188"/>
  <c r="F71" i="188"/>
  <c r="E71" i="188"/>
  <c r="D71" i="188"/>
  <c r="C71" i="188"/>
  <c r="B71" i="188"/>
  <c r="K70" i="188"/>
  <c r="I70" i="188"/>
  <c r="H70" i="188"/>
  <c r="G70" i="188"/>
  <c r="F70" i="188"/>
  <c r="E70" i="188"/>
  <c r="D70" i="188"/>
  <c r="C70" i="188"/>
  <c r="B70" i="188"/>
  <c r="K69" i="188"/>
  <c r="I69" i="188"/>
  <c r="H69" i="188"/>
  <c r="G69" i="188"/>
  <c r="F69" i="188"/>
  <c r="E69" i="188"/>
  <c r="D69" i="188"/>
  <c r="C69" i="188"/>
  <c r="B69" i="188"/>
  <c r="K68" i="188"/>
  <c r="I68" i="188"/>
  <c r="H68" i="188"/>
  <c r="G68" i="188"/>
  <c r="F68" i="188"/>
  <c r="E68" i="188"/>
  <c r="D68" i="188"/>
  <c r="C68" i="188"/>
  <c r="C67" i="188" s="1"/>
  <c r="B68" i="188"/>
  <c r="G67" i="188"/>
  <c r="K66" i="188"/>
  <c r="I66" i="188"/>
  <c r="H66" i="188"/>
  <c r="G66" i="188"/>
  <c r="F66" i="188"/>
  <c r="E66" i="188"/>
  <c r="D66" i="188"/>
  <c r="C66" i="188"/>
  <c r="B66" i="188"/>
  <c r="K65" i="188"/>
  <c r="I65" i="188"/>
  <c r="H65" i="188"/>
  <c r="G65" i="188"/>
  <c r="F65" i="188"/>
  <c r="E65" i="188"/>
  <c r="D65" i="188"/>
  <c r="C65" i="188"/>
  <c r="B65" i="188"/>
  <c r="K64" i="188"/>
  <c r="I64" i="188"/>
  <c r="H64" i="188"/>
  <c r="G64" i="188"/>
  <c r="F64" i="188"/>
  <c r="E64" i="188"/>
  <c r="D64" i="188"/>
  <c r="C64" i="188"/>
  <c r="B64" i="188"/>
  <c r="K63" i="188"/>
  <c r="I63" i="188"/>
  <c r="H63" i="188"/>
  <c r="G63" i="188"/>
  <c r="F63" i="188"/>
  <c r="E63" i="188"/>
  <c r="D63" i="188"/>
  <c r="C63" i="188"/>
  <c r="B63" i="188"/>
  <c r="K62" i="188"/>
  <c r="I62" i="188"/>
  <c r="H62" i="188"/>
  <c r="G62" i="188"/>
  <c r="F62" i="188"/>
  <c r="E62" i="188"/>
  <c r="D62" i="188"/>
  <c r="C62" i="188"/>
  <c r="B62" i="188"/>
  <c r="K61" i="188"/>
  <c r="I61" i="188"/>
  <c r="H61" i="188"/>
  <c r="G61" i="188"/>
  <c r="F61" i="188"/>
  <c r="E61" i="188"/>
  <c r="D61" i="188"/>
  <c r="C61" i="188"/>
  <c r="B61" i="188"/>
  <c r="K60" i="188"/>
  <c r="I60" i="188"/>
  <c r="H60" i="188"/>
  <c r="G60" i="188"/>
  <c r="F60" i="188"/>
  <c r="E60" i="188"/>
  <c r="D60" i="188"/>
  <c r="C60" i="188"/>
  <c r="B60" i="188"/>
  <c r="K58" i="188"/>
  <c r="I58" i="188"/>
  <c r="H58" i="188"/>
  <c r="G58" i="188"/>
  <c r="F58" i="188"/>
  <c r="E58" i="188"/>
  <c r="D58" i="188"/>
  <c r="C58" i="188"/>
  <c r="B58" i="188"/>
  <c r="K57" i="188"/>
  <c r="I57" i="188"/>
  <c r="H57" i="188"/>
  <c r="G57" i="188"/>
  <c r="F57" i="188"/>
  <c r="E57" i="188"/>
  <c r="D57" i="188"/>
  <c r="C57" i="188"/>
  <c r="B57" i="188"/>
  <c r="K56" i="188"/>
  <c r="I56" i="188"/>
  <c r="H56" i="188"/>
  <c r="G56" i="188"/>
  <c r="F56" i="188"/>
  <c r="E56" i="188"/>
  <c r="D56" i="188"/>
  <c r="C56" i="188"/>
  <c r="B56" i="188"/>
  <c r="K55" i="188"/>
  <c r="I55" i="188"/>
  <c r="H55" i="188"/>
  <c r="G55" i="188"/>
  <c r="F55" i="188"/>
  <c r="E55" i="188"/>
  <c r="D55" i="188"/>
  <c r="C55" i="188"/>
  <c r="B55" i="188"/>
  <c r="K54" i="188"/>
  <c r="I54" i="188"/>
  <c r="H54" i="188"/>
  <c r="G54" i="188"/>
  <c r="G52" i="188" s="1"/>
  <c r="F54" i="188"/>
  <c r="E54" i="188"/>
  <c r="D54" i="188"/>
  <c r="C54" i="188"/>
  <c r="B54" i="188"/>
  <c r="K53" i="188"/>
  <c r="I53" i="188"/>
  <c r="H53" i="188"/>
  <c r="G53" i="188"/>
  <c r="F53" i="188"/>
  <c r="E53" i="188"/>
  <c r="D53" i="188"/>
  <c r="C53" i="188"/>
  <c r="B53" i="188"/>
  <c r="K51" i="188"/>
  <c r="I51" i="188"/>
  <c r="H51" i="188"/>
  <c r="G51" i="188"/>
  <c r="F51" i="188"/>
  <c r="E51" i="188"/>
  <c r="D51" i="188"/>
  <c r="C51" i="188"/>
  <c r="B51" i="188"/>
  <c r="K50" i="188"/>
  <c r="I50" i="188"/>
  <c r="H50" i="188"/>
  <c r="G50" i="188"/>
  <c r="F50" i="188"/>
  <c r="E50" i="188"/>
  <c r="D50" i="188"/>
  <c r="C50" i="188"/>
  <c r="L50" i="188" s="1"/>
  <c r="M50" i="188" s="1"/>
  <c r="B50" i="188"/>
  <c r="K49" i="188"/>
  <c r="I49" i="188"/>
  <c r="H49" i="188"/>
  <c r="G49" i="188"/>
  <c r="F49" i="188"/>
  <c r="E49" i="188"/>
  <c r="D49" i="188"/>
  <c r="C49" i="188"/>
  <c r="B49" i="188"/>
  <c r="K46" i="188"/>
  <c r="I46" i="188"/>
  <c r="H46" i="188"/>
  <c r="G46" i="188"/>
  <c r="F46" i="188"/>
  <c r="E46" i="188"/>
  <c r="D46" i="188"/>
  <c r="C46" i="188"/>
  <c r="L46" i="188" s="1"/>
  <c r="M46" i="188" s="1"/>
  <c r="B46" i="188"/>
  <c r="K45" i="188"/>
  <c r="I45" i="188"/>
  <c r="H45" i="188"/>
  <c r="G45" i="188"/>
  <c r="F45" i="188"/>
  <c r="E45" i="188"/>
  <c r="D45" i="188"/>
  <c r="C45" i="188"/>
  <c r="B45" i="188"/>
  <c r="K44" i="188"/>
  <c r="I44" i="188"/>
  <c r="H44" i="188"/>
  <c r="G44" i="188"/>
  <c r="F44" i="188"/>
  <c r="E44" i="188"/>
  <c r="D44" i="188"/>
  <c r="C44" i="188"/>
  <c r="L44" i="188" s="1"/>
  <c r="M44" i="188" s="1"/>
  <c r="B44" i="188"/>
  <c r="K43" i="188"/>
  <c r="I43" i="188"/>
  <c r="H43" i="188"/>
  <c r="G43" i="188"/>
  <c r="F43" i="188"/>
  <c r="E43" i="188"/>
  <c r="D43" i="188"/>
  <c r="C43" i="188"/>
  <c r="B43" i="188"/>
  <c r="K42" i="188"/>
  <c r="I42" i="188"/>
  <c r="H42" i="188"/>
  <c r="G42" i="188"/>
  <c r="F42" i="188"/>
  <c r="E42" i="188"/>
  <c r="D42" i="188"/>
  <c r="C42" i="188"/>
  <c r="L42" i="188" s="1"/>
  <c r="M42" i="188" s="1"/>
  <c r="B42" i="188"/>
  <c r="K41" i="188"/>
  <c r="I41" i="188"/>
  <c r="H41" i="188"/>
  <c r="G41" i="188"/>
  <c r="F41" i="188"/>
  <c r="E41" i="188"/>
  <c r="D41" i="188"/>
  <c r="C41" i="188"/>
  <c r="B41" i="188"/>
  <c r="K40" i="188"/>
  <c r="I40" i="188"/>
  <c r="H40" i="188"/>
  <c r="G40" i="188"/>
  <c r="F40" i="188"/>
  <c r="E40" i="188"/>
  <c r="D40" i="188"/>
  <c r="C40" i="188"/>
  <c r="L40" i="188" s="1"/>
  <c r="M40" i="188" s="1"/>
  <c r="B40" i="188"/>
  <c r="K39" i="188"/>
  <c r="I39" i="188"/>
  <c r="H39" i="188"/>
  <c r="G39" i="188"/>
  <c r="F39" i="188"/>
  <c r="E39" i="188"/>
  <c r="D39" i="188"/>
  <c r="C39" i="188"/>
  <c r="B39" i="188"/>
  <c r="K38" i="188"/>
  <c r="I38" i="188"/>
  <c r="H38" i="188"/>
  <c r="G38" i="188"/>
  <c r="F38" i="188"/>
  <c r="E38" i="188"/>
  <c r="D38" i="188"/>
  <c r="C38" i="188"/>
  <c r="L38" i="188" s="1"/>
  <c r="M38" i="188" s="1"/>
  <c r="B38" i="188"/>
  <c r="K37" i="188"/>
  <c r="J37" i="188"/>
  <c r="J96" i="188" s="1"/>
  <c r="I37" i="188"/>
  <c r="H37" i="188"/>
  <c r="G37" i="188"/>
  <c r="F37" i="188"/>
  <c r="E37" i="188"/>
  <c r="D37" i="188"/>
  <c r="C37" i="188"/>
  <c r="B37" i="188"/>
  <c r="K36" i="188"/>
  <c r="I36" i="188"/>
  <c r="H36" i="188"/>
  <c r="G36" i="188"/>
  <c r="F36" i="188"/>
  <c r="E36" i="188"/>
  <c r="D36" i="188"/>
  <c r="C36" i="188"/>
  <c r="B36" i="188"/>
  <c r="K35" i="188"/>
  <c r="I35" i="188"/>
  <c r="H35" i="188"/>
  <c r="G35" i="188"/>
  <c r="F35" i="188"/>
  <c r="E35" i="188"/>
  <c r="D35" i="188"/>
  <c r="C35" i="188"/>
  <c r="B35" i="188"/>
  <c r="K34" i="188"/>
  <c r="I34" i="188"/>
  <c r="H34" i="188"/>
  <c r="G34" i="188"/>
  <c r="F34" i="188"/>
  <c r="E34" i="188"/>
  <c r="D34" i="188"/>
  <c r="C34" i="188"/>
  <c r="B34" i="188"/>
  <c r="K33" i="188"/>
  <c r="I33" i="188"/>
  <c r="H33" i="188"/>
  <c r="G33" i="188"/>
  <c r="F33" i="188"/>
  <c r="E33" i="188"/>
  <c r="D33" i="188"/>
  <c r="C33" i="188"/>
  <c r="B33" i="188"/>
  <c r="K32" i="188"/>
  <c r="I32" i="188"/>
  <c r="H32" i="188"/>
  <c r="G32" i="188"/>
  <c r="F32" i="188"/>
  <c r="E32" i="188"/>
  <c r="D32" i="188"/>
  <c r="C32" i="188"/>
  <c r="B32" i="188"/>
  <c r="K31" i="188"/>
  <c r="I31" i="188"/>
  <c r="H31" i="188"/>
  <c r="G31" i="188"/>
  <c r="F31" i="188"/>
  <c r="E31" i="188"/>
  <c r="D31" i="188"/>
  <c r="C31" i="188"/>
  <c r="L31" i="188" s="1"/>
  <c r="M31" i="188" s="1"/>
  <c r="B31" i="188"/>
  <c r="K30" i="188"/>
  <c r="K29" i="188" s="1"/>
  <c r="I30" i="188"/>
  <c r="H30" i="188"/>
  <c r="H29" i="188" s="1"/>
  <c r="G30" i="188"/>
  <c r="F30" i="188"/>
  <c r="F29" i="188" s="1"/>
  <c r="E30" i="188"/>
  <c r="D30" i="188"/>
  <c r="C30" i="188"/>
  <c r="B30" i="188"/>
  <c r="B29" i="188" s="1"/>
  <c r="D29" i="188"/>
  <c r="K28" i="188"/>
  <c r="I28" i="188"/>
  <c r="H28" i="188"/>
  <c r="G28" i="188"/>
  <c r="F28" i="188"/>
  <c r="E28" i="188"/>
  <c r="D28" i="188"/>
  <c r="C28" i="188"/>
  <c r="B28" i="188"/>
  <c r="K27" i="188"/>
  <c r="I27" i="188"/>
  <c r="H27" i="188"/>
  <c r="G27" i="188"/>
  <c r="F27" i="188"/>
  <c r="E27" i="188"/>
  <c r="D27" i="188"/>
  <c r="C27" i="188"/>
  <c r="B27" i="188"/>
  <c r="K26" i="188"/>
  <c r="I26" i="188"/>
  <c r="H26" i="188"/>
  <c r="G26" i="188"/>
  <c r="G25" i="188" s="1"/>
  <c r="F26" i="188"/>
  <c r="E26" i="188"/>
  <c r="D26" i="188"/>
  <c r="C26" i="188"/>
  <c r="C25" i="188" s="1"/>
  <c r="B26" i="188"/>
  <c r="I25" i="188"/>
  <c r="E25" i="188"/>
  <c r="K24" i="188"/>
  <c r="I24" i="188"/>
  <c r="H24" i="188"/>
  <c r="G24" i="188"/>
  <c r="F24" i="188"/>
  <c r="E24" i="188"/>
  <c r="D24" i="188"/>
  <c r="C24" i="188"/>
  <c r="B24" i="188"/>
  <c r="K23" i="188"/>
  <c r="I23" i="188"/>
  <c r="H23" i="188"/>
  <c r="G23" i="188"/>
  <c r="F23" i="188"/>
  <c r="E23" i="188"/>
  <c r="D23" i="188"/>
  <c r="C23" i="188"/>
  <c r="L23" i="188" s="1"/>
  <c r="M23" i="188" s="1"/>
  <c r="B23" i="188"/>
  <c r="K22" i="188"/>
  <c r="I22" i="188"/>
  <c r="H22" i="188"/>
  <c r="H20" i="188" s="1"/>
  <c r="G22" i="188"/>
  <c r="F22" i="188"/>
  <c r="E22" i="188"/>
  <c r="D22" i="188"/>
  <c r="D20" i="188" s="1"/>
  <c r="C22" i="188"/>
  <c r="B22" i="188"/>
  <c r="K21" i="188"/>
  <c r="I21" i="188"/>
  <c r="I20" i="188" s="1"/>
  <c r="H21" i="188"/>
  <c r="G21" i="188"/>
  <c r="G20" i="188" s="1"/>
  <c r="F21" i="188"/>
  <c r="E21" i="188"/>
  <c r="E20" i="188" s="1"/>
  <c r="D21" i="188"/>
  <c r="C21" i="188"/>
  <c r="L21" i="188" s="1"/>
  <c r="B21" i="188"/>
  <c r="K20" i="188"/>
  <c r="F20" i="188"/>
  <c r="B20" i="188"/>
  <c r="K19" i="188"/>
  <c r="I19" i="188"/>
  <c r="H19" i="188"/>
  <c r="G19" i="188"/>
  <c r="F19" i="188"/>
  <c r="E19" i="188"/>
  <c r="D19" i="188"/>
  <c r="C19" i="188"/>
  <c r="L19" i="188" s="1"/>
  <c r="M19" i="188" s="1"/>
  <c r="B19" i="188"/>
  <c r="K18" i="188"/>
  <c r="I18" i="188"/>
  <c r="H18" i="188"/>
  <c r="G18" i="188"/>
  <c r="F18" i="188"/>
  <c r="E18" i="188"/>
  <c r="D18" i="188"/>
  <c r="C18" i="188"/>
  <c r="B18" i="188"/>
  <c r="K17" i="188"/>
  <c r="I17" i="188"/>
  <c r="H17" i="188"/>
  <c r="G17" i="188"/>
  <c r="F17" i="188"/>
  <c r="E17" i="188"/>
  <c r="D17" i="188"/>
  <c r="C17" i="188"/>
  <c r="B17" i="188"/>
  <c r="K16" i="188"/>
  <c r="I16" i="188"/>
  <c r="H16" i="188"/>
  <c r="G16" i="188"/>
  <c r="F16" i="188"/>
  <c r="E16" i="188"/>
  <c r="D16" i="188"/>
  <c r="C16" i="188"/>
  <c r="B16" i="188"/>
  <c r="K15" i="188"/>
  <c r="I15" i="188"/>
  <c r="H15" i="188"/>
  <c r="G15" i="188"/>
  <c r="F15" i="188"/>
  <c r="E15" i="188"/>
  <c r="D15" i="188"/>
  <c r="C15" i="188"/>
  <c r="L15" i="188" s="1"/>
  <c r="M15" i="188" s="1"/>
  <c r="B15" i="188"/>
  <c r="K14" i="188"/>
  <c r="I14" i="188"/>
  <c r="H14" i="188"/>
  <c r="H12" i="188" s="1"/>
  <c r="G14" i="188"/>
  <c r="F14" i="188"/>
  <c r="E14" i="188"/>
  <c r="D14" i="188"/>
  <c r="D12" i="188" s="1"/>
  <c r="C14" i="188"/>
  <c r="B14" i="188"/>
  <c r="K13" i="188"/>
  <c r="I13" i="188"/>
  <c r="I12" i="188" s="1"/>
  <c r="H13" i="188"/>
  <c r="G13" i="188"/>
  <c r="G12" i="188" s="1"/>
  <c r="F13" i="188"/>
  <c r="E13" i="188"/>
  <c r="E12" i="188" s="1"/>
  <c r="D13" i="188"/>
  <c r="C13" i="188"/>
  <c r="L13" i="188" s="1"/>
  <c r="B13" i="188"/>
  <c r="K12" i="188"/>
  <c r="F12" i="188"/>
  <c r="B12" i="188"/>
  <c r="K11" i="188"/>
  <c r="I11" i="188"/>
  <c r="H11" i="188"/>
  <c r="G11" i="188"/>
  <c r="F11" i="188"/>
  <c r="E11" i="188"/>
  <c r="D11" i="188"/>
  <c r="C11" i="188"/>
  <c r="L11" i="188" s="1"/>
  <c r="M11" i="188" s="1"/>
  <c r="B11" i="188"/>
  <c r="K10" i="188"/>
  <c r="I10" i="188"/>
  <c r="H10" i="188"/>
  <c r="G10" i="188"/>
  <c r="F10" i="188"/>
  <c r="E10" i="188"/>
  <c r="D10" i="188"/>
  <c r="C10" i="188"/>
  <c r="B10" i="188"/>
  <c r="K9" i="188"/>
  <c r="I9" i="188"/>
  <c r="H9" i="188"/>
  <c r="G9" i="188"/>
  <c r="F9" i="188"/>
  <c r="E9" i="188"/>
  <c r="D9" i="188"/>
  <c r="C9" i="188"/>
  <c r="L9" i="188" s="1"/>
  <c r="M9" i="188" s="1"/>
  <c r="B9" i="188"/>
  <c r="K8" i="188"/>
  <c r="I8" i="188"/>
  <c r="H8" i="188"/>
  <c r="G8" i="188"/>
  <c r="F8" i="188"/>
  <c r="E8" i="188"/>
  <c r="D8" i="188"/>
  <c r="C8" i="188"/>
  <c r="B8" i="188"/>
  <c r="K7" i="188"/>
  <c r="I7" i="188"/>
  <c r="H7" i="188"/>
  <c r="G7" i="188"/>
  <c r="F7" i="188"/>
  <c r="E7" i="188"/>
  <c r="D7" i="188"/>
  <c r="C7" i="188"/>
  <c r="L7" i="188" s="1"/>
  <c r="M7" i="188" s="1"/>
  <c r="B7" i="188"/>
  <c r="K6" i="188"/>
  <c r="I6" i="188"/>
  <c r="H6" i="188"/>
  <c r="G6" i="188"/>
  <c r="F6" i="188"/>
  <c r="E6" i="188"/>
  <c r="D6" i="188"/>
  <c r="C6" i="188"/>
  <c r="B6" i="188"/>
  <c r="A3" i="188"/>
  <c r="A1" i="188"/>
  <c r="G95" i="186"/>
  <c r="F95" i="186"/>
  <c r="E95" i="186"/>
  <c r="C95" i="186"/>
  <c r="B95" i="186"/>
  <c r="G94" i="186"/>
  <c r="F94" i="186"/>
  <c r="E94" i="186"/>
  <c r="C94" i="186"/>
  <c r="B94" i="186"/>
  <c r="H93" i="186"/>
  <c r="H91" i="186" s="1"/>
  <c r="G93" i="186"/>
  <c r="F93" i="186"/>
  <c r="E93" i="186"/>
  <c r="C93" i="186"/>
  <c r="B93" i="186"/>
  <c r="G92" i="186"/>
  <c r="G91" i="186" s="1"/>
  <c r="F92" i="186"/>
  <c r="E92" i="186"/>
  <c r="E91" i="186" s="1"/>
  <c r="C92" i="186"/>
  <c r="B92" i="186"/>
  <c r="C91" i="186"/>
  <c r="H90" i="186"/>
  <c r="G90" i="186"/>
  <c r="F90" i="186"/>
  <c r="E90" i="186"/>
  <c r="C90" i="186"/>
  <c r="D90" i="186" s="1"/>
  <c r="I90" i="186" s="1"/>
  <c r="I89" i="186"/>
  <c r="H88" i="186"/>
  <c r="G88" i="186"/>
  <c r="F88" i="186"/>
  <c r="E88" i="186"/>
  <c r="C88" i="186"/>
  <c r="B88" i="186"/>
  <c r="H87" i="186"/>
  <c r="G87" i="186"/>
  <c r="F87" i="186"/>
  <c r="E87" i="186"/>
  <c r="C87" i="186"/>
  <c r="B87" i="186"/>
  <c r="H86" i="186"/>
  <c r="G86" i="186"/>
  <c r="F86" i="186"/>
  <c r="E86" i="186"/>
  <c r="C86" i="186"/>
  <c r="B86" i="186"/>
  <c r="H85" i="186"/>
  <c r="G85" i="186"/>
  <c r="F85" i="186"/>
  <c r="E85" i="186"/>
  <c r="C85" i="186"/>
  <c r="B85" i="186"/>
  <c r="H84" i="186"/>
  <c r="G84" i="186"/>
  <c r="F84" i="186"/>
  <c r="E84" i="186"/>
  <c r="C84" i="186"/>
  <c r="B84" i="186"/>
  <c r="H83" i="186"/>
  <c r="G83" i="186"/>
  <c r="F83" i="186"/>
  <c r="E83" i="186"/>
  <c r="C83" i="186"/>
  <c r="B83" i="186"/>
  <c r="H82" i="186"/>
  <c r="G82" i="186"/>
  <c r="F82" i="186"/>
  <c r="E82" i="186"/>
  <c r="C82" i="186"/>
  <c r="B82" i="186"/>
  <c r="H81" i="186"/>
  <c r="G81" i="186"/>
  <c r="F81" i="186"/>
  <c r="E81" i="186"/>
  <c r="C81" i="186"/>
  <c r="B81" i="186"/>
  <c r="H80" i="186"/>
  <c r="G80" i="186"/>
  <c r="F80" i="186"/>
  <c r="E80" i="186"/>
  <c r="C80" i="186"/>
  <c r="B80" i="186"/>
  <c r="H79" i="186"/>
  <c r="G79" i="186"/>
  <c r="F79" i="186"/>
  <c r="E79" i="186"/>
  <c r="C79" i="186"/>
  <c r="B79" i="186"/>
  <c r="H78" i="186"/>
  <c r="G78" i="186"/>
  <c r="F78" i="186"/>
  <c r="E78" i="186"/>
  <c r="C78" i="186"/>
  <c r="B78" i="186"/>
  <c r="H77" i="186"/>
  <c r="G77" i="186"/>
  <c r="F77" i="186"/>
  <c r="E77" i="186"/>
  <c r="C77" i="186"/>
  <c r="B77" i="186"/>
  <c r="H76" i="186"/>
  <c r="G76" i="186"/>
  <c r="F76" i="186"/>
  <c r="E76" i="186"/>
  <c r="C76" i="186"/>
  <c r="B76" i="186"/>
  <c r="H75" i="186"/>
  <c r="G75" i="186"/>
  <c r="F75" i="186"/>
  <c r="E75" i="186"/>
  <c r="C75" i="186"/>
  <c r="B75" i="186"/>
  <c r="H74" i="186"/>
  <c r="G74" i="186"/>
  <c r="F74" i="186"/>
  <c r="E74" i="186"/>
  <c r="C74" i="186"/>
  <c r="B74" i="186"/>
  <c r="H73" i="186"/>
  <c r="G73" i="186"/>
  <c r="F73" i="186"/>
  <c r="E73" i="186"/>
  <c r="C73" i="186"/>
  <c r="B73" i="186"/>
  <c r="H72" i="186"/>
  <c r="G72" i="186"/>
  <c r="F72" i="186"/>
  <c r="E72" i="186"/>
  <c r="C72" i="186"/>
  <c r="B72" i="186"/>
  <c r="H71" i="186"/>
  <c r="G71" i="186"/>
  <c r="F71" i="186"/>
  <c r="E71" i="186"/>
  <c r="C71" i="186"/>
  <c r="B71" i="186"/>
  <c r="H70" i="186"/>
  <c r="G70" i="186"/>
  <c r="F70" i="186"/>
  <c r="E70" i="186"/>
  <c r="C70" i="186"/>
  <c r="B70" i="186"/>
  <c r="H69" i="186"/>
  <c r="G69" i="186"/>
  <c r="F69" i="186"/>
  <c r="E69" i="186"/>
  <c r="E68" i="186" s="1"/>
  <c r="C69" i="186"/>
  <c r="B69" i="186"/>
  <c r="B68" i="186" s="1"/>
  <c r="G68" i="186"/>
  <c r="H67" i="186"/>
  <c r="G67" i="186"/>
  <c r="F67" i="186"/>
  <c r="E67" i="186"/>
  <c r="C67" i="186"/>
  <c r="B67" i="186"/>
  <c r="H66" i="186"/>
  <c r="G66" i="186"/>
  <c r="F66" i="186"/>
  <c r="E66" i="186"/>
  <c r="C66" i="186"/>
  <c r="B66" i="186"/>
  <c r="H65" i="186"/>
  <c r="G65" i="186"/>
  <c r="F65" i="186"/>
  <c r="E65" i="186"/>
  <c r="C65" i="186"/>
  <c r="B65" i="186"/>
  <c r="H64" i="186"/>
  <c r="G64" i="186"/>
  <c r="F64" i="186"/>
  <c r="E64" i="186"/>
  <c r="C64" i="186"/>
  <c r="B64" i="186"/>
  <c r="H63" i="186"/>
  <c r="G63" i="186"/>
  <c r="F63" i="186"/>
  <c r="E63" i="186"/>
  <c r="C63" i="186"/>
  <c r="B63" i="186"/>
  <c r="H62" i="186"/>
  <c r="G62" i="186"/>
  <c r="F62" i="186"/>
  <c r="E62" i="186"/>
  <c r="C62" i="186"/>
  <c r="B62" i="186"/>
  <c r="H61" i="186"/>
  <c r="G61" i="186"/>
  <c r="F61" i="186"/>
  <c r="E61" i="186"/>
  <c r="C61" i="186"/>
  <c r="B61" i="186"/>
  <c r="H60" i="186"/>
  <c r="G60" i="186"/>
  <c r="F60" i="186"/>
  <c r="E60" i="186"/>
  <c r="C60" i="186"/>
  <c r="B60" i="186"/>
  <c r="H59" i="186"/>
  <c r="G59" i="186"/>
  <c r="F59" i="186"/>
  <c r="E59" i="186"/>
  <c r="C59" i="186"/>
  <c r="B59" i="186"/>
  <c r="H58" i="186"/>
  <c r="G58" i="186"/>
  <c r="F58" i="186"/>
  <c r="E58" i="186"/>
  <c r="C58" i="186"/>
  <c r="B58" i="186"/>
  <c r="H57" i="186"/>
  <c r="G57" i="186"/>
  <c r="F57" i="186"/>
  <c r="E57" i="186"/>
  <c r="C57" i="186"/>
  <c r="B57" i="186"/>
  <c r="H56" i="186"/>
  <c r="G56" i="186"/>
  <c r="F56" i="186"/>
  <c r="E56" i="186"/>
  <c r="C56" i="186"/>
  <c r="B56" i="186"/>
  <c r="H55" i="186"/>
  <c r="G55" i="186"/>
  <c r="F55" i="186"/>
  <c r="E55" i="186"/>
  <c r="C55" i="186"/>
  <c r="B55" i="186"/>
  <c r="H54" i="186"/>
  <c r="G54" i="186"/>
  <c r="F54" i="186"/>
  <c r="E54" i="186"/>
  <c r="C54" i="186"/>
  <c r="B54" i="186"/>
  <c r="H53" i="186"/>
  <c r="F53" i="186"/>
  <c r="H52" i="186"/>
  <c r="G52" i="186"/>
  <c r="F52" i="186"/>
  <c r="E52" i="186"/>
  <c r="C52" i="186"/>
  <c r="B52" i="186"/>
  <c r="H51" i="186"/>
  <c r="G51" i="186"/>
  <c r="F51" i="186"/>
  <c r="E51" i="186"/>
  <c r="C51" i="186"/>
  <c r="B51" i="186"/>
  <c r="H50" i="186"/>
  <c r="G50" i="186"/>
  <c r="F50" i="186"/>
  <c r="E50" i="186"/>
  <c r="C50" i="186"/>
  <c r="B50" i="186"/>
  <c r="I48" i="186"/>
  <c r="H47" i="186"/>
  <c r="G47" i="186"/>
  <c r="F47" i="186"/>
  <c r="E47" i="186"/>
  <c r="C47" i="186"/>
  <c r="B47" i="186"/>
  <c r="H46" i="186"/>
  <c r="G46" i="186"/>
  <c r="F46" i="186"/>
  <c r="E46" i="186"/>
  <c r="C46" i="186"/>
  <c r="B46" i="186"/>
  <c r="H45" i="186"/>
  <c r="G45" i="186"/>
  <c r="F45" i="186"/>
  <c r="E45" i="186"/>
  <c r="C45" i="186"/>
  <c r="B45" i="186"/>
  <c r="H44" i="186"/>
  <c r="G44" i="186"/>
  <c r="F44" i="186"/>
  <c r="E44" i="186"/>
  <c r="C44" i="186"/>
  <c r="B44" i="186"/>
  <c r="H43" i="186"/>
  <c r="G43" i="186"/>
  <c r="F43" i="186"/>
  <c r="E43" i="186"/>
  <c r="C43" i="186"/>
  <c r="B43" i="186"/>
  <c r="H42" i="186"/>
  <c r="G42" i="186"/>
  <c r="F42" i="186"/>
  <c r="E42" i="186"/>
  <c r="C42" i="186"/>
  <c r="B42" i="186"/>
  <c r="H41" i="186"/>
  <c r="G41" i="186"/>
  <c r="F41" i="186"/>
  <c r="E41" i="186"/>
  <c r="C41" i="186"/>
  <c r="B41" i="186"/>
  <c r="H40" i="186"/>
  <c r="G40" i="186"/>
  <c r="F40" i="186"/>
  <c r="E40" i="186"/>
  <c r="C40" i="186"/>
  <c r="B40" i="186"/>
  <c r="H39" i="186"/>
  <c r="G39" i="186"/>
  <c r="F39" i="186"/>
  <c r="E39" i="186"/>
  <c r="C39" i="186"/>
  <c r="B39" i="186"/>
  <c r="H38" i="186"/>
  <c r="G38" i="186"/>
  <c r="F38" i="186"/>
  <c r="E38" i="186"/>
  <c r="C38" i="186"/>
  <c r="B38" i="186"/>
  <c r="H37" i="186"/>
  <c r="G37" i="186"/>
  <c r="F37" i="186"/>
  <c r="E37" i="186"/>
  <c r="C37" i="186"/>
  <c r="B37" i="186"/>
  <c r="H36" i="186"/>
  <c r="G36" i="186"/>
  <c r="F36" i="186"/>
  <c r="E36" i="186"/>
  <c r="C36" i="186"/>
  <c r="B36" i="186"/>
  <c r="H35" i="186"/>
  <c r="G35" i="186"/>
  <c r="F35" i="186"/>
  <c r="E35" i="186"/>
  <c r="C35" i="186"/>
  <c r="B35" i="186"/>
  <c r="H34" i="186"/>
  <c r="G34" i="186"/>
  <c r="F34" i="186"/>
  <c r="E34" i="186"/>
  <c r="C34" i="186"/>
  <c r="B34" i="186"/>
  <c r="H33" i="186"/>
  <c r="G33" i="186"/>
  <c r="F33" i="186"/>
  <c r="E33" i="186"/>
  <c r="C33" i="186"/>
  <c r="B33" i="186"/>
  <c r="H32" i="186"/>
  <c r="G32" i="186"/>
  <c r="F32" i="186"/>
  <c r="E32" i="186"/>
  <c r="C32" i="186"/>
  <c r="B32" i="186"/>
  <c r="H31" i="186"/>
  <c r="H30" i="186" s="1"/>
  <c r="G31" i="186"/>
  <c r="F31" i="186"/>
  <c r="F30" i="186" s="1"/>
  <c r="E31" i="186"/>
  <c r="C31" i="186"/>
  <c r="C30" i="186" s="1"/>
  <c r="B31" i="186"/>
  <c r="E30" i="186"/>
  <c r="G29" i="186"/>
  <c r="F29" i="186"/>
  <c r="E29" i="186"/>
  <c r="C29" i="186"/>
  <c r="B29" i="186"/>
  <c r="G28" i="186"/>
  <c r="F28" i="186"/>
  <c r="E28" i="186"/>
  <c r="C28" i="186"/>
  <c r="B28" i="186"/>
  <c r="H27" i="186"/>
  <c r="H26" i="186" s="1"/>
  <c r="G27" i="186"/>
  <c r="G26" i="186" s="1"/>
  <c r="F27" i="186"/>
  <c r="E27" i="186"/>
  <c r="E26" i="186" s="1"/>
  <c r="C27" i="186"/>
  <c r="B27" i="186"/>
  <c r="B26" i="186"/>
  <c r="H25" i="186"/>
  <c r="G25" i="186"/>
  <c r="F25" i="186"/>
  <c r="E25" i="186"/>
  <c r="C25" i="186"/>
  <c r="B25" i="186"/>
  <c r="H24" i="186"/>
  <c r="G24" i="186"/>
  <c r="F24" i="186"/>
  <c r="E24" i="186"/>
  <c r="C24" i="186"/>
  <c r="B24" i="186"/>
  <c r="D24" i="186" s="1"/>
  <c r="I24" i="186" s="1"/>
  <c r="H23" i="186"/>
  <c r="G23" i="186"/>
  <c r="F23" i="186"/>
  <c r="E23" i="186"/>
  <c r="C23" i="186"/>
  <c r="B23" i="186"/>
  <c r="H22" i="186"/>
  <c r="G22" i="186"/>
  <c r="G21" i="186" s="1"/>
  <c r="F22" i="186"/>
  <c r="E22" i="186"/>
  <c r="E21" i="186" s="1"/>
  <c r="C22" i="186"/>
  <c r="B22" i="186"/>
  <c r="D22" i="186" s="1"/>
  <c r="H21" i="186"/>
  <c r="C21" i="186"/>
  <c r="H20" i="186"/>
  <c r="G20" i="186"/>
  <c r="F20" i="186"/>
  <c r="E20" i="186"/>
  <c r="C20" i="186"/>
  <c r="B20" i="186"/>
  <c r="H19" i="186"/>
  <c r="G19" i="186"/>
  <c r="F19" i="186"/>
  <c r="E19" i="186"/>
  <c r="C19" i="186"/>
  <c r="B19" i="186"/>
  <c r="H18" i="186"/>
  <c r="G18" i="186"/>
  <c r="F18" i="186"/>
  <c r="E18" i="186"/>
  <c r="C18" i="186"/>
  <c r="B18" i="186"/>
  <c r="H17" i="186"/>
  <c r="G17" i="186"/>
  <c r="F17" i="186"/>
  <c r="E17" i="186"/>
  <c r="C17" i="186"/>
  <c r="B17" i="186"/>
  <c r="H16" i="186"/>
  <c r="G16" i="186"/>
  <c r="F16" i="186"/>
  <c r="E16" i="186"/>
  <c r="C16" i="186"/>
  <c r="B16" i="186"/>
  <c r="H15" i="186"/>
  <c r="G15" i="186"/>
  <c r="F15" i="186"/>
  <c r="E15" i="186"/>
  <c r="C15" i="186"/>
  <c r="B15" i="186"/>
  <c r="H14" i="186"/>
  <c r="H13" i="186" s="1"/>
  <c r="G14" i="186"/>
  <c r="F14" i="186"/>
  <c r="E14" i="186"/>
  <c r="C14" i="186"/>
  <c r="C13" i="186" s="1"/>
  <c r="B14" i="186"/>
  <c r="F13" i="186"/>
  <c r="H12" i="186"/>
  <c r="G12" i="186"/>
  <c r="F12" i="186"/>
  <c r="E12" i="186"/>
  <c r="C12" i="186"/>
  <c r="B12" i="186"/>
  <c r="H11" i="186"/>
  <c r="G11" i="186"/>
  <c r="F11" i="186"/>
  <c r="E11" i="186"/>
  <c r="C11" i="186"/>
  <c r="B11" i="186"/>
  <c r="H10" i="186"/>
  <c r="G10" i="186"/>
  <c r="F10" i="186"/>
  <c r="E10" i="186"/>
  <c r="C10" i="186"/>
  <c r="B10" i="186"/>
  <c r="H9" i="186"/>
  <c r="G9" i="186"/>
  <c r="F9" i="186"/>
  <c r="E9" i="186"/>
  <c r="C9" i="186"/>
  <c r="B9" i="186"/>
  <c r="H8" i="186"/>
  <c r="G8" i="186"/>
  <c r="F8" i="186"/>
  <c r="E8" i="186"/>
  <c r="C8" i="186"/>
  <c r="B8" i="186"/>
  <c r="H7" i="186"/>
  <c r="G7" i="186"/>
  <c r="F7" i="186"/>
  <c r="E7" i="186"/>
  <c r="C7" i="186"/>
  <c r="B7" i="186"/>
  <c r="A3" i="186"/>
  <c r="A1" i="186"/>
  <c r="F50" i="184"/>
  <c r="C49" i="184"/>
  <c r="F49" i="184" s="1"/>
  <c r="C48" i="184"/>
  <c r="F48" i="184" s="1"/>
  <c r="C47" i="184"/>
  <c r="F47" i="184" s="1"/>
  <c r="F46" i="184"/>
  <c r="C46" i="184"/>
  <c r="C45" i="184"/>
  <c r="F45" i="184" s="1"/>
  <c r="C44" i="184"/>
  <c r="F44" i="184" s="1"/>
  <c r="C43" i="184"/>
  <c r="F43" i="184" s="1"/>
  <c r="C42" i="184"/>
  <c r="F42" i="184" s="1"/>
  <c r="C41" i="184"/>
  <c r="F41" i="184" s="1"/>
  <c r="C40" i="184"/>
  <c r="F40" i="184" s="1"/>
  <c r="B39" i="184"/>
  <c r="C37" i="184"/>
  <c r="F37" i="184" s="1"/>
  <c r="C35" i="184"/>
  <c r="F35" i="184" s="1"/>
  <c r="C34" i="184"/>
  <c r="F34" i="184" s="1"/>
  <c r="B33" i="184"/>
  <c r="C31" i="184"/>
  <c r="F31" i="184" s="1"/>
  <c r="C30" i="184"/>
  <c r="F30" i="184" s="1"/>
  <c r="E29" i="184"/>
  <c r="B28" i="184"/>
  <c r="B27" i="184" s="1"/>
  <c r="E27" i="184"/>
  <c r="C23" i="184"/>
  <c r="B23" i="184"/>
  <c r="C22" i="184"/>
  <c r="B22" i="184"/>
  <c r="C21" i="184"/>
  <c r="B21" i="184"/>
  <c r="C20" i="184"/>
  <c r="B20" i="184"/>
  <c r="C19" i="184"/>
  <c r="B19" i="184"/>
  <c r="C18" i="184"/>
  <c r="B18" i="184"/>
  <c r="B17" i="184" s="1"/>
  <c r="C16" i="184"/>
  <c r="B16" i="184"/>
  <c r="C15" i="184"/>
  <c r="B15" i="184"/>
  <c r="C14" i="184"/>
  <c r="B14" i="184"/>
  <c r="C13" i="184"/>
  <c r="B13" i="184"/>
  <c r="C10" i="184"/>
  <c r="B10" i="184"/>
  <c r="C9" i="184"/>
  <c r="B9" i="184"/>
  <c r="A3" i="184"/>
  <c r="J128" i="195" l="1"/>
  <c r="J127" i="195" s="1"/>
  <c r="J126" i="195" s="1"/>
  <c r="H7" i="195"/>
  <c r="I111" i="195"/>
  <c r="L260" i="195"/>
  <c r="B127" i="195"/>
  <c r="B260" i="195"/>
  <c r="D128" i="195"/>
  <c r="D213" i="195"/>
  <c r="N213" i="195" s="1"/>
  <c r="G8" i="195"/>
  <c r="G7" i="195" s="1"/>
  <c r="G124" i="195" s="1"/>
  <c r="G260" i="195" s="1"/>
  <c r="J8" i="195"/>
  <c r="N111" i="195"/>
  <c r="D260" i="195"/>
  <c r="N232" i="195"/>
  <c r="J92" i="195"/>
  <c r="N172" i="195"/>
  <c r="H129" i="195"/>
  <c r="H128" i="195" s="1"/>
  <c r="H127" i="195" s="1"/>
  <c r="H126" i="195" s="1"/>
  <c r="F33" i="184"/>
  <c r="B6" i="194"/>
  <c r="C81" i="194"/>
  <c r="B81" i="194"/>
  <c r="E63" i="194"/>
  <c r="E7" i="194" s="1"/>
  <c r="E81" i="194" s="1"/>
  <c r="E48" i="191"/>
  <c r="H6" i="191"/>
  <c r="H8" i="191"/>
  <c r="H10" i="191"/>
  <c r="C12" i="191"/>
  <c r="H67" i="191"/>
  <c r="D66" i="191"/>
  <c r="D48" i="191" s="1"/>
  <c r="H69" i="191"/>
  <c r="H71" i="191"/>
  <c r="H73" i="191"/>
  <c r="H76" i="191"/>
  <c r="H79" i="191"/>
  <c r="H82" i="191"/>
  <c r="H84" i="191"/>
  <c r="H86" i="191"/>
  <c r="H135" i="191" s="1"/>
  <c r="H136" i="191" s="1"/>
  <c r="D13" i="193"/>
  <c r="D16" i="193"/>
  <c r="D17" i="193"/>
  <c r="D18" i="193"/>
  <c r="D19" i="193"/>
  <c r="D20" i="193"/>
  <c r="D21" i="193"/>
  <c r="D24" i="193"/>
  <c r="D25" i="193"/>
  <c r="D26" i="193"/>
  <c r="C30" i="193"/>
  <c r="D33" i="193"/>
  <c r="D34" i="193"/>
  <c r="D35" i="193"/>
  <c r="D36" i="193"/>
  <c r="D37" i="193"/>
  <c r="D38" i="193"/>
  <c r="D39" i="193"/>
  <c r="D40" i="193"/>
  <c r="D41" i="193"/>
  <c r="D42" i="193"/>
  <c r="D43" i="193"/>
  <c r="D44" i="193"/>
  <c r="D45" i="193"/>
  <c r="D46" i="193"/>
  <c r="D47" i="193"/>
  <c r="C53" i="193"/>
  <c r="C49" i="193" s="1"/>
  <c r="C97" i="193" s="1"/>
  <c r="D68" i="193"/>
  <c r="D49" i="193"/>
  <c r="B97" i="193"/>
  <c r="D97" i="193"/>
  <c r="M90" i="190"/>
  <c r="L17" i="188"/>
  <c r="M17" i="188" s="1"/>
  <c r="G48" i="188"/>
  <c r="B25" i="188"/>
  <c r="D25" i="188"/>
  <c r="F25" i="188"/>
  <c r="H25" i="188"/>
  <c r="K25" i="188"/>
  <c r="L27" i="188"/>
  <c r="M27" i="188" s="1"/>
  <c r="L53" i="188"/>
  <c r="M53" i="188" s="1"/>
  <c r="L55" i="188"/>
  <c r="M55" i="188" s="1"/>
  <c r="L57" i="188"/>
  <c r="M57" i="188" s="1"/>
  <c r="L60" i="188"/>
  <c r="M60" i="188" s="1"/>
  <c r="L62" i="188"/>
  <c r="M62" i="188" s="1"/>
  <c r="L64" i="188"/>
  <c r="M64" i="188" s="1"/>
  <c r="L66" i="188"/>
  <c r="M66" i="188" s="1"/>
  <c r="B67" i="188"/>
  <c r="D67" i="188"/>
  <c r="F67" i="188"/>
  <c r="H67" i="188"/>
  <c r="K67" i="188"/>
  <c r="L69" i="188"/>
  <c r="M69" i="188" s="1"/>
  <c r="E67" i="188"/>
  <c r="I67" i="188"/>
  <c r="L71" i="188"/>
  <c r="M71" i="188" s="1"/>
  <c r="L73" i="188"/>
  <c r="M73" i="188" s="1"/>
  <c r="L75" i="188"/>
  <c r="M75" i="188" s="1"/>
  <c r="L77" i="188"/>
  <c r="M77" i="188" s="1"/>
  <c r="L79" i="188"/>
  <c r="M79" i="188" s="1"/>
  <c r="L81" i="188"/>
  <c r="M81" i="188" s="1"/>
  <c r="L83" i="188"/>
  <c r="M83" i="188" s="1"/>
  <c r="L85" i="188"/>
  <c r="M85" i="188" s="1"/>
  <c r="L87" i="188"/>
  <c r="M87" i="188" s="1"/>
  <c r="D29" i="192"/>
  <c r="F29" i="192"/>
  <c r="H29" i="192"/>
  <c r="C29" i="192"/>
  <c r="E29" i="192"/>
  <c r="K33" i="192"/>
  <c r="K34" i="192"/>
  <c r="K35" i="192"/>
  <c r="K36" i="192"/>
  <c r="K37" i="192"/>
  <c r="K38" i="192"/>
  <c r="K39" i="192"/>
  <c r="K40" i="192"/>
  <c r="K41" i="192"/>
  <c r="K42" i="192"/>
  <c r="K43" i="192"/>
  <c r="K44" i="192"/>
  <c r="K45" i="192"/>
  <c r="K46" i="192"/>
  <c r="K89" i="192"/>
  <c r="C52" i="192"/>
  <c r="E52" i="192"/>
  <c r="G52" i="192"/>
  <c r="J52" i="192"/>
  <c r="K93" i="192"/>
  <c r="K6" i="192"/>
  <c r="K7" i="192"/>
  <c r="K8" i="192"/>
  <c r="K24" i="192"/>
  <c r="K26" i="192"/>
  <c r="K32" i="192"/>
  <c r="K49" i="192"/>
  <c r="K51" i="192"/>
  <c r="K53" i="192"/>
  <c r="K55" i="192"/>
  <c r="K57" i="192"/>
  <c r="K59" i="192"/>
  <c r="K61" i="192"/>
  <c r="K63" i="192"/>
  <c r="K65" i="192"/>
  <c r="K69" i="192"/>
  <c r="K71" i="192"/>
  <c r="K73" i="192"/>
  <c r="K75" i="192"/>
  <c r="K77" i="192"/>
  <c r="K79" i="192"/>
  <c r="K81" i="192"/>
  <c r="K83" i="192"/>
  <c r="K85" i="192"/>
  <c r="K87" i="192"/>
  <c r="K92" i="192"/>
  <c r="J90" i="192"/>
  <c r="B53" i="186"/>
  <c r="C68" i="186"/>
  <c r="D8" i="186"/>
  <c r="I8" i="186" s="1"/>
  <c r="D10" i="186"/>
  <c r="I10" i="186" s="1"/>
  <c r="D12" i="186"/>
  <c r="I12" i="186" s="1"/>
  <c r="F21" i="186"/>
  <c r="D32" i="186"/>
  <c r="I32" i="186" s="1"/>
  <c r="G30" i="186"/>
  <c r="D34" i="186"/>
  <c r="I34" i="186" s="1"/>
  <c r="D36" i="186"/>
  <c r="I36" i="186" s="1"/>
  <c r="D38" i="186"/>
  <c r="I38" i="186" s="1"/>
  <c r="D40" i="186"/>
  <c r="I40" i="186" s="1"/>
  <c r="D42" i="186"/>
  <c r="I42" i="186" s="1"/>
  <c r="D44" i="186"/>
  <c r="I44" i="186" s="1"/>
  <c r="D46" i="186"/>
  <c r="I46" i="186" s="1"/>
  <c r="D71" i="186"/>
  <c r="I71" i="186" s="1"/>
  <c r="D73" i="186"/>
  <c r="I73" i="186" s="1"/>
  <c r="D75" i="186"/>
  <c r="I75" i="186" s="1"/>
  <c r="D77" i="186"/>
  <c r="I77" i="186" s="1"/>
  <c r="D79" i="186"/>
  <c r="I79" i="186" s="1"/>
  <c r="D81" i="186"/>
  <c r="I81" i="186" s="1"/>
  <c r="D83" i="186"/>
  <c r="I83" i="186" s="1"/>
  <c r="D85" i="186"/>
  <c r="I85" i="186" s="1"/>
  <c r="D87" i="186"/>
  <c r="I87" i="186" s="1"/>
  <c r="D14" i="186"/>
  <c r="E13" i="186"/>
  <c r="G13" i="186"/>
  <c r="D16" i="186"/>
  <c r="I16" i="186" s="1"/>
  <c r="D18" i="186"/>
  <c r="I18" i="186" s="1"/>
  <c r="D20" i="186"/>
  <c r="I20" i="186" s="1"/>
  <c r="C26" i="186"/>
  <c r="F26" i="186"/>
  <c r="D28" i="186"/>
  <c r="I28" i="186" s="1"/>
  <c r="D29" i="186"/>
  <c r="I29" i="186" s="1"/>
  <c r="B30" i="186"/>
  <c r="D51" i="186"/>
  <c r="I51" i="186" s="1"/>
  <c r="E53" i="186"/>
  <c r="G53" i="186"/>
  <c r="D60" i="186"/>
  <c r="I60" i="186" s="1"/>
  <c r="K13" i="192"/>
  <c r="K21" i="192"/>
  <c r="K27" i="192"/>
  <c r="C67" i="192"/>
  <c r="C48" i="192" s="1"/>
  <c r="C95" i="192" s="1"/>
  <c r="E67" i="192"/>
  <c r="E48" i="192" s="1"/>
  <c r="E95" i="192" s="1"/>
  <c r="G67" i="192"/>
  <c r="G48" i="192" s="1"/>
  <c r="G95" i="192" s="1"/>
  <c r="J67" i="192"/>
  <c r="J48" i="192" s="1"/>
  <c r="K28" i="192"/>
  <c r="K30" i="192"/>
  <c r="B29" i="192"/>
  <c r="J29" i="192"/>
  <c r="J95" i="192" s="1"/>
  <c r="K31" i="192"/>
  <c r="K50" i="192"/>
  <c r="K54" i="192"/>
  <c r="K56" i="192"/>
  <c r="K58" i="192"/>
  <c r="K60" i="192"/>
  <c r="K62" i="192"/>
  <c r="K64" i="192"/>
  <c r="K66" i="192"/>
  <c r="K68" i="192"/>
  <c r="K70" i="192"/>
  <c r="K72" i="192"/>
  <c r="K74" i="192"/>
  <c r="K76" i="192"/>
  <c r="K78" i="192"/>
  <c r="K80" i="192"/>
  <c r="K82" i="192"/>
  <c r="K84" i="192"/>
  <c r="K86" i="192"/>
  <c r="B90" i="192"/>
  <c r="B95" i="192" s="1"/>
  <c r="D90" i="192"/>
  <c r="D95" i="192" s="1"/>
  <c r="F90" i="192"/>
  <c r="F95" i="192" s="1"/>
  <c r="H90" i="192"/>
  <c r="H95" i="192" s="1"/>
  <c r="K91" i="192"/>
  <c r="E49" i="186"/>
  <c r="F10" i="184"/>
  <c r="F13" i="184"/>
  <c r="F15" i="184"/>
  <c r="F16" i="184"/>
  <c r="F19" i="184"/>
  <c r="F20" i="184"/>
  <c r="F22" i="184"/>
  <c r="C29" i="184"/>
  <c r="F29" i="184"/>
  <c r="C33" i="184"/>
  <c r="D7" i="186"/>
  <c r="I7" i="186" s="1"/>
  <c r="D9" i="186"/>
  <c r="I9" i="186" s="1"/>
  <c r="D11" i="186"/>
  <c r="I11" i="186" s="1"/>
  <c r="B13" i="186"/>
  <c r="D15" i="186"/>
  <c r="I15" i="186" s="1"/>
  <c r="D17" i="186"/>
  <c r="I17" i="186" s="1"/>
  <c r="D19" i="186"/>
  <c r="I19" i="186" s="1"/>
  <c r="B21" i="186"/>
  <c r="D23" i="186"/>
  <c r="I23" i="186" s="1"/>
  <c r="D25" i="186"/>
  <c r="I25" i="186" s="1"/>
  <c r="D27" i="186"/>
  <c r="D31" i="186"/>
  <c r="D33" i="186"/>
  <c r="I33" i="186" s="1"/>
  <c r="D35" i="186"/>
  <c r="I35" i="186" s="1"/>
  <c r="D37" i="186"/>
  <c r="I37" i="186" s="1"/>
  <c r="D39" i="186"/>
  <c r="I39" i="186" s="1"/>
  <c r="D41" i="186"/>
  <c r="I41" i="186" s="1"/>
  <c r="D43" i="186"/>
  <c r="I43" i="186" s="1"/>
  <c r="D45" i="186"/>
  <c r="I45" i="186" s="1"/>
  <c r="D47" i="186"/>
  <c r="I47" i="186" s="1"/>
  <c r="C53" i="186"/>
  <c r="D55" i="186"/>
  <c r="I55" i="186" s="1"/>
  <c r="D57" i="186"/>
  <c r="I57" i="186" s="1"/>
  <c r="H49" i="186"/>
  <c r="D59" i="186"/>
  <c r="I59" i="186" s="1"/>
  <c r="D61" i="186"/>
  <c r="I61" i="186" s="1"/>
  <c r="D63" i="186"/>
  <c r="I63" i="186" s="1"/>
  <c r="D65" i="186"/>
  <c r="I65" i="186" s="1"/>
  <c r="D67" i="186"/>
  <c r="I67" i="186" s="1"/>
  <c r="F68" i="186"/>
  <c r="F49" i="186" s="1"/>
  <c r="D70" i="186"/>
  <c r="I70" i="186" s="1"/>
  <c r="D72" i="186"/>
  <c r="I72" i="186" s="1"/>
  <c r="D74" i="186"/>
  <c r="I74" i="186" s="1"/>
  <c r="D76" i="186"/>
  <c r="I76" i="186" s="1"/>
  <c r="D80" i="186"/>
  <c r="I80" i="186" s="1"/>
  <c r="D82" i="186"/>
  <c r="I82" i="186" s="1"/>
  <c r="D84" i="186"/>
  <c r="I84" i="186" s="1"/>
  <c r="D86" i="186"/>
  <c r="I86" i="186" s="1"/>
  <c r="D88" i="186"/>
  <c r="I88" i="186" s="1"/>
  <c r="D92" i="186"/>
  <c r="I92" i="186" s="1"/>
  <c r="D93" i="186"/>
  <c r="I93" i="186" s="1"/>
  <c r="L6" i="188"/>
  <c r="M6" i="188" s="1"/>
  <c r="L8" i="188"/>
  <c r="M8" i="188" s="1"/>
  <c r="L10" i="188"/>
  <c r="M10" i="188" s="1"/>
  <c r="C12" i="188"/>
  <c r="L14" i="188"/>
  <c r="M14" i="188" s="1"/>
  <c r="L16" i="188"/>
  <c r="M16" i="188" s="1"/>
  <c r="L18" i="188"/>
  <c r="M18" i="188" s="1"/>
  <c r="C20" i="188"/>
  <c r="L22" i="188"/>
  <c r="M22" i="188" s="1"/>
  <c r="L24" i="188"/>
  <c r="M24" i="188" s="1"/>
  <c r="L26" i="188"/>
  <c r="L28" i="188"/>
  <c r="M28" i="188" s="1"/>
  <c r="L30" i="188"/>
  <c r="E29" i="188"/>
  <c r="G29" i="188"/>
  <c r="I29" i="188"/>
  <c r="L32" i="188"/>
  <c r="M32" i="188" s="1"/>
  <c r="L34" i="188"/>
  <c r="M34" i="188" s="1"/>
  <c r="L36" i="188"/>
  <c r="M36" i="188" s="1"/>
  <c r="L37" i="188"/>
  <c r="M37" i="188" s="1"/>
  <c r="L39" i="188"/>
  <c r="M39" i="188" s="1"/>
  <c r="L41" i="188"/>
  <c r="M41" i="188" s="1"/>
  <c r="L43" i="188"/>
  <c r="M43" i="188" s="1"/>
  <c r="L45" i="188"/>
  <c r="M45" i="188" s="1"/>
  <c r="C52" i="188"/>
  <c r="C48" i="188" s="1"/>
  <c r="B52" i="188"/>
  <c r="D52" i="188"/>
  <c r="F52" i="188"/>
  <c r="H52" i="188"/>
  <c r="K52" i="188"/>
  <c r="L54" i="188"/>
  <c r="E52" i="188"/>
  <c r="E48" i="188" s="1"/>
  <c r="I52" i="188"/>
  <c r="I48" i="188" s="1"/>
  <c r="L56" i="188"/>
  <c r="M56" i="188" s="1"/>
  <c r="L58" i="188"/>
  <c r="M58" i="188" s="1"/>
  <c r="L61" i="188"/>
  <c r="M61" i="188" s="1"/>
  <c r="L63" i="188"/>
  <c r="M63" i="188" s="1"/>
  <c r="L65" i="188"/>
  <c r="M65" i="188" s="1"/>
  <c r="L74" i="188"/>
  <c r="M74" i="188" s="1"/>
  <c r="L76" i="188"/>
  <c r="M76" i="188" s="1"/>
  <c r="L78" i="188"/>
  <c r="M78" i="188" s="1"/>
  <c r="L80" i="188"/>
  <c r="M80" i="188" s="1"/>
  <c r="L82" i="188"/>
  <c r="M82" i="188" s="1"/>
  <c r="L84" i="188"/>
  <c r="M84" i="188" s="1"/>
  <c r="L86" i="188"/>
  <c r="M86" i="188" s="1"/>
  <c r="L90" i="188"/>
  <c r="M90" i="188" s="1"/>
  <c r="L92" i="188"/>
  <c r="L94" i="188"/>
  <c r="M94" i="188" s="1"/>
  <c r="O6" i="190"/>
  <c r="O7" i="190"/>
  <c r="O8" i="190"/>
  <c r="O9" i="190"/>
  <c r="O10" i="190"/>
  <c r="O11" i="190"/>
  <c r="O14" i="190"/>
  <c r="O15" i="190"/>
  <c r="O16" i="190"/>
  <c r="O17" i="190"/>
  <c r="O18" i="190"/>
  <c r="O19" i="190"/>
  <c r="O22" i="190"/>
  <c r="O23" i="190"/>
  <c r="O24" i="190"/>
  <c r="O27" i="190"/>
  <c r="O28" i="190"/>
  <c r="O30" i="190"/>
  <c r="O36" i="190"/>
  <c r="O38" i="190"/>
  <c r="O39" i="190"/>
  <c r="O40" i="190"/>
  <c r="O42" i="190"/>
  <c r="O43" i="190"/>
  <c r="O44" i="190"/>
  <c r="O46" i="190"/>
  <c r="E48" i="190"/>
  <c r="O53" i="190"/>
  <c r="B52" i="190"/>
  <c r="G52" i="190"/>
  <c r="K52" i="190"/>
  <c r="O56" i="190"/>
  <c r="O57" i="190"/>
  <c r="O58" i="190"/>
  <c r="O60" i="190"/>
  <c r="O61" i="190"/>
  <c r="O62" i="190"/>
  <c r="O64" i="190"/>
  <c r="O65" i="190"/>
  <c r="O66" i="190"/>
  <c r="C67" i="190"/>
  <c r="C48" i="190" s="1"/>
  <c r="H67" i="190"/>
  <c r="L67" i="190"/>
  <c r="O83" i="190"/>
  <c r="O85" i="190"/>
  <c r="O86" i="190"/>
  <c r="O87" i="190"/>
  <c r="H7" i="191"/>
  <c r="H9" i="191"/>
  <c r="H11" i="191"/>
  <c r="G95" i="191"/>
  <c r="H14" i="191"/>
  <c r="H16" i="191"/>
  <c r="H18" i="191"/>
  <c r="C20" i="191"/>
  <c r="H21" i="191"/>
  <c r="H23" i="191"/>
  <c r="C25" i="191"/>
  <c r="H26" i="191"/>
  <c r="H28" i="191"/>
  <c r="C29" i="191"/>
  <c r="H30" i="191"/>
  <c r="H32" i="191"/>
  <c r="H35" i="191"/>
  <c r="H37" i="191"/>
  <c r="H39" i="191"/>
  <c r="H41" i="191"/>
  <c r="H43" i="191"/>
  <c r="H45" i="191"/>
  <c r="H50" i="191"/>
  <c r="C52" i="191"/>
  <c r="C48" i="191" s="1"/>
  <c r="H53" i="191"/>
  <c r="H55" i="191"/>
  <c r="H57" i="191"/>
  <c r="H59" i="191"/>
  <c r="H62" i="191"/>
  <c r="H64" i="191"/>
  <c r="H68" i="191"/>
  <c r="H70" i="191"/>
  <c r="H72" i="191"/>
  <c r="H74" i="191"/>
  <c r="H78" i="191"/>
  <c r="H80" i="191"/>
  <c r="H83" i="191"/>
  <c r="H85" i="191"/>
  <c r="H89" i="191"/>
  <c r="F95" i="191"/>
  <c r="D90" i="191"/>
  <c r="H92" i="191"/>
  <c r="H94" i="191"/>
  <c r="G49" i="186"/>
  <c r="B49" i="186"/>
  <c r="F91" i="186"/>
  <c r="B48" i="188"/>
  <c r="D48" i="188"/>
  <c r="F48" i="188"/>
  <c r="H48" i="188"/>
  <c r="K48" i="188"/>
  <c r="C95" i="190"/>
  <c r="B90" i="190"/>
  <c r="G90" i="190"/>
  <c r="K90" i="190"/>
  <c r="H12" i="191"/>
  <c r="H66" i="191"/>
  <c r="C95" i="191"/>
  <c r="E95" i="191"/>
  <c r="H90" i="191"/>
  <c r="F39" i="184"/>
  <c r="H20" i="191"/>
  <c r="H25" i="191"/>
  <c r="H29" i="191"/>
  <c r="H52" i="191"/>
  <c r="H48" i="191" s="1"/>
  <c r="B95" i="191"/>
  <c r="O29" i="190"/>
  <c r="E95" i="190"/>
  <c r="O13" i="190"/>
  <c r="O12" i="190" s="1"/>
  <c r="O50" i="190"/>
  <c r="O54" i="190"/>
  <c r="O52" i="190" s="1"/>
  <c r="O92" i="190"/>
  <c r="O90" i="190" s="1"/>
  <c r="O21" i="190"/>
  <c r="O20" i="190" s="1"/>
  <c r="O26" i="190"/>
  <c r="O25" i="190" s="1"/>
  <c r="O32" i="190"/>
  <c r="O37" i="190"/>
  <c r="O41" i="190"/>
  <c r="O45" i="190"/>
  <c r="H48" i="190"/>
  <c r="J48" i="190"/>
  <c r="L48" i="190"/>
  <c r="N48" i="190"/>
  <c r="O51" i="190"/>
  <c r="O55" i="190"/>
  <c r="O59" i="190"/>
  <c r="O63" i="190"/>
  <c r="B67" i="190"/>
  <c r="B48" i="190" s="1"/>
  <c r="B95" i="190" s="1"/>
  <c r="D67" i="190"/>
  <c r="D48" i="190" s="1"/>
  <c r="D95" i="190" s="1"/>
  <c r="G67" i="190"/>
  <c r="G48" i="190" s="1"/>
  <c r="G95" i="190" s="1"/>
  <c r="I67" i="190"/>
  <c r="I48" i="190" s="1"/>
  <c r="I95" i="190" s="1"/>
  <c r="K67" i="190"/>
  <c r="K48" i="190" s="1"/>
  <c r="K95" i="190" s="1"/>
  <c r="M67" i="190"/>
  <c r="M48" i="190" s="1"/>
  <c r="M95" i="190" s="1"/>
  <c r="O68" i="190"/>
  <c r="O71" i="190"/>
  <c r="O75" i="190"/>
  <c r="O79" i="190"/>
  <c r="O84" i="190"/>
  <c r="O89" i="190"/>
  <c r="H95" i="190"/>
  <c r="J95" i="190"/>
  <c r="L95" i="190"/>
  <c r="N95" i="190"/>
  <c r="O93" i="190"/>
  <c r="M26" i="188"/>
  <c r="L25" i="188"/>
  <c r="M25" i="188" s="1"/>
  <c r="M30" i="188"/>
  <c r="L29" i="188"/>
  <c r="M29" i="188" s="1"/>
  <c r="M54" i="188"/>
  <c r="L52" i="188"/>
  <c r="M52" i="188" s="1"/>
  <c r="M13" i="188"/>
  <c r="L12" i="188"/>
  <c r="M12" i="188" s="1"/>
  <c r="M21" i="188"/>
  <c r="L20" i="188"/>
  <c r="M20" i="188" s="1"/>
  <c r="C29" i="188"/>
  <c r="L33" i="188"/>
  <c r="M33" i="188" s="1"/>
  <c r="L35" i="188"/>
  <c r="M35" i="188" s="1"/>
  <c r="L49" i="188"/>
  <c r="L51" i="188"/>
  <c r="M51" i="188" s="1"/>
  <c r="L68" i="188"/>
  <c r="L70" i="188"/>
  <c r="M70" i="188" s="1"/>
  <c r="L72" i="188"/>
  <c r="M72" i="188" s="1"/>
  <c r="B96" i="188"/>
  <c r="D96" i="188"/>
  <c r="F96" i="188"/>
  <c r="H96" i="188"/>
  <c r="K96" i="188"/>
  <c r="M92" i="188"/>
  <c r="L91" i="188"/>
  <c r="C96" i="188"/>
  <c r="E96" i="188"/>
  <c r="G96" i="188"/>
  <c r="I96" i="188"/>
  <c r="I27" i="186"/>
  <c r="I26" i="186" s="1"/>
  <c r="D26" i="186"/>
  <c r="I31" i="186"/>
  <c r="I30" i="186" s="1"/>
  <c r="D30" i="186"/>
  <c r="I14" i="186"/>
  <c r="D13" i="186"/>
  <c r="I13" i="186" s="1"/>
  <c r="I22" i="186"/>
  <c r="I21" i="186" s="1"/>
  <c r="D21" i="186"/>
  <c r="C49" i="186"/>
  <c r="D58" i="186"/>
  <c r="I58" i="186" s="1"/>
  <c r="E97" i="186"/>
  <c r="D50" i="186"/>
  <c r="D52" i="186"/>
  <c r="I52" i="186" s="1"/>
  <c r="D54" i="186"/>
  <c r="D56" i="186"/>
  <c r="I56" i="186" s="1"/>
  <c r="H97" i="186"/>
  <c r="B97" i="186"/>
  <c r="C97" i="186"/>
  <c r="D91" i="186"/>
  <c r="G97" i="186"/>
  <c r="D94" i="186"/>
  <c r="I94" i="186" s="1"/>
  <c r="D62" i="186"/>
  <c r="I62" i="186" s="1"/>
  <c r="D64" i="186"/>
  <c r="I64" i="186" s="1"/>
  <c r="D66" i="186"/>
  <c r="I66" i="186" s="1"/>
  <c r="D69" i="186"/>
  <c r="D78" i="186"/>
  <c r="I78" i="186" s="1"/>
  <c r="D95" i="186"/>
  <c r="I95" i="186" s="1"/>
  <c r="E9" i="184"/>
  <c r="C8" i="184"/>
  <c r="E10" i="184"/>
  <c r="E14" i="184"/>
  <c r="E15" i="184"/>
  <c r="B8" i="184"/>
  <c r="F9" i="184"/>
  <c r="B12" i="184"/>
  <c r="B25" i="184" s="1"/>
  <c r="B52" i="184" s="1"/>
  <c r="E13" i="184"/>
  <c r="F14" i="184"/>
  <c r="E16" i="184"/>
  <c r="F28" i="184"/>
  <c r="F27" i="184" s="1"/>
  <c r="F18" i="184"/>
  <c r="E19" i="184"/>
  <c r="F21" i="184"/>
  <c r="E22" i="184"/>
  <c r="F23" i="184"/>
  <c r="C17" i="184"/>
  <c r="C12" i="184" s="1"/>
  <c r="E18" i="184"/>
  <c r="E21" i="184"/>
  <c r="E23" i="184"/>
  <c r="C28" i="184"/>
  <c r="C39" i="184"/>
  <c r="N128" i="195" l="1"/>
  <c r="D127" i="195"/>
  <c r="N127" i="195" s="1"/>
  <c r="I7" i="195"/>
  <c r="H124" i="195"/>
  <c r="I124" i="195" s="1"/>
  <c r="J7" i="195"/>
  <c r="J124" i="195" s="1"/>
  <c r="J260" i="195" s="1"/>
  <c r="J261" i="195" s="1"/>
  <c r="N129" i="195"/>
  <c r="I8" i="195"/>
  <c r="F17" i="184"/>
  <c r="F8" i="184"/>
  <c r="D95" i="191"/>
  <c r="H95" i="191"/>
  <c r="F97" i="186"/>
  <c r="K52" i="192"/>
  <c r="K25" i="192"/>
  <c r="K12" i="192"/>
  <c r="K90" i="192"/>
  <c r="K67" i="192"/>
  <c r="K29" i="192"/>
  <c r="K20" i="192"/>
  <c r="F12" i="184"/>
  <c r="O48" i="190"/>
  <c r="O95" i="190" s="1"/>
  <c r="O67" i="190"/>
  <c r="M68" i="188"/>
  <c r="L67" i="188"/>
  <c r="M67" i="188" s="1"/>
  <c r="M49" i="188"/>
  <c r="L48" i="188"/>
  <c r="L96" i="188" s="1"/>
  <c r="M91" i="188"/>
  <c r="I69" i="186"/>
  <c r="D68" i="186"/>
  <c r="I68" i="186" s="1"/>
  <c r="I91" i="186"/>
  <c r="D53" i="186"/>
  <c r="I53" i="186" s="1"/>
  <c r="I54" i="186"/>
  <c r="I50" i="186"/>
  <c r="C25" i="184"/>
  <c r="E12" i="184"/>
  <c r="E8" i="184"/>
  <c r="C27" i="184"/>
  <c r="E17" i="184"/>
  <c r="H260" i="195" l="1"/>
  <c r="F25" i="184"/>
  <c r="F52" i="184" s="1"/>
  <c r="K48" i="192"/>
  <c r="K95" i="192" s="1"/>
  <c r="M48" i="188"/>
  <c r="M96" i="188"/>
  <c r="D49" i="186"/>
  <c r="E25" i="184"/>
  <c r="C52" i="184"/>
  <c r="H261" i="195" l="1"/>
  <c r="I260" i="195"/>
  <c r="I49" i="186"/>
  <c r="D97" i="186"/>
  <c r="E52" i="184"/>
  <c r="I97" i="186" l="1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<sst xmlns="http://schemas.openxmlformats.org/spreadsheetml/2006/main" count="1011" uniqueCount="359">
  <si>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</si>
  <si>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</si>
  <si>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</si>
  <si>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</si>
  <si>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</si>
  <si>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</si>
  <si>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</si>
  <si>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</si>
  <si>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</si>
  <si>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</si>
  <si>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</si>
  <si>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</si>
  <si>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</si>
  <si>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</si>
  <si>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</si>
  <si>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</si>
  <si>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</si>
  <si>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</si>
  <si>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</si>
  <si>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</si>
  <si>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</si>
  <si>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</si>
  <si>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</si>
  <si>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</si>
  <si>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</si>
  <si>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</si>
  <si>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</si>
  <si>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</si>
  <si>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</si>
  <si>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</si>
  <si>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</si>
  <si>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</si>
  <si>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</si>
  <si>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</si>
  <si>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</si>
  <si>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</si>
  <si>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</si>
  <si>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</si>
  <si>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</si>
  <si>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</si>
  <si>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</si>
  <si>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</si>
  <si>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</si>
  <si>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</si>
  <si>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</si>
  <si>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</si>
  <si>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</si>
  <si>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</si>
  <si>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</si>
  <si>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</si>
  <si>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</si>
  <si>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</si>
  <si>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</si>
  <si>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</si>
  <si>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</si>
  <si>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</si>
  <si>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</si>
  <si>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</si>
  <si>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</si>
  <si>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</si>
  <si>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</si>
  <si>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</si>
  <si>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</si>
  <si>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</si>
  <si>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</si>
  <si>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</si>
  <si>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</si>
  <si>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</si>
  <si>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</si>
  <si>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</si>
  <si>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</si>
  <si>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</si>
  <si>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</si>
  <si>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</si>
  <si>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</si>
  <si>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</si>
  <si>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</si>
  <si>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</si>
  <si>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</si>
  <si>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</si>
  <si>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</si>
  <si>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</si>
  <si>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</si>
  <si>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</si>
  <si>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</si>
  <si>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</si>
  <si>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</si>
  <si>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</si>
  <si>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</si>
  <si>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</si>
  <si>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</si>
  <si>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</si>
  <si>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</si>
  <si>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</si>
  <si>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</si>
  <si>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</si>
  <si>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</si>
  <si>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</si>
  <si>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</si>
  <si>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</si>
  <si>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</si>
  <si>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</si>
  <si>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</si>
  <si>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</si>
  <si>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</si>
  <si>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</si>
  <si>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</si>
  <si>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</si>
  <si>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</si>
  <si>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</si>
  <si>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</si>
  <si>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</si>
  <si>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</si>
  <si>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</si>
  <si>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</si>
  <si>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</si>
  <si>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</si>
  <si>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</si>
  <si>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</si>
  <si>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</si>
  <si>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</si>
  <si>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</si>
  <si>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</si>
  <si>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</si>
  <si>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</si>
  <si>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</si>
  <si>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</si>
  <si>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</si>
  <si>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</si>
  <si>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</si>
  <si>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</si>
  <si>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</si>
  <si>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</si>
  <si>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</si>
  <si>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</si>
  <si>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</si>
  <si>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</si>
  <si>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</si>
  <si>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</si>
  <si>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</si>
  <si>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</si>
  <si>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</si>
  <si>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</si>
  <si>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</si>
  <si>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</si>
  <si>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</si>
  <si>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</si>
  <si>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</si>
  <si>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</si>
  <si>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</si>
  <si>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</si>
  <si>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</si>
  <si>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</si>
  <si>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</si>
  <si>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</si>
  <si>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</si>
  <si>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</si>
  <si>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</si>
  <si>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</si>
  <si>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</si>
  <si>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</si>
  <si>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</si>
  <si>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</si>
  <si>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</si>
  <si>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</si>
  <si>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</si>
  <si>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</si>
  <si>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</si>
  <si>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</si>
  <si>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</si>
  <si>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</si>
  <si>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Proceeds from Sale of Unserviceable Equipment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</si>
  <si>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</si>
  <si>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</si>
  <si>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</si>
  <si>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</si>
  <si>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</si>
  <si>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</si>
  <si>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</si>
  <si>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</si>
  <si>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</si>
  <si>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</si>
  <si>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</si>
  <si>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</si>
  <si>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</si>
  <si>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</si>
  <si>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</si>
  <si>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</si>
  <si>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</si>
  <si>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</si>
  <si>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</si>
  <si>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</si>
  <si>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</si>
  <si>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</si>
  <si>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</si>
  <si>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</si>
  <si>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</si>
  <si>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</si>
  <si>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</si>
  <si>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</si>
  <si>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</si>
  <si>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</si>
  <si>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</si>
  <si>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</si>
  <si>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</si>
  <si>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</si>
  <si>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</si>
  <si>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</si>
  <si>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</si>
  <si>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</si>
  <si>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</si>
  <si>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</si>
  <si>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>STATUS OF CY 2015 BUDGET PROGRAM</t>
  </si>
  <si>
    <t xml:space="preserve">   A. GAA - R.A. 10651</t>
  </si>
  <si>
    <t xml:space="preserve">             Motor Vehicle Users Charge Fund</t>
  </si>
  <si>
    <t>R.A. 10633</t>
  </si>
  <si>
    <t>SUPPLEMENTAL BUDGET-R.A. 10652</t>
  </si>
  <si>
    <t>UNPROGRAMMED FUND</t>
  </si>
  <si>
    <t>CY 2015 BUDGET LEVEL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</si>
  <si>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</si>
  <si>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</si>
  <si>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</si>
  <si>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</si>
  <si>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</si>
  <si>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</si>
  <si>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</si>
  <si>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</si>
  <si>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</si>
  <si>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</si>
  <si>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</si>
  <si>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</si>
  <si>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</si>
  <si>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</si>
  <si>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</si>
  <si>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</si>
  <si>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</si>
  <si>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</si>
  <si>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</si>
  <si>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</si>
  <si>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</si>
  <si>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</si>
  <si>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</si>
  <si>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</si>
  <si>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</si>
  <si>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</si>
  <si>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</si>
  <si>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</si>
  <si>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</si>
  <si>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SPECIAL PURPOSE FUNDS-R.A. 10651</t>
  </si>
  <si>
    <t>Rehabilitation and Reconstruction Program</t>
  </si>
  <si>
    <t>NEW GAA - R.A. 10651</t>
  </si>
  <si>
    <t>PS</t>
  </si>
  <si>
    <t>MOOE</t>
  </si>
  <si>
    <t>CO</t>
  </si>
  <si>
    <t>Retirement and Life Insurance Premiums</t>
  </si>
  <si>
    <t xml:space="preserve">      O E O s</t>
  </si>
  <si>
    <t>CONTINUING  APPROPRIATIONS-R.A. 10633</t>
  </si>
  <si>
    <t>REGULAR</t>
  </si>
  <si>
    <t>DepEd School Building Program</t>
  </si>
  <si>
    <t>E-Government 
Fund</t>
  </si>
  <si>
    <t>SUB-TOTAL SPFs</t>
  </si>
  <si>
    <t>GRAND TOTAL</t>
  </si>
  <si>
    <t>(in thousand pesos)</t>
  </si>
  <si>
    <t>2015 GAA, R.A. 10651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</si>
  <si>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</si>
  <si>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</si>
  <si>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</si>
  <si>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</si>
  <si>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</si>
  <si>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</si>
  <si>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</si>
  <si>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</si>
  <si>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</si>
  <si>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</si>
  <si>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</si>
  <si>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</si>
  <si>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</si>
  <si>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</si>
  <si>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</si>
  <si>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</si>
  <si>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</si>
  <si>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</si>
  <si>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 xml:space="preserve">Suppl. Budget
RA 10652 </t>
  </si>
  <si>
    <t>Interest Payment</t>
  </si>
  <si>
    <t xml:space="preserve">      LGUs </t>
  </si>
  <si>
    <t>DBM</t>
  </si>
  <si>
    <t xml:space="preserve">   Transfer from:</t>
  </si>
  <si>
    <t>2014 Continuing Appro.</t>
  </si>
  <si>
    <t>UNRELEASED
CONT.</t>
  </si>
  <si>
    <t xml:space="preserve">
R.A. 10633</t>
  </si>
  <si>
    <t>Grants</t>
  </si>
  <si>
    <t>DEPARTMENT</t>
  </si>
  <si>
    <t>DOH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</si>
  <si>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</si>
  <si>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</si>
  <si>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</si>
  <si>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</si>
  <si>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</si>
  <si>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</si>
  <si>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</si>
  <si>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</si>
  <si>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DOJ-NBI</t>
  </si>
  <si>
    <t xml:space="preserve">    Transfer from:</t>
  </si>
  <si>
    <t>Adjustments</t>
  </si>
  <si>
    <t>Adjusted Continuing Appro.</t>
  </si>
  <si>
    <t>Pension of Ex-Pres./Ex-Pres. Widows</t>
  </si>
  <si>
    <t>Support to Foreign-Assisted Projects</t>
  </si>
  <si>
    <t>General Fund Adjustments-for the Share of ARMM</t>
  </si>
  <si>
    <t>Support for Infrastructure Projects and Social Programs</t>
  </si>
  <si>
    <t>AFP Modernization Program</t>
  </si>
  <si>
    <t xml:space="preserve">       MMDA</t>
  </si>
  <si>
    <t>BFAR</t>
  </si>
  <si>
    <t>DA-BFAR</t>
  </si>
  <si>
    <t>ARMM-DPWH</t>
  </si>
  <si>
    <t xml:space="preserve">     MMDA</t>
  </si>
  <si>
    <t xml:space="preserve">  CONTINUING APPROPRIATIONS</t>
  </si>
  <si>
    <t>B. Automatic Appropriations</t>
  </si>
  <si>
    <t xml:space="preserve">  B.  AUTOMATIC APPROPRIATIONS</t>
  </si>
  <si>
    <t>CY 2015 TRANSFER OF FUNDS FROM ONE DEPARTMENT/AGENCY TO ANOTHER</t>
  </si>
  <si>
    <t>CONTINUING APPROPRIATIONS</t>
  </si>
  <si>
    <t>DOTC-OSEC</t>
  </si>
  <si>
    <t>DAR-CAR</t>
  </si>
  <si>
    <t>BSGC-PHIC</t>
  </si>
  <si>
    <t>Automatic Appropriation</t>
  </si>
  <si>
    <t>Continuing Appropriation</t>
  </si>
  <si>
    <t xml:space="preserve">        PCDSO</t>
  </si>
  <si>
    <t>AFP Modernization Act Trust Fund
MATF</t>
  </si>
  <si>
    <t>REALIGNMENTS/
AUGMENTATIONS</t>
  </si>
  <si>
    <t>c/</t>
  </si>
  <si>
    <t>a/</t>
  </si>
  <si>
    <t>b/</t>
  </si>
  <si>
    <t>NOTES:</t>
  </si>
  <si>
    <t>b/ Releases which are being accommodated within the current year's  Expenditure Program of P2.606 trillion.</t>
  </si>
  <si>
    <t>c/ Pertains to additional requirement for RLIP of various agencies corresponding to the newly-created/filled up positions</t>
  </si>
  <si>
    <t>For the FY 2015 Personnel Services requirements of transferred personnel from 
  DAR to DOH-East Avenue Medical Center per approved Rationalization Program</t>
  </si>
  <si>
    <t>For the FY 2015 Personnel Services requirements of transferred personnel from 
  DAR to DOJ-NBI per approved Rationalization Program</t>
  </si>
  <si>
    <t>For the FY 2015 Personnel Services requirements of transferred personnel from 
  DAR-CAR to DOTC-CAR per approved Rationalization Program</t>
  </si>
  <si>
    <t>For the implementation of Farm-to-Market Roads per Special Provision No. 5, DA-
  OSEC, 2015 GAA, RA 10651</t>
  </si>
  <si>
    <t>For the implementation of Farm-to-Market Roads per Special Provision No. 5, DA-
  OSEC, 2015 GAA, RA 10652</t>
  </si>
  <si>
    <t>For the implementation of DA's various national programs in ARMM, i.e., National Rice, 
  Livestock, High Value Crops, Organic Agriculture and Market Oriented Programs) 
  per Special Provision No. 11, DA-OSEC, 2015 GAA, RA 10651</t>
  </si>
  <si>
    <t>For the implementation of National Fisheries Program per Special Provision No. 11,
   DA-OSEC, 2015 GAA, RA 10651</t>
  </si>
  <si>
    <t>For the payment of ARMM-DepEd's GSIS Premium remittance to be administered by
   the DBM per GSIS-ARMM-DBM Memorandum of Agreement dated March 18, 2004</t>
  </si>
  <si>
    <t>For the implementation of Health Facilities Enhancement Program (for facilites of LGUs 
  and other health sector partners) per Special Provision No. 5, DOH-OSEC, 2015 
  GAA, R.A. 10651</t>
  </si>
  <si>
    <t>For the FY 2015 Personnel Services requirements of transferred personnel from DAR
   to DOH-East Avenue Medical Center per approved Rationalization Program</t>
  </si>
  <si>
    <t>For the FY 2015 Personnel Services requirements of transferred personnel from 
 DAR to DOJ-NBI per approved Rationalization Program</t>
  </si>
  <si>
    <t>For the implementation of Farm-to-Market Roads per Special Provision No. 5, 
  DA-OSEC, 2015 GAA, RA 10651</t>
  </si>
  <si>
    <t>For ARMM allocation on various programs under the DSWD (Supplemental Feeding 
  Program) pursuant to Special Provision No. 9 of DSWD-OSEC, 2015 GAA, 
  R.A. 10651</t>
  </si>
  <si>
    <t>For the payment of ARMM-DepEd's GSIS Premium remittance to be administered by 
  the DBM per GSIS-ARMM-DBM Memorandum of Agreement dated March 18, 2004</t>
  </si>
  <si>
    <t>For the implementation of National Fisheries Program per Special Provision No. 11, 
  DA-OSEC, 2015 GAA, RA 10651</t>
  </si>
  <si>
    <t>For the implementation of Farm-to-Market Roads per Special Provision No. 5, 
  DA-OSEC, 2015 GAA, RA 10652</t>
  </si>
  <si>
    <t>For the implementation of the Basic Education Services per Special Provision No. 19, 
  DepEd-OSEC, 2015 GAA, RA 10651</t>
  </si>
  <si>
    <t xml:space="preserve">      Interest Payment</t>
  </si>
  <si>
    <t>For the implementation of the Basic Educational Facilities per Special Provision No. 4 , DepEd-OSEC, 2015 GAA , RA 10651</t>
  </si>
  <si>
    <t>For the implementation of the Basic Educational Facilities per Special Provision 
  No. 4 , DepEd-OSEC, 2015 GAA , RA 10651</t>
  </si>
  <si>
    <t>a/ Net Lending - based on BTr's Cash Operations Report as of October 31, 2015</t>
  </si>
  <si>
    <t>Allotment Class</t>
  </si>
  <si>
    <t>Budgetary Support to GOCC-Phil. Health Insurance Corporation</t>
  </si>
  <si>
    <t>As of Oct. 2014</t>
  </si>
  <si>
    <t>January 1-November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</si>
</sst>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9"/>
      <name val="Arial Narrow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</cellStyleXfs>
  <cellXfs count="442">
    <xf numFmtId="0" fontId="0" fillId="0" borderId="0" xfId="0"/>
    <xf numFmtId="164" fontId="3" fillId="2" borderId="0" xfId="2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3" fillId="0" borderId="6" xfId="2" applyNumberFormat="1" applyFont="1" applyFill="1" applyBorder="1"/>
    <xf numFmtId="164" fontId="2" fillId="0" borderId="9" xfId="2" applyNumberFormat="1" applyFont="1" applyFill="1" applyBorder="1"/>
    <xf numFmtId="164" fontId="2" fillId="0" borderId="0" xfId="2" applyNumberFormat="1" applyFont="1" applyFill="1" applyBorder="1" applyAlignment="1">
      <alignment horizontal="left" vertical="center" indent="2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9" xfId="2" applyNumberFormat="1" applyFont="1" applyFill="1" applyBorder="1"/>
    <xf numFmtId="164" fontId="2" fillId="0" borderId="9" xfId="2" applyNumberFormat="1" applyFont="1" applyFill="1" applyBorder="1" applyAlignment="1">
      <alignment vertical="center" wrapText="1"/>
    </xf>
    <xf numFmtId="164" fontId="3" fillId="0" borderId="14" xfId="2" applyNumberFormat="1" applyFont="1" applyFill="1" applyBorder="1"/>
    <xf numFmtId="164" fontId="3" fillId="0" borderId="2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indent="1"/>
    </xf>
    <xf numFmtId="164" fontId="2" fillId="0" borderId="5" xfId="2" applyNumberFormat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>
      <alignment horizontal="left" vertical="center" wrapText="1" indent="2"/>
    </xf>
    <xf numFmtId="164" fontId="2" fillId="0" borderId="9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29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 applyAlignment="1">
      <alignment horizontal="left" vertical="center" wrapText="1" indent="3"/>
    </xf>
    <xf numFmtId="164" fontId="3" fillId="0" borderId="5" xfId="2" applyNumberFormat="1" applyFont="1" applyFill="1" applyBorder="1" applyAlignment="1">
      <alignment horizontal="left" vertical="center" indent="1"/>
    </xf>
    <xf numFmtId="0" fontId="1" fillId="0" borderId="0" xfId="20" applyFont="1" applyAlignment="1">
      <alignment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 indent="1"/>
    </xf>
    <xf numFmtId="164" fontId="2" fillId="0" borderId="0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indent="2"/>
    </xf>
    <xf numFmtId="164" fontId="16" fillId="0" borderId="4" xfId="1" applyNumberFormat="1" applyFont="1" applyBorder="1" applyAlignment="1">
      <alignment horizontal="center"/>
    </xf>
    <xf numFmtId="0" fontId="3" fillId="2" borderId="43" xfId="31" applyFont="1" applyFill="1" applyBorder="1" applyAlignment="1">
      <alignment wrapText="1"/>
    </xf>
    <xf numFmtId="164" fontId="3" fillId="2" borderId="43" xfId="31" applyNumberFormat="1" applyFont="1" applyFill="1" applyBorder="1" applyAlignment="1">
      <alignment wrapText="1"/>
    </xf>
    <xf numFmtId="164" fontId="2" fillId="2" borderId="0" xfId="58" applyNumberFormat="1" applyFont="1" applyFill="1" applyBorder="1"/>
    <xf numFmtId="165" fontId="2" fillId="2" borderId="0" xfId="59" applyNumberFormat="1" applyFont="1" applyFill="1" applyBorder="1" applyAlignment="1">
      <alignment horizontal="center"/>
    </xf>
    <xf numFmtId="164" fontId="3" fillId="2" borderId="0" xfId="58" applyNumberFormat="1" applyFont="1" applyFill="1" applyBorder="1" applyAlignment="1">
      <alignment horizontal="right"/>
    </xf>
    <xf numFmtId="164" fontId="2" fillId="0" borderId="0" xfId="58" applyNumberFormat="1" applyFont="1" applyFill="1"/>
    <xf numFmtId="164" fontId="4" fillId="2" borderId="0" xfId="58" applyNumberFormat="1" applyFont="1" applyFill="1" applyBorder="1" applyAlignment="1">
      <alignment horizontal="left"/>
    </xf>
    <xf numFmtId="164" fontId="3" fillId="2" borderId="0" xfId="58" applyNumberFormat="1" applyFont="1" applyFill="1" applyBorder="1" applyAlignment="1">
      <alignment horizontal="left"/>
    </xf>
    <xf numFmtId="165" fontId="3" fillId="2" borderId="0" xfId="59" applyNumberFormat="1" applyFont="1" applyFill="1" applyBorder="1" applyAlignment="1">
      <alignment horizontal="center"/>
    </xf>
    <xf numFmtId="164" fontId="3" fillId="2" borderId="0" xfId="58" quotePrefix="1" applyNumberFormat="1" applyFont="1" applyFill="1" applyBorder="1" applyAlignment="1">
      <alignment horizontal="left"/>
    </xf>
    <xf numFmtId="164" fontId="3" fillId="2" borderId="0" xfId="58" applyNumberFormat="1" applyFont="1" applyFill="1" applyBorder="1"/>
    <xf numFmtId="164" fontId="3" fillId="3" borderId="17" xfId="58" applyNumberFormat="1" applyFont="1" applyFill="1" applyBorder="1" applyAlignment="1">
      <alignment horizontal="center" vertical="center" wrapText="1"/>
    </xf>
    <xf numFmtId="164" fontId="3" fillId="3" borderId="19" xfId="58" applyNumberFormat="1" applyFont="1" applyFill="1" applyBorder="1" applyAlignment="1">
      <alignment horizontal="center" vertical="center" wrapText="1"/>
    </xf>
    <xf numFmtId="164" fontId="3" fillId="3" borderId="21" xfId="58" applyNumberFormat="1" applyFont="1" applyFill="1" applyBorder="1" applyAlignment="1">
      <alignment horizontal="center" vertical="center" wrapText="1"/>
    </xf>
    <xf numFmtId="164" fontId="3" fillId="0" borderId="22" xfId="58" applyNumberFormat="1" applyFont="1" applyFill="1" applyBorder="1" applyAlignment="1">
      <alignment horizontal="left"/>
    </xf>
    <xf numFmtId="164" fontId="3" fillId="0" borderId="24" xfId="58" applyNumberFormat="1" applyFont="1" applyFill="1" applyBorder="1" applyAlignment="1">
      <alignment horizontal="center" wrapText="1"/>
    </xf>
    <xf numFmtId="164" fontId="3" fillId="0" borderId="23" xfId="58" applyNumberFormat="1" applyFont="1" applyFill="1" applyBorder="1" applyAlignment="1">
      <alignment horizontal="center" wrapText="1"/>
    </xf>
    <xf numFmtId="165" fontId="3" fillId="0" borderId="24" xfId="59" applyNumberFormat="1" applyFont="1" applyFill="1" applyBorder="1" applyAlignment="1">
      <alignment horizontal="center" wrapText="1"/>
    </xf>
    <xf numFmtId="164" fontId="3" fillId="0" borderId="41" xfId="58" applyNumberFormat="1" applyFont="1" applyFill="1" applyBorder="1" applyAlignment="1">
      <alignment horizontal="center" wrapText="1"/>
    </xf>
    <xf numFmtId="164" fontId="3" fillId="0" borderId="42" xfId="58" applyNumberFormat="1" applyFont="1" applyFill="1" applyBorder="1" applyAlignment="1">
      <alignment horizontal="center" wrapText="1"/>
    </xf>
    <xf numFmtId="164" fontId="3" fillId="0" borderId="0" xfId="58" applyNumberFormat="1" applyFont="1" applyFill="1" applyBorder="1" applyAlignment="1">
      <alignment horizontal="center" wrapText="1"/>
    </xf>
    <xf numFmtId="164" fontId="2" fillId="0" borderId="5" xfId="58" applyNumberFormat="1" applyFont="1" applyFill="1" applyBorder="1" applyAlignment="1">
      <alignment horizontal="left"/>
    </xf>
    <xf numFmtId="164" fontId="2" fillId="0" borderId="4" xfId="58" applyNumberFormat="1" applyFont="1" applyFill="1" applyBorder="1" applyAlignment="1">
      <alignment horizontal="center" wrapText="1"/>
    </xf>
    <xf numFmtId="164" fontId="2" fillId="0" borderId="26" xfId="58" applyNumberFormat="1" applyFont="1" applyFill="1" applyBorder="1" applyAlignment="1">
      <alignment horizontal="center" wrapText="1"/>
    </xf>
    <xf numFmtId="164" fontId="2" fillId="0" borderId="0" xfId="58" applyNumberFormat="1" applyFont="1" applyFill="1" applyBorder="1" applyAlignment="1">
      <alignment horizontal="center" wrapText="1"/>
    </xf>
    <xf numFmtId="165" fontId="2" fillId="0" borderId="4" xfId="59" applyNumberFormat="1" applyFont="1" applyFill="1" applyBorder="1" applyAlignment="1">
      <alignment horizontal="center" wrapText="1"/>
    </xf>
    <xf numFmtId="164" fontId="2" fillId="0" borderId="5" xfId="58" applyNumberFormat="1" applyFont="1" applyFill="1" applyBorder="1" applyAlignment="1">
      <alignment horizontal="center" wrapText="1"/>
    </xf>
    <xf numFmtId="164" fontId="2" fillId="0" borderId="9" xfId="58" applyNumberFormat="1" applyFont="1" applyFill="1" applyBorder="1" applyAlignment="1">
      <alignment horizontal="center" wrapText="1"/>
    </xf>
    <xf numFmtId="164" fontId="2" fillId="0" borderId="0" xfId="58" applyNumberFormat="1" applyFont="1" applyFill="1" applyBorder="1"/>
    <xf numFmtId="164" fontId="2" fillId="0" borderId="5" xfId="58" applyNumberFormat="1" applyFont="1" applyBorder="1" applyAlignment="1">
      <alignment horizontal="left"/>
    </xf>
    <xf numFmtId="164" fontId="3" fillId="0" borderId="5" xfId="58" applyNumberFormat="1" applyFont="1" applyFill="1" applyBorder="1" applyAlignment="1">
      <alignment horizontal="center"/>
    </xf>
    <xf numFmtId="164" fontId="3" fillId="0" borderId="4" xfId="58" applyNumberFormat="1" applyFont="1" applyFill="1" applyBorder="1" applyAlignment="1">
      <alignment horizontal="center" wrapText="1"/>
    </xf>
    <xf numFmtId="164" fontId="3" fillId="0" borderId="5" xfId="58" applyNumberFormat="1" applyFont="1" applyFill="1" applyBorder="1" applyAlignment="1">
      <alignment horizontal="center" wrapText="1"/>
    </xf>
    <xf numFmtId="165" fontId="3" fillId="0" borderId="4" xfId="59" applyNumberFormat="1" applyFont="1" applyFill="1" applyBorder="1" applyAlignment="1">
      <alignment horizontal="center" wrapText="1"/>
    </xf>
    <xf numFmtId="164" fontId="3" fillId="0" borderId="9" xfId="58" applyNumberFormat="1" applyFont="1" applyFill="1" applyBorder="1" applyAlignment="1">
      <alignment horizontal="center" wrapText="1"/>
    </xf>
    <xf numFmtId="164" fontId="3" fillId="0" borderId="5" xfId="58" applyNumberFormat="1" applyFont="1" applyFill="1" applyBorder="1"/>
    <xf numFmtId="164" fontId="3" fillId="0" borderId="3" xfId="58" applyNumberFormat="1" applyFont="1" applyFill="1" applyBorder="1"/>
    <xf numFmtId="164" fontId="3" fillId="0" borderId="6" xfId="58" applyNumberFormat="1" applyFont="1" applyFill="1" applyBorder="1"/>
    <xf numFmtId="164" fontId="3" fillId="0" borderId="2" xfId="58" applyNumberFormat="1" applyFont="1" applyFill="1" applyBorder="1"/>
    <xf numFmtId="165" fontId="3" fillId="0" borderId="3" xfId="59" applyNumberFormat="1" applyFont="1" applyFill="1" applyBorder="1" applyAlignment="1">
      <alignment horizontal="center"/>
    </xf>
    <xf numFmtId="164" fontId="3" fillId="0" borderId="9" xfId="58" applyNumberFormat="1" applyFont="1" applyFill="1" applyBorder="1"/>
    <xf numFmtId="164" fontId="2" fillId="0" borderId="5" xfId="58" applyNumberFormat="1" applyFont="1" applyFill="1" applyBorder="1"/>
    <xf numFmtId="164" fontId="2" fillId="0" borderId="4" xfId="58" applyNumberFormat="1" applyFont="1" applyBorder="1"/>
    <xf numFmtId="164" fontId="2" fillId="0" borderId="5" xfId="58" applyNumberFormat="1" applyFont="1" applyBorder="1"/>
    <xf numFmtId="164" fontId="24" fillId="0" borderId="0" xfId="58" applyNumberFormat="1" applyFont="1" applyBorder="1"/>
    <xf numFmtId="165" fontId="2" fillId="0" borderId="12" xfId="59" applyNumberFormat="1" applyFont="1" applyBorder="1" applyAlignment="1">
      <alignment horizontal="center"/>
    </xf>
    <xf numFmtId="164" fontId="24" fillId="0" borderId="9" xfId="58" applyNumberFormat="1" applyFont="1" applyFill="1" applyBorder="1" applyAlignment="1">
      <alignment horizontal="center" wrapText="1"/>
    </xf>
    <xf numFmtId="0" fontId="2" fillId="0" borderId="0" xfId="60" applyFont="1" applyFill="1" applyBorder="1"/>
    <xf numFmtId="165" fontId="2" fillId="0" borderId="4" xfId="59" applyNumberFormat="1" applyFont="1" applyBorder="1" applyAlignment="1">
      <alignment horizontal="center"/>
    </xf>
    <xf numFmtId="164" fontId="2" fillId="0" borderId="9" xfId="58" applyNumberFormat="1" applyFont="1" applyFill="1" applyBorder="1"/>
    <xf numFmtId="0" fontId="2" fillId="0" borderId="5" xfId="60" applyFont="1" applyFill="1" applyBorder="1"/>
    <xf numFmtId="164" fontId="3" fillId="3" borderId="5" xfId="58" applyNumberFormat="1" applyFont="1" applyFill="1" applyBorder="1"/>
    <xf numFmtId="164" fontId="3" fillId="3" borderId="4" xfId="58" applyNumberFormat="1" applyFont="1" applyFill="1" applyBorder="1"/>
    <xf numFmtId="164" fontId="24" fillId="3" borderId="0" xfId="58" applyNumberFormat="1" applyFont="1" applyFill="1" applyBorder="1"/>
    <xf numFmtId="165" fontId="3" fillId="3" borderId="4" xfId="59" applyNumberFormat="1" applyFont="1" applyFill="1" applyBorder="1" applyAlignment="1">
      <alignment horizontal="center"/>
    </xf>
    <xf numFmtId="164" fontId="3" fillId="0" borderId="0" xfId="58" applyNumberFormat="1" applyFont="1" applyFill="1"/>
    <xf numFmtId="164" fontId="3" fillId="0" borderId="5" xfId="58" applyNumberFormat="1" applyFont="1" applyFill="1" applyBorder="1" applyAlignment="1">
      <alignment horizontal="left" indent="1"/>
    </xf>
    <xf numFmtId="164" fontId="24" fillId="0" borderId="2" xfId="58" applyNumberFormat="1" applyFont="1" applyFill="1" applyBorder="1"/>
    <xf numFmtId="164" fontId="3" fillId="0" borderId="5" xfId="58" applyNumberFormat="1" applyFont="1" applyFill="1" applyBorder="1" applyAlignment="1">
      <alignment horizontal="left" indent="2"/>
    </xf>
    <xf numFmtId="164" fontId="3" fillId="0" borderId="11" xfId="58" applyNumberFormat="1" applyFont="1" applyFill="1" applyBorder="1"/>
    <xf numFmtId="164" fontId="3" fillId="0" borderId="7" xfId="58" applyNumberFormat="1" applyFont="1" applyFill="1" applyBorder="1"/>
    <xf numFmtId="164" fontId="24" fillId="0" borderId="1" xfId="58" applyNumberFormat="1" applyFont="1" applyFill="1" applyBorder="1"/>
    <xf numFmtId="165" fontId="3" fillId="0" borderId="11" xfId="59" applyNumberFormat="1" applyFont="1" applyFill="1" applyBorder="1" applyAlignment="1">
      <alignment horizontal="center"/>
    </xf>
    <xf numFmtId="164" fontId="2" fillId="0" borderId="5" xfId="58" applyNumberFormat="1" applyFont="1" applyFill="1" applyBorder="1" applyAlignment="1">
      <alignment horizontal="left" indent="1"/>
    </xf>
    <xf numFmtId="164" fontId="2" fillId="0" borderId="4" xfId="58" applyNumberFormat="1" applyFont="1" applyFill="1" applyBorder="1"/>
    <xf numFmtId="164" fontId="24" fillId="0" borderId="0" xfId="58" applyNumberFormat="1" applyFont="1" applyBorder="1" applyAlignment="1">
      <alignment horizontal="left"/>
    </xf>
    <xf numFmtId="164" fontId="2" fillId="0" borderId="5" xfId="58" applyNumberFormat="1" applyFont="1" applyBorder="1" applyAlignment="1">
      <alignment horizontal="left" indent="1"/>
    </xf>
    <xf numFmtId="164" fontId="2" fillId="0" borderId="4" xfId="58" applyNumberFormat="1" applyFont="1" applyBorder="1" applyAlignment="1">
      <alignment horizontal="left"/>
    </xf>
    <xf numFmtId="164" fontId="3" fillId="0" borderId="4" xfId="58" applyNumberFormat="1" applyFont="1" applyFill="1" applyBorder="1"/>
    <xf numFmtId="164" fontId="24" fillId="0" borderId="0" xfId="58" applyNumberFormat="1" applyFont="1" applyFill="1" applyBorder="1"/>
    <xf numFmtId="43" fontId="3" fillId="0" borderId="4" xfId="58" applyFont="1" applyFill="1" applyBorder="1" applyAlignment="1">
      <alignment horizontal="center"/>
    </xf>
    <xf numFmtId="165" fontId="2" fillId="0" borderId="4" xfId="59" applyNumberFormat="1" applyFont="1" applyFill="1" applyBorder="1" applyAlignment="1">
      <alignment horizontal="center"/>
    </xf>
    <xf numFmtId="164" fontId="3" fillId="0" borderId="3" xfId="58" applyNumberFormat="1" applyFont="1" applyBorder="1" applyAlignment="1">
      <alignment horizontal="left"/>
    </xf>
    <xf numFmtId="164" fontId="3" fillId="0" borderId="6" xfId="58" applyNumberFormat="1" applyFont="1" applyBorder="1" applyAlignment="1">
      <alignment horizontal="left"/>
    </xf>
    <xf numFmtId="164" fontId="3" fillId="0" borderId="2" xfId="58" applyNumberFormat="1" applyFont="1" applyBorder="1" applyAlignment="1">
      <alignment horizontal="left"/>
    </xf>
    <xf numFmtId="165" fontId="3" fillId="0" borderId="3" xfId="59" applyNumberFormat="1" applyFont="1" applyBorder="1" applyAlignment="1">
      <alignment horizontal="center"/>
    </xf>
    <xf numFmtId="0" fontId="2" fillId="0" borderId="5" xfId="60" applyFont="1" applyFill="1" applyBorder="1" applyAlignment="1">
      <alignment horizontal="left"/>
    </xf>
    <xf numFmtId="164" fontId="2" fillId="0" borderId="0" xfId="58" applyNumberFormat="1" applyFont="1" applyBorder="1" applyAlignment="1">
      <alignment horizontal="left"/>
    </xf>
    <xf numFmtId="165" fontId="3" fillId="0" borderId="4" xfId="59" applyNumberFormat="1" applyFont="1" applyBorder="1" applyAlignment="1">
      <alignment horizontal="center"/>
    </xf>
    <xf numFmtId="164" fontId="2" fillId="0" borderId="4" xfId="58" applyNumberFormat="1" applyFont="1" applyFill="1" applyBorder="1" applyAlignment="1">
      <alignment horizontal="left"/>
    </xf>
    <xf numFmtId="164" fontId="2" fillId="0" borderId="6" xfId="58" applyNumberFormat="1" applyFont="1" applyFill="1" applyBorder="1" applyAlignment="1">
      <alignment horizontal="left"/>
    </xf>
    <xf numFmtId="164" fontId="2" fillId="0" borderId="0" xfId="58" applyNumberFormat="1" applyFont="1" applyFill="1" applyBorder="1" applyAlignment="1">
      <alignment horizontal="left"/>
    </xf>
    <xf numFmtId="164" fontId="3" fillId="3" borderId="28" xfId="58" applyNumberFormat="1" applyFont="1" applyFill="1" applyBorder="1" applyAlignment="1">
      <alignment vertical="center"/>
    </xf>
    <xf numFmtId="164" fontId="3" fillId="3" borderId="30" xfId="58" applyNumberFormat="1" applyFont="1" applyFill="1" applyBorder="1" applyAlignment="1">
      <alignment vertical="center"/>
    </xf>
    <xf numFmtId="164" fontId="3" fillId="3" borderId="29" xfId="58" applyNumberFormat="1" applyFont="1" applyFill="1" applyBorder="1" applyAlignment="1">
      <alignment vertical="center"/>
    </xf>
    <xf numFmtId="165" fontId="3" fillId="3" borderId="30" xfId="59" applyNumberFormat="1" applyFont="1" applyFill="1" applyBorder="1" applyAlignment="1">
      <alignment horizontal="center" vertical="center"/>
    </xf>
    <xf numFmtId="164" fontId="3" fillId="3" borderId="31" xfId="58" applyNumberFormat="1" applyFont="1" applyFill="1" applyBorder="1" applyAlignment="1">
      <alignment vertical="center"/>
    </xf>
    <xf numFmtId="164" fontId="14" fillId="7" borderId="0" xfId="58" applyNumberFormat="1" applyFont="1" applyFill="1" applyBorder="1" applyAlignment="1"/>
    <xf numFmtId="164" fontId="3" fillId="7" borderId="0" xfId="58" applyNumberFormat="1" applyFont="1" applyFill="1" applyBorder="1" applyAlignment="1">
      <alignment vertical="center"/>
    </xf>
    <xf numFmtId="165" fontId="3" fillId="7" borderId="0" xfId="59" applyNumberFormat="1" applyFont="1" applyFill="1" applyBorder="1" applyAlignment="1">
      <alignment horizontal="center" vertical="center"/>
    </xf>
    <xf numFmtId="164" fontId="2" fillId="7" borderId="0" xfId="58" applyNumberFormat="1" applyFont="1" applyFill="1"/>
    <xf numFmtId="164" fontId="14" fillId="7" borderId="0" xfId="58" applyNumberFormat="1" applyFont="1" applyFill="1" applyBorder="1" applyAlignment="1">
      <alignment horizontal="left"/>
    </xf>
    <xf numFmtId="164" fontId="2" fillId="7" borderId="0" xfId="58" applyNumberFormat="1" applyFont="1" applyFill="1" applyBorder="1" applyAlignment="1">
      <alignment horizontal="left"/>
    </xf>
    <xf numFmtId="165" fontId="2" fillId="7" borderId="0" xfId="59" applyNumberFormat="1" applyFont="1" applyFill="1" applyBorder="1" applyAlignment="1">
      <alignment horizontal="center"/>
    </xf>
    <xf numFmtId="164" fontId="2" fillId="7" borderId="0" xfId="58" applyNumberFormat="1" applyFont="1" applyFill="1" applyBorder="1" applyAlignment="1"/>
    <xf numFmtId="164" fontId="2" fillId="7" borderId="0" xfId="58" applyNumberFormat="1" applyFont="1" applyFill="1" applyAlignment="1"/>
    <xf numFmtId="164" fontId="14" fillId="7" borderId="0" xfId="58" applyNumberFormat="1" applyFont="1" applyFill="1" applyBorder="1" applyAlignment="1">
      <alignment horizontal="left" wrapText="1"/>
    </xf>
    <xf numFmtId="164" fontId="14" fillId="0" borderId="0" xfId="58" applyNumberFormat="1" applyFont="1" applyFill="1" applyBorder="1" applyAlignment="1">
      <alignment horizontal="left"/>
    </xf>
    <xf numFmtId="165" fontId="2" fillId="0" borderId="0" xfId="59" applyNumberFormat="1" applyFont="1" applyFill="1" applyBorder="1" applyAlignment="1">
      <alignment horizontal="center"/>
    </xf>
    <xf numFmtId="164" fontId="2" fillId="0" borderId="0" xfId="58" applyNumberFormat="1" applyFont="1" applyBorder="1"/>
    <xf numFmtId="165" fontId="2" fillId="0" borderId="0" xfId="59" applyNumberFormat="1" applyFont="1" applyBorder="1" applyAlignment="1">
      <alignment horizontal="center"/>
    </xf>
    <xf numFmtId="0" fontId="2" fillId="0" borderId="0" xfId="60" applyFont="1" applyFill="1"/>
    <xf numFmtId="164" fontId="3" fillId="0" borderId="3" xfId="58" applyNumberFormat="1" applyFont="1" applyFill="1" applyBorder="1" applyAlignment="1">
      <alignment horizontal="center"/>
    </xf>
    <xf numFmtId="164" fontId="3" fillId="0" borderId="4" xfId="58" applyNumberFormat="1" applyFont="1" applyFill="1" applyBorder="1" applyAlignment="1">
      <alignment horizontal="left"/>
    </xf>
    <xf numFmtId="164" fontId="2" fillId="0" borderId="9" xfId="58" applyNumberFormat="1" applyFont="1" applyFill="1" applyBorder="1" applyAlignment="1">
      <alignment horizontal="left"/>
    </xf>
    <xf numFmtId="164" fontId="2" fillId="0" borderId="3" xfId="58" applyNumberFormat="1" applyFont="1" applyBorder="1"/>
    <xf numFmtId="164" fontId="2" fillId="0" borderId="9" xfId="58" applyNumberFormat="1" applyFont="1" applyBorder="1"/>
    <xf numFmtId="0" fontId="2" fillId="0" borderId="0" xfId="60" applyFont="1"/>
    <xf numFmtId="164" fontId="2" fillId="0" borderId="0" xfId="58" applyNumberFormat="1" applyFont="1"/>
    <xf numFmtId="0" fontId="3" fillId="2" borderId="0" xfId="60" quotePrefix="1" applyFont="1" applyFill="1" applyAlignment="1">
      <alignment horizontal="left"/>
    </xf>
    <xf numFmtId="0" fontId="2" fillId="2" borderId="0" xfId="60" applyFont="1" applyFill="1"/>
    <xf numFmtId="0" fontId="3" fillId="2" borderId="0" xfId="60" applyFont="1" applyFill="1"/>
    <xf numFmtId="0" fontId="3" fillId="2" borderId="0" xfId="60" applyFont="1" applyFill="1" applyAlignment="1">
      <alignment horizontal="left"/>
    </xf>
    <xf numFmtId="164" fontId="3" fillId="2" borderId="0" xfId="58" quotePrefix="1" applyNumberFormat="1" applyFont="1" applyFill="1" applyAlignment="1">
      <alignment horizontal="left"/>
    </xf>
    <xf numFmtId="164" fontId="3" fillId="2" borderId="0" xfId="60" quotePrefix="1" applyNumberFormat="1" applyFont="1" applyFill="1" applyAlignment="1">
      <alignment horizontal="left"/>
    </xf>
    <xf numFmtId="164" fontId="2" fillId="0" borderId="26" xfId="58" applyNumberFormat="1" applyFont="1" applyFill="1" applyBorder="1" applyAlignment="1">
      <alignment horizontal="left"/>
    </xf>
    <xf numFmtId="164" fontId="2" fillId="0" borderId="8" xfId="58" applyNumberFormat="1" applyFont="1" applyFill="1" applyBorder="1" applyAlignment="1">
      <alignment horizontal="left"/>
    </xf>
    <xf numFmtId="164" fontId="2" fillId="0" borderId="13" xfId="58" applyNumberFormat="1" applyFont="1" applyFill="1" applyBorder="1" applyAlignment="1">
      <alignment horizontal="left"/>
    </xf>
    <xf numFmtId="164" fontId="2" fillId="0" borderId="4" xfId="58" applyNumberFormat="1" applyFont="1" applyFill="1" applyBorder="1" applyAlignment="1">
      <alignment vertical="center"/>
    </xf>
    <xf numFmtId="164" fontId="2" fillId="0" borderId="6" xfId="58" applyNumberFormat="1" applyFont="1" applyBorder="1"/>
    <xf numFmtId="164" fontId="2" fillId="0" borderId="2" xfId="58" applyNumberFormat="1" applyFont="1" applyBorder="1"/>
    <xf numFmtId="164" fontId="2" fillId="0" borderId="14" xfId="58" applyNumberFormat="1" applyFont="1" applyBorder="1"/>
    <xf numFmtId="164" fontId="2" fillId="0" borderId="3" xfId="58" applyNumberFormat="1" applyFont="1" applyFill="1" applyBorder="1"/>
    <xf numFmtId="164" fontId="2" fillId="0" borderId="2" xfId="58" applyNumberFormat="1" applyFont="1" applyFill="1" applyBorder="1" applyAlignment="1">
      <alignment horizontal="left"/>
    </xf>
    <xf numFmtId="164" fontId="2" fillId="0" borderId="14" xfId="58" applyNumberFormat="1" applyFont="1" applyFill="1" applyBorder="1" applyAlignment="1">
      <alignment horizontal="left"/>
    </xf>
    <xf numFmtId="164" fontId="2" fillId="0" borderId="3" xfId="58" applyNumberFormat="1" applyFont="1" applyFill="1" applyBorder="1" applyAlignment="1">
      <alignment horizontal="left"/>
    </xf>
    <xf numFmtId="0" fontId="6" fillId="0" borderId="0" xfId="60" applyFont="1" applyFill="1"/>
    <xf numFmtId="164" fontId="2" fillId="0" borderId="4" xfId="58" quotePrefix="1" applyNumberFormat="1" applyFont="1" applyFill="1" applyBorder="1" applyAlignment="1">
      <alignment horizontal="left"/>
    </xf>
    <xf numFmtId="164" fontId="2" fillId="0" borderId="4" xfId="58" applyNumberFormat="1" applyFont="1" applyFill="1" applyBorder="1" applyAlignment="1">
      <alignment wrapText="1"/>
    </xf>
    <xf numFmtId="164" fontId="2" fillId="0" borderId="9" xfId="58" applyNumberFormat="1" applyFont="1" applyFill="1" applyBorder="1" applyAlignment="1">
      <alignment wrapText="1"/>
    </xf>
    <xf numFmtId="164" fontId="2" fillId="0" borderId="0" xfId="58" applyNumberFormat="1" applyFont="1" applyFill="1" applyBorder="1" applyAlignment="1">
      <alignment wrapText="1"/>
    </xf>
    <xf numFmtId="0" fontId="2" fillId="0" borderId="0" xfId="60" quotePrefix="1" applyFont="1" applyFill="1" applyBorder="1" applyAlignment="1">
      <alignment horizontal="left"/>
    </xf>
    <xf numFmtId="0" fontId="3" fillId="3" borderId="2" xfId="60" applyFont="1" applyFill="1" applyBorder="1" applyAlignment="1">
      <alignment horizontal="center"/>
    </xf>
    <xf numFmtId="164" fontId="3" fillId="3" borderId="28" xfId="58" applyNumberFormat="1" applyFont="1" applyFill="1" applyBorder="1"/>
    <xf numFmtId="164" fontId="3" fillId="3" borderId="30" xfId="58" applyNumberFormat="1" applyFont="1" applyFill="1" applyBorder="1"/>
    <xf numFmtId="164" fontId="3" fillId="3" borderId="29" xfId="58" applyNumberFormat="1" applyFont="1" applyFill="1" applyBorder="1"/>
    <xf numFmtId="0" fontId="26" fillId="0" borderId="0" xfId="60" applyFont="1"/>
    <xf numFmtId="164" fontId="2" fillId="2" borderId="0" xfId="58" applyNumberFormat="1" applyFont="1" applyFill="1"/>
    <xf numFmtId="164" fontId="3" fillId="2" borderId="0" xfId="58" applyNumberFormat="1" applyFont="1" applyFill="1"/>
    <xf numFmtId="164" fontId="3" fillId="2" borderId="0" xfId="58" applyNumberFormat="1" applyFont="1" applyFill="1" applyAlignment="1">
      <alignment horizontal="left"/>
    </xf>
    <xf numFmtId="164" fontId="6" fillId="2" borderId="0" xfId="58" applyNumberFormat="1" applyFont="1" applyFill="1"/>
    <xf numFmtId="164" fontId="2" fillId="2" borderId="0" xfId="58" applyNumberFormat="1" applyFont="1" applyFill="1" applyBorder="1" applyAlignment="1">
      <alignment horizontal="left"/>
    </xf>
    <xf numFmtId="164" fontId="3" fillId="3" borderId="12" xfId="58" applyNumberFormat="1" applyFont="1" applyFill="1" applyBorder="1" applyAlignment="1">
      <alignment horizontal="center" vertical="center"/>
    </xf>
    <xf numFmtId="164" fontId="3" fillId="3" borderId="7" xfId="58" applyNumberFormat="1" applyFont="1" applyFill="1" applyBorder="1" applyAlignment="1">
      <alignment horizontal="center" vertical="center" wrapText="1"/>
    </xf>
    <xf numFmtId="164" fontId="7" fillId="3" borderId="7" xfId="58" applyNumberFormat="1" applyFont="1" applyFill="1" applyBorder="1" applyAlignment="1">
      <alignment horizontal="center" vertical="center" wrapText="1"/>
    </xf>
    <xf numFmtId="164" fontId="5" fillId="3" borderId="7" xfId="58" applyNumberFormat="1" applyFont="1" applyFill="1" applyBorder="1" applyAlignment="1">
      <alignment horizontal="center" vertical="center" wrapText="1"/>
    </xf>
    <xf numFmtId="164" fontId="5" fillId="3" borderId="11" xfId="58" applyNumberFormat="1" applyFont="1" applyFill="1" applyBorder="1" applyAlignment="1">
      <alignment horizontal="center" vertical="center" wrapText="1"/>
    </xf>
    <xf numFmtId="164" fontId="3" fillId="3" borderId="11" xfId="58" applyNumberFormat="1" applyFont="1" applyFill="1" applyBorder="1" applyAlignment="1">
      <alignment horizontal="center" vertical="center" wrapText="1"/>
    </xf>
    <xf numFmtId="164" fontId="2" fillId="0" borderId="0" xfId="58" applyNumberFormat="1" applyFont="1" applyFill="1" applyAlignment="1">
      <alignment vertical="center"/>
    </xf>
    <xf numFmtId="164" fontId="2" fillId="0" borderId="12" xfId="58" applyNumberFormat="1" applyFont="1" applyBorder="1"/>
    <xf numFmtId="164" fontId="3" fillId="3" borderId="3" xfId="58" applyNumberFormat="1" applyFont="1" applyFill="1" applyBorder="1" applyAlignment="1">
      <alignment horizontal="center"/>
    </xf>
    <xf numFmtId="164" fontId="3" fillId="3" borderId="11" xfId="58" applyNumberFormat="1" applyFont="1" applyFill="1" applyBorder="1" applyAlignment="1">
      <alignment horizontal="center" vertical="center"/>
    </xf>
    <xf numFmtId="164" fontId="7" fillId="3" borderId="11" xfId="58" applyNumberFormat="1" applyFont="1" applyFill="1" applyBorder="1" applyAlignment="1">
      <alignment horizontal="center" vertical="center" wrapText="1"/>
    </xf>
    <xf numFmtId="164" fontId="2" fillId="0" borderId="0" xfId="58" quotePrefix="1" applyNumberFormat="1" applyFont="1" applyFill="1" applyBorder="1" applyAlignment="1">
      <alignment horizontal="left"/>
    </xf>
    <xf numFmtId="164" fontId="2" fillId="0" borderId="0" xfId="58" applyNumberFormat="1" applyFont="1" applyAlignment="1"/>
    <xf numFmtId="164" fontId="3" fillId="0" borderId="0" xfId="58" applyNumberFormat="1" applyFont="1" applyBorder="1"/>
    <xf numFmtId="164" fontId="5" fillId="3" borderId="12" xfId="58" applyNumberFormat="1" applyFont="1" applyFill="1" applyBorder="1" applyAlignment="1">
      <alignment horizontal="center" vertical="center" wrapText="1"/>
    </xf>
    <xf numFmtId="164" fontId="2" fillId="0" borderId="0" xfId="58" applyNumberFormat="1" applyFont="1" applyFill="1" applyAlignment="1">
      <alignment vertical="center" wrapText="1"/>
    </xf>
    <xf numFmtId="164" fontId="20" fillId="2" borderId="0" xfId="58" quotePrefix="1" applyNumberFormat="1" applyFont="1" applyFill="1" applyAlignment="1">
      <alignment horizontal="left"/>
    </xf>
    <xf numFmtId="164" fontId="21" fillId="2" borderId="0" xfId="58" applyNumberFormat="1" applyFont="1" applyFill="1"/>
    <xf numFmtId="164" fontId="20" fillId="2" borderId="0" xfId="58" applyNumberFormat="1" applyFont="1" applyFill="1" applyAlignment="1">
      <alignment horizontal="right"/>
    </xf>
    <xf numFmtId="164" fontId="21" fillId="0" borderId="0" xfId="58" applyNumberFormat="1" applyFont="1"/>
    <xf numFmtId="164" fontId="20" fillId="2" borderId="0" xfId="58" applyNumberFormat="1" applyFont="1" applyFill="1" applyAlignment="1">
      <alignment horizontal="left"/>
    </xf>
    <xf numFmtId="164" fontId="21" fillId="3" borderId="0" xfId="58" applyNumberFormat="1" applyFont="1" applyFill="1"/>
    <xf numFmtId="164" fontId="2" fillId="0" borderId="4" xfId="58" applyNumberFormat="1" applyFont="1" applyFill="1" applyBorder="1" applyAlignment="1">
      <alignment horizontal="left" vertical="center"/>
    </xf>
    <xf numFmtId="164" fontId="21" fillId="0" borderId="0" xfId="58" applyNumberFormat="1" applyFont="1" applyAlignment="1">
      <alignment vertical="center"/>
    </xf>
    <xf numFmtId="164" fontId="21" fillId="0" borderId="2" xfId="58" applyNumberFormat="1" applyFont="1" applyBorder="1"/>
    <xf numFmtId="164" fontId="21" fillId="0" borderId="6" xfId="58" applyNumberFormat="1" applyFont="1" applyBorder="1"/>
    <xf numFmtId="164" fontId="21" fillId="6" borderId="0" xfId="58" applyNumberFormat="1" applyFont="1" applyFill="1"/>
    <xf numFmtId="164" fontId="21" fillId="0" borderId="0" xfId="58" applyNumberFormat="1" applyFont="1" applyFill="1"/>
    <xf numFmtId="0" fontId="3" fillId="9" borderId="14" xfId="60" applyFont="1" applyFill="1" applyBorder="1" applyAlignment="1">
      <alignment horizontal="center" vertical="center"/>
    </xf>
    <xf numFmtId="0" fontId="3" fillId="9" borderId="3" xfId="60" applyFont="1" applyFill="1" applyBorder="1" applyAlignment="1">
      <alignment horizontal="center" vertical="center" wrapText="1"/>
    </xf>
    <xf numFmtId="0" fontId="3" fillId="9" borderId="3" xfId="60" applyFont="1" applyFill="1" applyBorder="1" applyAlignment="1">
      <alignment horizontal="center" vertical="center"/>
    </xf>
    <xf numFmtId="164" fontId="3" fillId="5" borderId="29" xfId="58" applyNumberFormat="1" applyFont="1" applyFill="1" applyBorder="1"/>
    <xf numFmtId="164" fontId="3" fillId="5" borderId="31" xfId="58" applyNumberFormat="1" applyFont="1" applyFill="1" applyBorder="1"/>
    <xf numFmtId="164" fontId="3" fillId="9" borderId="3" xfId="58" applyNumberFormat="1" applyFont="1" applyFill="1" applyBorder="1" applyAlignment="1">
      <alignment horizontal="center" vertical="center"/>
    </xf>
    <xf numFmtId="164" fontId="20" fillId="9" borderId="29" xfId="58" applyNumberFormat="1" applyFont="1" applyFill="1" applyBorder="1" applyAlignment="1">
      <alignment vertical="center"/>
    </xf>
    <xf numFmtId="164" fontId="20" fillId="9" borderId="12" xfId="58" applyNumberFormat="1" applyFont="1" applyFill="1" applyBorder="1" applyAlignment="1">
      <alignment horizontal="center" vertical="center"/>
    </xf>
    <xf numFmtId="164" fontId="20" fillId="9" borderId="11" xfId="58" applyNumberFormat="1" applyFont="1" applyFill="1" applyBorder="1" applyAlignment="1">
      <alignment horizontal="center" vertical="center" wrapText="1"/>
    </xf>
    <xf numFmtId="164" fontId="20" fillId="9" borderId="10" xfId="58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left" vertical="center"/>
    </xf>
    <xf numFmtId="164" fontId="3" fillId="0" borderId="5" xfId="2" applyNumberFormat="1" applyFont="1" applyFill="1" applyBorder="1" applyAlignment="1">
      <alignment horizontal="left" vertical="center" indent="2"/>
    </xf>
    <xf numFmtId="164" fontId="2" fillId="0" borderId="5" xfId="2" applyNumberFormat="1" applyFont="1" applyFill="1" applyBorder="1" applyAlignment="1">
      <alignment horizontal="left" indent="2"/>
    </xf>
    <xf numFmtId="164" fontId="2" fillId="0" borderId="5" xfId="2" applyNumberFormat="1" applyFont="1" applyFill="1" applyBorder="1" applyAlignment="1">
      <alignment horizontal="left" vertical="center" indent="4"/>
    </xf>
    <xf numFmtId="164" fontId="2" fillId="0" borderId="5" xfId="2" applyNumberFormat="1" applyFont="1" applyFill="1" applyBorder="1" applyAlignment="1">
      <alignment horizontal="left" vertical="center" wrapText="1" indent="4"/>
    </xf>
    <xf numFmtId="164" fontId="3" fillId="0" borderId="5" xfId="2" applyNumberFormat="1" applyFont="1" applyFill="1" applyBorder="1" applyAlignment="1">
      <alignment horizontal="left" indent="3"/>
    </xf>
    <xf numFmtId="164" fontId="14" fillId="7" borderId="0" xfId="58" applyNumberFormat="1" applyFont="1" applyFill="1" applyBorder="1" applyAlignment="1">
      <alignment horizontal="left" wrapText="1"/>
    </xf>
    <xf numFmtId="164" fontId="3" fillId="3" borderId="15" xfId="58" applyNumberFormat="1" applyFont="1" applyFill="1" applyBorder="1" applyAlignment="1">
      <alignment horizontal="center" vertical="center"/>
    </xf>
    <xf numFmtId="164" fontId="3" fillId="3" borderId="18" xfId="58" applyNumberFormat="1" applyFont="1" applyFill="1" applyBorder="1" applyAlignment="1">
      <alignment horizontal="center" vertical="center"/>
    </xf>
    <xf numFmtId="164" fontId="3" fillId="3" borderId="20" xfId="58" applyNumberFormat="1" applyFont="1" applyFill="1" applyBorder="1" applyAlignment="1">
      <alignment horizontal="center" vertical="center"/>
    </xf>
    <xf numFmtId="164" fontId="3" fillId="3" borderId="16" xfId="58" applyNumberFormat="1" applyFont="1" applyFill="1" applyBorder="1" applyAlignment="1">
      <alignment horizontal="center" vertical="center" wrapText="1"/>
    </xf>
    <xf numFmtId="164" fontId="3" fillId="3" borderId="39" xfId="58" applyNumberFormat="1" applyFont="1" applyFill="1" applyBorder="1" applyAlignment="1">
      <alignment horizontal="center" vertical="center" wrapText="1"/>
    </xf>
    <xf numFmtId="164" fontId="3" fillId="3" borderId="25" xfId="58" applyNumberFormat="1" applyFont="1" applyFill="1" applyBorder="1" applyAlignment="1">
      <alignment horizontal="center" vertical="center" wrapText="1"/>
    </xf>
    <xf numFmtId="164" fontId="3" fillId="3" borderId="40" xfId="58" applyNumberFormat="1" applyFont="1" applyFill="1" applyBorder="1" applyAlignment="1">
      <alignment horizontal="center" vertical="center" wrapText="1"/>
    </xf>
    <xf numFmtId="165" fontId="3" fillId="3" borderId="17" xfId="59" applyNumberFormat="1" applyFont="1" applyFill="1" applyBorder="1" applyAlignment="1">
      <alignment horizontal="center" vertical="center" wrapText="1"/>
    </xf>
    <xf numFmtId="165" fontId="3" fillId="3" borderId="19" xfId="59" applyNumberFormat="1" applyFont="1" applyFill="1" applyBorder="1" applyAlignment="1">
      <alignment horizontal="center" vertical="center" wrapText="1"/>
    </xf>
    <xf numFmtId="165" fontId="3" fillId="3" borderId="21" xfId="59" applyNumberFormat="1" applyFont="1" applyFill="1" applyBorder="1" applyAlignment="1">
      <alignment horizontal="center" vertical="center" wrapText="1"/>
    </xf>
    <xf numFmtId="164" fontId="3" fillId="3" borderId="17" xfId="58" applyNumberFormat="1" applyFont="1" applyFill="1" applyBorder="1" applyAlignment="1">
      <alignment horizontal="center" vertical="center" wrapText="1"/>
    </xf>
    <xf numFmtId="164" fontId="3" fillId="3" borderId="19" xfId="58" applyNumberFormat="1" applyFont="1" applyFill="1" applyBorder="1" applyAlignment="1">
      <alignment horizontal="center" vertical="center" wrapText="1"/>
    </xf>
    <xf numFmtId="164" fontId="3" fillId="3" borderId="21" xfId="58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/>
    </xf>
    <xf numFmtId="0" fontId="3" fillId="9" borderId="11" xfId="60" applyFont="1" applyFill="1" applyBorder="1" applyAlignment="1">
      <alignment horizontal="center" vertical="center" wrapText="1"/>
    </xf>
    <xf numFmtId="0" fontId="3" fillId="9" borderId="12" xfId="60" applyFont="1" applyFill="1" applyBorder="1" applyAlignment="1">
      <alignment horizontal="center" vertical="center"/>
    </xf>
    <xf numFmtId="0" fontId="3" fillId="9" borderId="3" xfId="60" applyFont="1" applyFill="1" applyBorder="1" applyAlignment="1">
      <alignment horizontal="center" vertical="center"/>
    </xf>
    <xf numFmtId="164" fontId="3" fillId="9" borderId="1" xfId="60" applyNumberFormat="1" applyFont="1" applyFill="1" applyBorder="1" applyAlignment="1">
      <alignment horizontal="center" vertical="center"/>
    </xf>
    <xf numFmtId="164" fontId="3" fillId="9" borderId="10" xfId="60" applyNumberFormat="1" applyFont="1" applyFill="1" applyBorder="1" applyAlignment="1">
      <alignment horizontal="center" vertical="center"/>
    </xf>
    <xf numFmtId="0" fontId="3" fillId="9" borderId="13" xfId="60" applyFont="1" applyFill="1" applyBorder="1" applyAlignment="1">
      <alignment horizontal="center" vertical="center" wrapText="1"/>
    </xf>
    <xf numFmtId="0" fontId="3" fillId="9" borderId="9" xfId="60" applyFont="1" applyFill="1" applyBorder="1" applyAlignment="1">
      <alignment horizontal="center" vertical="center" wrapText="1"/>
    </xf>
    <xf numFmtId="164" fontId="3" fillId="3" borderId="12" xfId="58" applyNumberFormat="1" applyFont="1" applyFill="1" applyBorder="1" applyAlignment="1">
      <alignment horizontal="center" vertical="center"/>
    </xf>
    <xf numFmtId="164" fontId="3" fillId="3" borderId="3" xfId="58" applyNumberFormat="1" applyFont="1" applyFill="1" applyBorder="1" applyAlignment="1">
      <alignment horizontal="center" vertical="center"/>
    </xf>
    <xf numFmtId="164" fontId="3" fillId="3" borderId="12" xfId="58" applyNumberFormat="1" applyFont="1" applyFill="1" applyBorder="1" applyAlignment="1">
      <alignment horizontal="center" vertical="center" wrapText="1"/>
    </xf>
    <xf numFmtId="164" fontId="3" fillId="3" borderId="3" xfId="58" applyNumberFormat="1" applyFont="1" applyFill="1" applyBorder="1" applyAlignment="1">
      <alignment horizontal="center" vertical="center" wrapText="1"/>
    </xf>
    <xf numFmtId="164" fontId="3" fillId="3" borderId="11" xfId="58" applyNumberFormat="1" applyFont="1" applyFill="1" applyBorder="1" applyAlignment="1">
      <alignment horizontal="center" vertical="center" wrapText="1"/>
    </xf>
    <xf numFmtId="164" fontId="3" fillId="3" borderId="11" xfId="58" applyNumberFormat="1" applyFont="1" applyFill="1" applyBorder="1" applyAlignment="1">
      <alignment horizontal="center" vertical="center"/>
    </xf>
    <xf numFmtId="0" fontId="3" fillId="2" borderId="0" xfId="19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19" applyNumberFormat="1" applyFont="1" applyFill="1" applyBorder="1" applyAlignment="1">
      <alignment horizontal="left" wrapText="1"/>
    </xf>
    <xf numFmtId="165" fontId="3" fillId="2" borderId="0" xfId="35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19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19" applyFont="1" applyFill="1" applyAlignment="1"/>
    <xf numFmtId="164" fontId="2" fillId="2" borderId="0" xfId="19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35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35" applyNumberFormat="1" applyFont="1" applyFill="1" applyBorder="1" applyAlignment="1">
      <alignment horizontal="center"/>
    </xf>
    <xf numFmtId="164" fontId="2" fillId="0" borderId="0" xfId="1" applyNumberFormat="1" applyFont="1" applyFill="1" applyAlignment="1"/>
    <xf numFmtId="0" fontId="3" fillId="3" borderId="7" xfId="19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0" fontId="3" fillId="3" borderId="7" xfId="19" applyFont="1" applyFill="1" applyBorder="1" applyAlignment="1">
      <alignment horizontal="center" vertical="center" wrapText="1"/>
    </xf>
    <xf numFmtId="0" fontId="3" fillId="3" borderId="1" xfId="19" applyFont="1" applyFill="1" applyBorder="1" applyAlignment="1">
      <alignment horizontal="center" vertical="center" wrapText="1"/>
    </xf>
    <xf numFmtId="0" fontId="3" fillId="3" borderId="10" xfId="19" applyFont="1" applyFill="1" applyBorder="1" applyAlignment="1">
      <alignment horizontal="center" vertical="center" wrapText="1"/>
    </xf>
    <xf numFmtId="0" fontId="3" fillId="3" borderId="12" xfId="19" applyFont="1" applyFill="1" applyBorder="1" applyAlignment="1">
      <alignment horizontal="center" vertical="center" wrapText="1"/>
    </xf>
    <xf numFmtId="165" fontId="3" fillId="3" borderId="8" xfId="35" applyNumberFormat="1" applyFont="1" applyFill="1" applyBorder="1" applyAlignment="1">
      <alignment horizontal="center" vertical="center" wrapText="1"/>
    </xf>
    <xf numFmtId="0" fontId="2" fillId="0" borderId="0" xfId="19" applyFont="1" applyFill="1"/>
    <xf numFmtId="0" fontId="3" fillId="4" borderId="12" xfId="19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164" fontId="3" fillId="4" borderId="4" xfId="1" applyNumberFormat="1" applyFont="1" applyFill="1" applyBorder="1" applyAlignment="1">
      <alignment horizontal="center" vertical="center" wrapText="1"/>
    </xf>
    <xf numFmtId="0" fontId="3" fillId="3" borderId="11" xfId="19" applyFont="1" applyFill="1" applyBorder="1" applyAlignment="1">
      <alignment horizontal="center" vertical="center" wrapText="1"/>
    </xf>
    <xf numFmtId="0" fontId="5" fillId="3" borderId="11" xfId="19" applyFont="1" applyFill="1" applyBorder="1" applyAlignment="1">
      <alignment horizontal="center" vertical="center" wrapText="1"/>
    </xf>
    <xf numFmtId="0" fontId="3" fillId="3" borderId="4" xfId="19" applyFont="1" applyFill="1" applyBorder="1" applyAlignment="1">
      <alignment horizontal="center" vertical="center" wrapText="1"/>
    </xf>
    <xf numFmtId="165" fontId="3" fillId="3" borderId="0" xfId="35" applyNumberFormat="1" applyFont="1" applyFill="1" applyBorder="1" applyAlignment="1">
      <alignment horizontal="center" vertical="center" wrapText="1"/>
    </xf>
    <xf numFmtId="0" fontId="3" fillId="4" borderId="4" xfId="19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0" fontId="3" fillId="3" borderId="3" xfId="19" applyFont="1" applyFill="1" applyBorder="1" applyAlignment="1">
      <alignment horizontal="center" vertical="center" wrapText="1"/>
    </xf>
    <xf numFmtId="165" fontId="3" fillId="3" borderId="2" xfId="35" applyNumberFormat="1" applyFont="1" applyFill="1" applyBorder="1" applyAlignment="1">
      <alignment horizontal="center" vertical="center" wrapText="1"/>
    </xf>
    <xf numFmtId="0" fontId="3" fillId="4" borderId="3" xfId="19" applyFont="1" applyFill="1" applyBorder="1" applyAlignment="1">
      <alignment horizontal="center" vertical="center" wrapText="1"/>
    </xf>
    <xf numFmtId="164" fontId="2" fillId="0" borderId="0" xfId="1" quotePrefix="1" applyNumberFormat="1" applyFont="1" applyFill="1"/>
    <xf numFmtId="0" fontId="3" fillId="0" borderId="26" xfId="19" applyFont="1" applyFill="1" applyBorder="1" applyAlignment="1">
      <alignment wrapText="1"/>
    </xf>
    <xf numFmtId="164" fontId="3" fillId="0" borderId="26" xfId="1" applyNumberFormat="1" applyFont="1" applyFill="1" applyBorder="1" applyAlignment="1">
      <alignment wrapText="1"/>
    </xf>
    <xf numFmtId="164" fontId="3" fillId="0" borderId="1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5" fontId="3" fillId="0" borderId="1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11" xfId="1" applyNumberFormat="1" applyFont="1" applyBorder="1" applyAlignment="1">
      <alignment horizontal="left"/>
    </xf>
    <xf numFmtId="164" fontId="3" fillId="0" borderId="34" xfId="1" applyNumberFormat="1" applyFont="1" applyBorder="1" applyAlignment="1">
      <alignment horizontal="left"/>
    </xf>
    <xf numFmtId="164" fontId="3" fillId="0" borderId="33" xfId="1" applyNumberFormat="1" applyFont="1" applyBorder="1" applyAlignment="1">
      <alignment horizontal="left"/>
    </xf>
    <xf numFmtId="165" fontId="3" fillId="0" borderId="1" xfId="35" applyNumberFormat="1" applyFont="1" applyBorder="1" applyAlignment="1">
      <alignment horizontal="center"/>
    </xf>
    <xf numFmtId="0" fontId="3" fillId="0" borderId="0" xfId="19" applyFont="1" applyFill="1"/>
    <xf numFmtId="164" fontId="3" fillId="0" borderId="0" xfId="19" applyNumberFormat="1" applyFont="1" applyFill="1"/>
    <xf numFmtId="0" fontId="2" fillId="0" borderId="5" xfId="19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center"/>
    </xf>
    <xf numFmtId="164" fontId="2" fillId="0" borderId="27" xfId="1" applyNumberFormat="1" applyFont="1" applyBorder="1" applyAlignment="1">
      <alignment horizontal="center"/>
    </xf>
    <xf numFmtId="165" fontId="2" fillId="0" borderId="0" xfId="35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165" fontId="2" fillId="0" borderId="2" xfId="35" applyNumberFormat="1" applyFont="1" applyBorder="1" applyAlignment="1">
      <alignment horizontal="center"/>
    </xf>
    <xf numFmtId="164" fontId="2" fillId="0" borderId="0" xfId="19" applyNumberFormat="1" applyFont="1" applyFill="1"/>
    <xf numFmtId="0" fontId="3" fillId="0" borderId="5" xfId="19" applyFont="1" applyFill="1" applyBorder="1" applyAlignment="1">
      <alignment horizontal="left"/>
    </xf>
    <xf numFmtId="164" fontId="3" fillId="0" borderId="5" xfId="1" applyNumberFormat="1" applyFont="1" applyFill="1" applyBorder="1" applyAlignment="1">
      <alignment horizontal="left"/>
    </xf>
    <xf numFmtId="164" fontId="3" fillId="0" borderId="3" xfId="1" applyNumberFormat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35" xfId="1" applyNumberFormat="1" applyFont="1" applyBorder="1" applyAlignment="1">
      <alignment horizontal="center"/>
    </xf>
    <xf numFmtId="164" fontId="3" fillId="0" borderId="36" xfId="1" applyNumberFormat="1" applyFont="1" applyBorder="1" applyAlignment="1">
      <alignment horizontal="center"/>
    </xf>
    <xf numFmtId="165" fontId="3" fillId="0" borderId="2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 applyAlignment="1">
      <alignment horizontal="left" indent="2"/>
    </xf>
    <xf numFmtId="164" fontId="2" fillId="0" borderId="4" xfId="1" applyNumberFormat="1" applyFont="1" applyFill="1" applyBorder="1" applyAlignment="1">
      <alignment horizontal="left"/>
    </xf>
    <xf numFmtId="164" fontId="2" fillId="0" borderId="27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0" fontId="2" fillId="0" borderId="5" xfId="19" applyFont="1" applyFill="1" applyBorder="1" applyAlignment="1">
      <alignment horizontal="left" indent="1"/>
    </xf>
    <xf numFmtId="164" fontId="2" fillId="0" borderId="5" xfId="1" applyNumberFormat="1" applyFont="1" applyFill="1" applyBorder="1" applyAlignment="1">
      <alignment horizontal="left" indent="1"/>
    </xf>
    <xf numFmtId="164" fontId="2" fillId="0" borderId="9" xfId="1" applyNumberFormat="1" applyFont="1" applyFill="1" applyBorder="1" applyAlignment="1">
      <alignment horizontal="left" indent="1"/>
    </xf>
    <xf numFmtId="0" fontId="3" fillId="0" borderId="0" xfId="19" applyFont="1" applyFill="1" applyBorder="1"/>
    <xf numFmtId="164" fontId="3" fillId="0" borderId="0" xfId="1" applyNumberFormat="1" applyFont="1" applyFill="1" applyBorder="1"/>
    <xf numFmtId="164" fontId="3" fillId="0" borderId="4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27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3" xfId="1" applyNumberFormat="1" applyFont="1" applyFill="1" applyBorder="1"/>
    <xf numFmtId="164" fontId="3" fillId="0" borderId="35" xfId="1" applyNumberFormat="1" applyFont="1" applyFill="1" applyBorder="1"/>
    <xf numFmtId="164" fontId="3" fillId="0" borderId="36" xfId="1" applyNumberFormat="1" applyFont="1" applyFill="1" applyBorder="1"/>
    <xf numFmtId="165" fontId="3" fillId="0" borderId="2" xfId="35" applyNumberFormat="1" applyFont="1" applyFill="1" applyBorder="1" applyAlignment="1">
      <alignment horizontal="center"/>
    </xf>
    <xf numFmtId="164" fontId="2" fillId="0" borderId="27" xfId="1" applyNumberFormat="1" applyFont="1" applyFill="1" applyBorder="1"/>
    <xf numFmtId="164" fontId="2" fillId="0" borderId="0" xfId="1" applyNumberFormat="1" applyFont="1" applyFill="1" applyBorder="1"/>
    <xf numFmtId="164" fontId="2" fillId="0" borderId="4" xfId="1" applyNumberFormat="1" applyFont="1" applyFill="1" applyBorder="1"/>
    <xf numFmtId="164" fontId="2" fillId="0" borderId="9" xfId="1" applyNumberFormat="1" applyFont="1" applyFill="1" applyBorder="1"/>
    <xf numFmtId="164" fontId="2" fillId="0" borderId="25" xfId="1" applyNumberFormat="1" applyFont="1" applyFill="1" applyBorder="1" applyAlignment="1">
      <alignment horizontal="left"/>
    </xf>
    <xf numFmtId="164" fontId="2" fillId="0" borderId="9" xfId="1" applyNumberFormat="1" applyFont="1" applyFill="1" applyBorder="1" applyAlignment="1">
      <alignment horizontal="left"/>
    </xf>
    <xf numFmtId="164" fontId="2" fillId="0" borderId="5" xfId="1" applyNumberFormat="1" applyFont="1" applyFill="1" applyBorder="1"/>
    <xf numFmtId="164" fontId="2" fillId="0" borderId="25" xfId="1" applyNumberFormat="1" applyFont="1" applyFill="1" applyBorder="1"/>
    <xf numFmtId="164" fontId="2" fillId="0" borderId="3" xfId="1" applyNumberFormat="1" applyFont="1" applyBorder="1"/>
    <xf numFmtId="164" fontId="2" fillId="0" borderId="35" xfId="1" applyNumberFormat="1" applyFont="1" applyBorder="1"/>
    <xf numFmtId="164" fontId="2" fillId="0" borderId="36" xfId="1" applyNumberFormat="1" applyFont="1" applyBorder="1"/>
    <xf numFmtId="0" fontId="2" fillId="0" borderId="5" xfId="19" applyFont="1" applyFill="1" applyBorder="1"/>
    <xf numFmtId="164" fontId="2" fillId="0" borderId="5" xfId="1" applyNumberFormat="1" applyFont="1" applyBorder="1" applyAlignment="1">
      <alignment horizontal="left"/>
    </xf>
    <xf numFmtId="164" fontId="3" fillId="3" borderId="3" xfId="1" applyNumberFormat="1" applyFont="1" applyFill="1" applyBorder="1"/>
    <xf numFmtId="164" fontId="3" fillId="3" borderId="35" xfId="1" applyNumberFormat="1" applyFont="1" applyFill="1" applyBorder="1"/>
    <xf numFmtId="164" fontId="3" fillId="3" borderId="36" xfId="1" applyNumberFormat="1" applyFont="1" applyFill="1" applyBorder="1"/>
    <xf numFmtId="165" fontId="3" fillId="3" borderId="2" xfId="35" applyNumberFormat="1" applyFont="1" applyFill="1" applyBorder="1" applyAlignment="1">
      <alignment horizontal="center"/>
    </xf>
    <xf numFmtId="164" fontId="3" fillId="0" borderId="19" xfId="1" applyNumberFormat="1" applyFont="1" applyFill="1" applyBorder="1"/>
    <xf numFmtId="164" fontId="3" fillId="0" borderId="27" xfId="1" applyNumberFormat="1" applyFont="1" applyFill="1" applyBorder="1"/>
    <xf numFmtId="165" fontId="3" fillId="0" borderId="0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3" borderId="14" xfId="1" applyNumberFormat="1" applyFont="1" applyFill="1" applyBorder="1"/>
    <xf numFmtId="0" fontId="3" fillId="0" borderId="5" xfId="19" applyFont="1" applyFill="1" applyBorder="1" applyAlignment="1">
      <alignment wrapText="1"/>
    </xf>
    <xf numFmtId="164" fontId="3" fillId="0" borderId="6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64" fontId="3" fillId="0" borderId="14" xfId="1" applyNumberFormat="1" applyFont="1" applyFill="1" applyBorder="1"/>
    <xf numFmtId="0" fontId="3" fillId="0" borderId="5" xfId="19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center"/>
    </xf>
    <xf numFmtId="164" fontId="3" fillId="0" borderId="36" xfId="1" applyNumberFormat="1" applyFont="1" applyFill="1" applyBorder="1" applyAlignment="1">
      <alignment horizontal="center"/>
    </xf>
    <xf numFmtId="165" fontId="3" fillId="0" borderId="14" xfId="35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 indent="1"/>
    </xf>
    <xf numFmtId="164" fontId="3" fillId="0" borderId="10" xfId="1" applyNumberFormat="1" applyFont="1" applyBorder="1" applyAlignment="1">
      <alignment horizontal="left"/>
    </xf>
    <xf numFmtId="165" fontId="3" fillId="0" borderId="10" xfId="35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5" fontId="2" fillId="0" borderId="9" xfId="35" applyNumberFormat="1" applyFont="1" applyBorder="1" applyAlignment="1">
      <alignment horizontal="center"/>
    </xf>
    <xf numFmtId="165" fontId="2" fillId="0" borderId="14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indent="1"/>
    </xf>
    <xf numFmtId="165" fontId="3" fillId="0" borderId="14" xfId="35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2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2" fillId="0" borderId="0" xfId="19" applyFont="1" applyBorder="1" applyAlignment="1">
      <alignment horizontal="left" indent="1"/>
    </xf>
    <xf numFmtId="164" fontId="2" fillId="0" borderId="0" xfId="1" applyNumberFormat="1" applyFont="1" applyBorder="1"/>
    <xf numFmtId="164" fontId="2" fillId="0" borderId="4" xfId="1" applyNumberFormat="1" applyFont="1" applyBorder="1"/>
    <xf numFmtId="165" fontId="2" fillId="0" borderId="9" xfId="35" applyNumberFormat="1" applyFont="1" applyFill="1" applyBorder="1" applyAlignment="1">
      <alignment horizontal="center"/>
    </xf>
    <xf numFmtId="164" fontId="16" fillId="0" borderId="4" xfId="1" applyNumberFormat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left"/>
    </xf>
    <xf numFmtId="0" fontId="2" fillId="0" borderId="0" xfId="19" applyFont="1" applyFill="1" applyBorder="1" applyAlignment="1">
      <alignment horizontal="left" indent="1"/>
    </xf>
    <xf numFmtId="164" fontId="3" fillId="0" borderId="6" xfId="1" applyNumberFormat="1" applyFont="1" applyFill="1" applyBorder="1" applyAlignment="1">
      <alignment horizontal="left" wrapText="1" indent="1"/>
    </xf>
    <xf numFmtId="164" fontId="3" fillId="0" borderId="3" xfId="1" applyNumberFormat="1" applyFont="1" applyFill="1" applyBorder="1" applyAlignment="1">
      <alignment horizontal="left" wrapText="1" indent="1"/>
    </xf>
    <xf numFmtId="164" fontId="3" fillId="0" borderId="14" xfId="1" applyNumberFormat="1" applyFont="1" applyFill="1" applyBorder="1" applyAlignment="1">
      <alignment horizontal="left" wrapText="1" indent="1"/>
    </xf>
    <xf numFmtId="0" fontId="3" fillId="0" borderId="4" xfId="19" applyFont="1" applyFill="1" applyBorder="1" applyAlignment="1">
      <alignment horizontal="left" indent="2"/>
    </xf>
    <xf numFmtId="164" fontId="2" fillId="0" borderId="7" xfId="1" applyNumberFormat="1" applyFont="1" applyFill="1" applyBorder="1" applyAlignment="1">
      <alignment horizontal="left" indent="1"/>
    </xf>
    <xf numFmtId="164" fontId="2" fillId="0" borderId="11" xfId="1" applyNumberFormat="1" applyFont="1" applyFill="1" applyBorder="1" applyAlignment="1">
      <alignment horizontal="left" indent="1"/>
    </xf>
    <xf numFmtId="164" fontId="2" fillId="0" borderId="10" xfId="1" applyNumberFormat="1" applyFont="1" applyFill="1" applyBorder="1" applyAlignment="1">
      <alignment horizontal="left" indent="1"/>
    </xf>
    <xf numFmtId="164" fontId="2" fillId="0" borderId="11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34" xfId="1" applyNumberFormat="1" applyFont="1" applyBorder="1" applyAlignment="1">
      <alignment horizontal="center"/>
    </xf>
    <xf numFmtId="164" fontId="2" fillId="0" borderId="33" xfId="1" applyNumberFormat="1" applyFont="1" applyBorder="1" applyAlignment="1">
      <alignment horizontal="center"/>
    </xf>
    <xf numFmtId="0" fontId="2" fillId="0" borderId="4" xfId="19" applyFont="1" applyFill="1" applyBorder="1" applyAlignment="1">
      <alignment horizontal="left" indent="3"/>
    </xf>
    <xf numFmtId="164" fontId="2" fillId="0" borderId="5" xfId="1" applyNumberFormat="1" applyFont="1" applyFill="1" applyBorder="1" applyAlignment="1">
      <alignment horizontal="left" indent="2"/>
    </xf>
    <xf numFmtId="164" fontId="3" fillId="0" borderId="3" xfId="1" applyNumberFormat="1" applyFont="1" applyFill="1" applyBorder="1" applyAlignment="1">
      <alignment horizontal="left" indent="2"/>
    </xf>
    <xf numFmtId="0" fontId="2" fillId="0" borderId="5" xfId="19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27" xfId="1" applyNumberFormat="1" applyFont="1" applyBorder="1" applyAlignment="1">
      <alignment horizontal="center"/>
    </xf>
    <xf numFmtId="165" fontId="3" fillId="0" borderId="0" xfId="35" applyNumberFormat="1" applyFont="1" applyBorder="1" applyAlignment="1">
      <alignment horizontal="center"/>
    </xf>
    <xf numFmtId="0" fontId="3" fillId="0" borderId="5" xfId="19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2" fillId="0" borderId="27" xfId="1" applyNumberFormat="1" applyFont="1" applyBorder="1" applyAlignment="1">
      <alignment horizontal="left" indent="1"/>
    </xf>
    <xf numFmtId="164" fontId="2" fillId="0" borderId="9" xfId="1" applyNumberFormat="1" applyFont="1" applyBorder="1"/>
    <xf numFmtId="0" fontId="2" fillId="0" borderId="0" xfId="19" applyFont="1" applyFill="1" applyBorder="1" applyAlignment="1">
      <alignment horizontal="left"/>
    </xf>
    <xf numFmtId="0" fontId="3" fillId="3" borderId="28" xfId="19" applyFont="1" applyFill="1" applyBorder="1" applyAlignment="1">
      <alignment horizontal="left"/>
    </xf>
    <xf numFmtId="164" fontId="3" fillId="3" borderId="28" xfId="1" applyNumberFormat="1" applyFont="1" applyFill="1" applyBorder="1" applyAlignment="1">
      <alignment horizontal="left"/>
    </xf>
    <xf numFmtId="164" fontId="3" fillId="3" borderId="30" xfId="19" applyNumberFormat="1" applyFont="1" applyFill="1" applyBorder="1"/>
    <xf numFmtId="164" fontId="3" fillId="3" borderId="37" xfId="19" applyNumberFormat="1" applyFont="1" applyFill="1" applyBorder="1"/>
    <xf numFmtId="164" fontId="3" fillId="3" borderId="38" xfId="19" applyNumberFormat="1" applyFont="1" applyFill="1" applyBorder="1"/>
    <xf numFmtId="165" fontId="3" fillId="3" borderId="29" xfId="35" applyNumberFormat="1" applyFont="1" applyFill="1" applyBorder="1" applyAlignment="1">
      <alignment horizontal="center"/>
    </xf>
    <xf numFmtId="0" fontId="2" fillId="8" borderId="0" xfId="19" applyFont="1" applyFill="1"/>
    <xf numFmtId="0" fontId="3" fillId="2" borderId="0" xfId="19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9" applyNumberFormat="1" applyFont="1" applyFill="1" applyBorder="1"/>
    <xf numFmtId="0" fontId="3" fillId="0" borderId="0" xfId="19" applyFont="1" applyFill="1" applyBorder="1" applyAlignment="1">
      <alignment horizontal="left"/>
    </xf>
    <xf numFmtId="164" fontId="3" fillId="0" borderId="0" xfId="19" applyNumberFormat="1" applyFont="1" applyFill="1" applyBorder="1"/>
    <xf numFmtId="0" fontId="2" fillId="0" borderId="0" xfId="19" applyFont="1"/>
    <xf numFmtId="164" fontId="2" fillId="0" borderId="0" xfId="1" applyNumberFormat="1" applyFont="1"/>
    <xf numFmtId="0" fontId="2" fillId="0" borderId="0" xfId="19" applyFont="1" applyBorder="1"/>
    <xf numFmtId="165" fontId="2" fillId="0" borderId="0" xfId="35" applyNumberFormat="1" applyFont="1" applyAlignment="1">
      <alignment horizontal="center"/>
    </xf>
  </cellXfs>
  <cellStyles count="61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16" xfId="55"/>
    <cellStyle name="Comma 17" xfId="58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14" xfId="57"/>
    <cellStyle name="Normal 15" xfId="60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12" xfId="56"/>
    <cellStyle name="Percent 13" xfId="59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197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MONTHLY%20ALLOTMENT/2015%20ALLOTMENT%20REPORT-Nov.%2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SCHEDULE/2015%20SCHEDULE-NOV.%2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-FEB."/>
      <sheetName val="WP"/>
      <sheetName val="abm-estimate"/>
      <sheetName val="WP-OCT."/>
      <sheetName val="WP-Sept"/>
      <sheetName val="WP-NOV."/>
      <sheetName val="MARCH"/>
      <sheetName val="WP-monthly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comparative"/>
      <sheetName val="NC-NNC"/>
      <sheetName val="2014ACTUALFCR"/>
      <sheetName val="abm-yr-on-yr"/>
      <sheetName val="adj.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CY 2015 PROGRAM, ALLOTMENT RELEASES, BALANCE</v>
          </cell>
        </row>
        <row r="2">
          <cell r="A2" t="str">
            <v>January 1-November 30, 2015</v>
          </cell>
        </row>
        <row r="8">
          <cell r="AJ8">
            <v>1333849887</v>
          </cell>
          <cell r="BD8">
            <v>1299738275</v>
          </cell>
        </row>
        <row r="9">
          <cell r="F9">
            <v>12658419</v>
          </cell>
          <cell r="AE9">
            <v>0</v>
          </cell>
          <cell r="BD9">
            <v>12658419</v>
          </cell>
        </row>
        <row r="10">
          <cell r="F10">
            <v>2567637</v>
          </cell>
          <cell r="AE10">
            <v>0</v>
          </cell>
          <cell r="BD10">
            <v>2567637</v>
          </cell>
        </row>
        <row r="11">
          <cell r="F11">
            <v>222632</v>
          </cell>
          <cell r="AE11">
            <v>0</v>
          </cell>
          <cell r="BD11">
            <v>222632</v>
          </cell>
        </row>
        <row r="12">
          <cell r="F12">
            <v>10260106</v>
          </cell>
          <cell r="AE12">
            <v>-1421</v>
          </cell>
          <cell r="BD12">
            <v>10157685</v>
          </cell>
        </row>
        <row r="13">
          <cell r="F13">
            <v>48697540</v>
          </cell>
          <cell r="AE13">
            <v>-6762464</v>
          </cell>
          <cell r="BD13">
            <v>40541576</v>
          </cell>
        </row>
        <row r="14">
          <cell r="F14">
            <v>1418771</v>
          </cell>
          <cell r="AE14">
            <v>479732</v>
          </cell>
          <cell r="BD14">
            <v>1898503</v>
          </cell>
        </row>
        <row r="15">
          <cell r="F15">
            <v>321059493</v>
          </cell>
        </row>
        <row r="16">
          <cell r="F16">
            <v>56949476</v>
          </cell>
          <cell r="AE16">
            <v>-10983012</v>
          </cell>
          <cell r="BD16">
            <v>44753594</v>
          </cell>
        </row>
        <row r="17">
          <cell r="F17">
            <v>264110017</v>
          </cell>
          <cell r="AE17">
            <v>-37243569</v>
          </cell>
          <cell r="BD17">
            <v>226863904</v>
          </cell>
        </row>
        <row r="18">
          <cell r="F18">
            <v>42279507</v>
          </cell>
          <cell r="AE18">
            <v>0</v>
          </cell>
          <cell r="BD18">
            <v>41552739</v>
          </cell>
        </row>
        <row r="19">
          <cell r="F19">
            <v>3469772</v>
          </cell>
          <cell r="AE19">
            <v>0</v>
          </cell>
          <cell r="BD19">
            <v>3469272</v>
          </cell>
        </row>
        <row r="20">
          <cell r="F20">
            <v>21017958</v>
          </cell>
          <cell r="AE20">
            <v>0</v>
          </cell>
          <cell r="BD20">
            <v>20880908</v>
          </cell>
        </row>
        <row r="21">
          <cell r="F21">
            <v>13863384</v>
          </cell>
          <cell r="AE21">
            <v>0</v>
          </cell>
          <cell r="BD21">
            <v>12949281</v>
          </cell>
        </row>
        <row r="22">
          <cell r="F22">
            <v>12954894</v>
          </cell>
          <cell r="AE22">
            <v>0</v>
          </cell>
          <cell r="BD22">
            <v>11980070</v>
          </cell>
        </row>
        <row r="23">
          <cell r="F23">
            <v>87596927</v>
          </cell>
        </row>
        <row r="24">
          <cell r="F24">
            <v>27713038</v>
          </cell>
          <cell r="AE24">
            <v>-2833767</v>
          </cell>
          <cell r="BD24">
            <v>23225413</v>
          </cell>
        </row>
        <row r="25">
          <cell r="F25">
            <v>59883889</v>
          </cell>
          <cell r="AE25">
            <v>-37732804</v>
          </cell>
          <cell r="BD25">
            <v>18973513</v>
          </cell>
        </row>
        <row r="26">
          <cell r="F26">
            <v>104566889</v>
          </cell>
          <cell r="AE26">
            <v>0</v>
          </cell>
          <cell r="BD26">
            <v>103529545</v>
          </cell>
        </row>
        <row r="27">
          <cell r="F27">
            <v>11325550</v>
          </cell>
          <cell r="AE27">
            <v>371</v>
          </cell>
          <cell r="BD27">
            <v>11234337</v>
          </cell>
        </row>
        <row r="28">
          <cell r="F28">
            <v>11550153</v>
          </cell>
        </row>
        <row r="29">
          <cell r="F29">
            <v>8028231</v>
          </cell>
          <cell r="AE29">
            <v>0</v>
          </cell>
          <cell r="BD29">
            <v>8023949</v>
          </cell>
        </row>
        <row r="30">
          <cell r="F30">
            <v>3521922</v>
          </cell>
          <cell r="AE30">
            <v>0</v>
          </cell>
          <cell r="BD30">
            <v>3521922</v>
          </cell>
        </row>
        <row r="31">
          <cell r="F31">
            <v>99924639</v>
          </cell>
          <cell r="AE31">
            <v>0</v>
          </cell>
          <cell r="BD31">
            <v>94221254</v>
          </cell>
        </row>
        <row r="32">
          <cell r="F32">
            <v>290470888</v>
          </cell>
        </row>
        <row r="33">
          <cell r="F33">
            <v>141311696</v>
          </cell>
          <cell r="AE33">
            <v>56274564</v>
          </cell>
          <cell r="BD33">
            <v>181600086</v>
          </cell>
        </row>
        <row r="34">
          <cell r="F34">
            <v>149159192</v>
          </cell>
          <cell r="AE34">
            <v>-30000</v>
          </cell>
          <cell r="BD34">
            <v>149129192</v>
          </cell>
        </row>
        <row r="35">
          <cell r="F35">
            <v>17577814</v>
          </cell>
          <cell r="AE35">
            <v>0</v>
          </cell>
          <cell r="BD35">
            <v>17573714</v>
          </cell>
        </row>
        <row r="36">
          <cell r="F36">
            <v>108077730</v>
          </cell>
          <cell r="AE36">
            <v>-376478</v>
          </cell>
          <cell r="BD36">
            <v>107701252</v>
          </cell>
        </row>
        <row r="37">
          <cell r="F37">
            <v>2478718</v>
          </cell>
          <cell r="AE37">
            <v>0</v>
          </cell>
          <cell r="BD37">
            <v>2478718</v>
          </cell>
        </row>
        <row r="38">
          <cell r="F38">
            <v>3734308</v>
          </cell>
          <cell r="AE38">
            <v>0</v>
          </cell>
          <cell r="BD38">
            <v>3734308</v>
          </cell>
        </row>
        <row r="39">
          <cell r="F39">
            <v>52874342</v>
          </cell>
          <cell r="AE39">
            <v>705</v>
          </cell>
          <cell r="BD39">
            <v>52875047</v>
          </cell>
        </row>
        <row r="40">
          <cell r="F40">
            <v>6272780</v>
          </cell>
          <cell r="AE40">
            <v>0</v>
          </cell>
          <cell r="BD40">
            <v>6063600</v>
          </cell>
        </row>
        <row r="41">
          <cell r="F41">
            <v>1111145</v>
          </cell>
          <cell r="AE41">
            <v>0</v>
          </cell>
          <cell r="BD41">
            <v>987312</v>
          </cell>
        </row>
        <row r="42">
          <cell r="F42">
            <v>24299773</v>
          </cell>
          <cell r="AE42">
            <v>2018668</v>
          </cell>
          <cell r="BD42">
            <v>26250062</v>
          </cell>
        </row>
        <row r="43">
          <cell r="F43">
            <v>2897</v>
          </cell>
          <cell r="AE43">
            <v>0</v>
          </cell>
          <cell r="BD43">
            <v>2897</v>
          </cell>
        </row>
        <row r="44">
          <cell r="F44">
            <v>20260782</v>
          </cell>
          <cell r="AE44">
            <v>0</v>
          </cell>
          <cell r="BD44">
            <v>20260782</v>
          </cell>
        </row>
        <row r="45">
          <cell r="F45">
            <v>1114273</v>
          </cell>
          <cell r="AE45">
            <v>0</v>
          </cell>
          <cell r="BD45">
            <v>1114273</v>
          </cell>
        </row>
        <row r="46">
          <cell r="F46">
            <v>7754238</v>
          </cell>
          <cell r="AE46">
            <v>0</v>
          </cell>
          <cell r="BD46">
            <v>7754238</v>
          </cell>
        </row>
        <row r="47">
          <cell r="F47">
            <v>16814910</v>
          </cell>
          <cell r="AE47">
            <v>0</v>
          </cell>
          <cell r="BD47">
            <v>16814910</v>
          </cell>
        </row>
        <row r="48">
          <cell r="F48">
            <v>1821694</v>
          </cell>
          <cell r="AE48">
            <v>0</v>
          </cell>
          <cell r="BD48">
            <v>1821694</v>
          </cell>
        </row>
        <row r="49">
          <cell r="F49">
            <v>355101</v>
          </cell>
          <cell r="AE49">
            <v>0</v>
          </cell>
          <cell r="BD49">
            <v>355101</v>
          </cell>
        </row>
        <row r="52">
          <cell r="F52">
            <v>40000</v>
          </cell>
          <cell r="AE52">
            <v>0</v>
          </cell>
          <cell r="BD52">
            <v>40000</v>
          </cell>
        </row>
        <row r="53">
          <cell r="F53">
            <v>78250</v>
          </cell>
          <cell r="AE53">
            <v>0</v>
          </cell>
          <cell r="BD53">
            <v>78250</v>
          </cell>
        </row>
        <row r="54">
          <cell r="F54">
            <v>82792</v>
          </cell>
          <cell r="AE54">
            <v>0</v>
          </cell>
          <cell r="BD54">
            <v>82792</v>
          </cell>
        </row>
        <row r="55">
          <cell r="F55">
            <v>2368769</v>
          </cell>
          <cell r="BD55">
            <v>2368769</v>
          </cell>
        </row>
        <row r="56">
          <cell r="F56">
            <v>2138428</v>
          </cell>
          <cell r="AE56">
            <v>0</v>
          </cell>
          <cell r="BD56">
            <v>2138428</v>
          </cell>
        </row>
        <row r="57">
          <cell r="F57">
            <v>230341</v>
          </cell>
          <cell r="AE57">
            <v>0</v>
          </cell>
          <cell r="BD57">
            <v>230341</v>
          </cell>
        </row>
        <row r="58">
          <cell r="F58">
            <v>41066</v>
          </cell>
          <cell r="AE58">
            <v>0</v>
          </cell>
          <cell r="BD58">
            <v>41066</v>
          </cell>
        </row>
        <row r="59">
          <cell r="F59">
            <v>119075</v>
          </cell>
          <cell r="AE59">
            <v>0</v>
          </cell>
          <cell r="BD59">
            <v>119075</v>
          </cell>
        </row>
        <row r="60">
          <cell r="F60">
            <v>477354</v>
          </cell>
          <cell r="AE60">
            <v>0</v>
          </cell>
          <cell r="BD60">
            <v>477354</v>
          </cell>
        </row>
        <row r="61">
          <cell r="F61">
            <v>56824</v>
          </cell>
          <cell r="AE61">
            <v>0</v>
          </cell>
          <cell r="BD61">
            <v>56824</v>
          </cell>
        </row>
        <row r="62">
          <cell r="F62">
            <v>57976</v>
          </cell>
          <cell r="AE62">
            <v>0</v>
          </cell>
          <cell r="BD62">
            <v>57976</v>
          </cell>
        </row>
        <row r="63">
          <cell r="F63">
            <v>63195</v>
          </cell>
          <cell r="AE63">
            <v>0</v>
          </cell>
          <cell r="BD63">
            <v>63195</v>
          </cell>
        </row>
        <row r="64">
          <cell r="F64">
            <v>99057</v>
          </cell>
          <cell r="AE64">
            <v>0</v>
          </cell>
          <cell r="BD64">
            <v>99057</v>
          </cell>
        </row>
        <row r="65">
          <cell r="F65">
            <v>189434</v>
          </cell>
          <cell r="AE65">
            <v>0</v>
          </cell>
          <cell r="BD65">
            <v>189434</v>
          </cell>
        </row>
        <row r="66">
          <cell r="F66">
            <v>119507</v>
          </cell>
          <cell r="AE66">
            <v>0</v>
          </cell>
          <cell r="BD66">
            <v>119507</v>
          </cell>
        </row>
        <row r="67">
          <cell r="F67">
            <v>99942</v>
          </cell>
          <cell r="AE67">
            <v>0</v>
          </cell>
          <cell r="BD67">
            <v>99942</v>
          </cell>
        </row>
        <row r="68">
          <cell r="F68">
            <v>23287</v>
          </cell>
          <cell r="AE68">
            <v>0</v>
          </cell>
          <cell r="BD68">
            <v>23287</v>
          </cell>
        </row>
        <row r="69">
          <cell r="F69">
            <v>154497</v>
          </cell>
          <cell r="AE69">
            <v>0</v>
          </cell>
          <cell r="BD69">
            <v>154497</v>
          </cell>
        </row>
        <row r="71">
          <cell r="AE71">
            <v>0</v>
          </cell>
          <cell r="AJ71">
            <v>94165</v>
          </cell>
          <cell r="BD71">
            <v>44165</v>
          </cell>
        </row>
        <row r="72">
          <cell r="AE72">
            <v>0</v>
          </cell>
          <cell r="AJ72">
            <v>788049</v>
          </cell>
          <cell r="BD72">
            <v>743049</v>
          </cell>
        </row>
        <row r="73">
          <cell r="AE73">
            <v>0</v>
          </cell>
          <cell r="AJ73">
            <v>270221</v>
          </cell>
          <cell r="BD73">
            <v>270221</v>
          </cell>
        </row>
        <row r="74">
          <cell r="AE74">
            <v>0</v>
          </cell>
          <cell r="AJ74">
            <v>584757</v>
          </cell>
          <cell r="BD74">
            <v>105995</v>
          </cell>
        </row>
        <row r="75">
          <cell r="AE75">
            <v>0</v>
          </cell>
          <cell r="AJ75">
            <v>774823</v>
          </cell>
          <cell r="BD75">
            <v>774823</v>
          </cell>
        </row>
        <row r="76">
          <cell r="AE76">
            <v>0</v>
          </cell>
          <cell r="AJ76">
            <v>451779</v>
          </cell>
          <cell r="BD76">
            <v>436779</v>
          </cell>
        </row>
        <row r="77">
          <cell r="AE77">
            <v>0</v>
          </cell>
          <cell r="AJ77">
            <v>530030</v>
          </cell>
          <cell r="BD77">
            <v>530030</v>
          </cell>
        </row>
        <row r="78">
          <cell r="AE78">
            <v>0</v>
          </cell>
          <cell r="AJ78">
            <v>91622</v>
          </cell>
          <cell r="BD78">
            <v>91622</v>
          </cell>
        </row>
        <row r="79">
          <cell r="AE79">
            <v>0</v>
          </cell>
          <cell r="AJ79">
            <v>314747</v>
          </cell>
          <cell r="BD79">
            <v>314747</v>
          </cell>
        </row>
        <row r="80">
          <cell r="AE80">
            <v>0</v>
          </cell>
          <cell r="AJ80">
            <v>582280</v>
          </cell>
          <cell r="BD80">
            <v>582280</v>
          </cell>
        </row>
        <row r="81">
          <cell r="AE81">
            <v>0</v>
          </cell>
          <cell r="AJ81">
            <v>45826</v>
          </cell>
          <cell r="BD81">
            <v>45826</v>
          </cell>
        </row>
        <row r="82">
          <cell r="AE82">
            <v>0</v>
          </cell>
          <cell r="AJ82">
            <v>168778</v>
          </cell>
          <cell r="BD82">
            <v>168778</v>
          </cell>
        </row>
        <row r="83">
          <cell r="AE83">
            <v>0</v>
          </cell>
          <cell r="AJ83">
            <v>57265</v>
          </cell>
          <cell r="BD83">
            <v>57265</v>
          </cell>
        </row>
        <row r="84">
          <cell r="AE84">
            <v>0</v>
          </cell>
          <cell r="AJ84">
            <v>915357</v>
          </cell>
          <cell r="BD84">
            <v>915357</v>
          </cell>
        </row>
        <row r="85">
          <cell r="AE85">
            <v>0</v>
          </cell>
          <cell r="AJ85">
            <v>114320</v>
          </cell>
          <cell r="BD85">
            <v>114320</v>
          </cell>
        </row>
        <row r="86">
          <cell r="AE86">
            <v>0</v>
          </cell>
          <cell r="AJ86">
            <v>186924</v>
          </cell>
          <cell r="BD86">
            <v>186924</v>
          </cell>
        </row>
        <row r="87">
          <cell r="F87">
            <v>117773</v>
          </cell>
          <cell r="AE87">
            <v>0</v>
          </cell>
          <cell r="BD87">
            <v>117773</v>
          </cell>
        </row>
        <row r="88">
          <cell r="F88">
            <v>72232</v>
          </cell>
          <cell r="AE88">
            <v>0</v>
          </cell>
          <cell r="BD88">
            <v>72232</v>
          </cell>
        </row>
        <row r="89">
          <cell r="F89">
            <v>36433</v>
          </cell>
          <cell r="AE89">
            <v>0</v>
          </cell>
          <cell r="BD89">
            <v>36433</v>
          </cell>
        </row>
        <row r="90">
          <cell r="F90">
            <v>315292</v>
          </cell>
          <cell r="AE90">
            <v>0</v>
          </cell>
          <cell r="BD90">
            <v>315292</v>
          </cell>
        </row>
        <row r="92">
          <cell r="AJ92">
            <v>405918685</v>
          </cell>
          <cell r="BD92">
            <v>286738330</v>
          </cell>
        </row>
        <row r="93">
          <cell r="F93">
            <v>62483680</v>
          </cell>
          <cell r="AE93">
            <v>37189475</v>
          </cell>
          <cell r="BD93">
            <v>90859912</v>
          </cell>
        </row>
        <row r="95">
          <cell r="F95">
            <v>27904053</v>
          </cell>
          <cell r="AE95">
            <v>0</v>
          </cell>
          <cell r="BD95">
            <v>5267208</v>
          </cell>
        </row>
        <row r="96">
          <cell r="F96">
            <v>2188290</v>
          </cell>
          <cell r="AE96">
            <v>0</v>
          </cell>
          <cell r="BD96">
            <v>1979540</v>
          </cell>
        </row>
        <row r="97">
          <cell r="F97">
            <v>50000</v>
          </cell>
          <cell r="AE97">
            <v>0</v>
          </cell>
          <cell r="BD97">
            <v>23566</v>
          </cell>
        </row>
        <row r="98">
          <cell r="F98">
            <v>3128955</v>
          </cell>
          <cell r="AE98">
            <v>0</v>
          </cell>
          <cell r="BD98">
            <v>2829255</v>
          </cell>
        </row>
        <row r="99">
          <cell r="F99">
            <v>200000</v>
          </cell>
          <cell r="BD99">
            <v>0</v>
          </cell>
        </row>
        <row r="101">
          <cell r="F101">
            <v>2000000</v>
          </cell>
          <cell r="AE101">
            <v>0</v>
          </cell>
          <cell r="BD101">
            <v>743375</v>
          </cell>
        </row>
        <row r="102">
          <cell r="F102">
            <v>0</v>
          </cell>
          <cell r="AE102">
            <v>0</v>
          </cell>
          <cell r="BD102">
            <v>0</v>
          </cell>
        </row>
        <row r="103">
          <cell r="F103">
            <v>1000000</v>
          </cell>
          <cell r="AE103">
            <v>0</v>
          </cell>
          <cell r="BD103">
            <v>221133</v>
          </cell>
        </row>
        <row r="104">
          <cell r="F104">
            <v>0</v>
          </cell>
          <cell r="AE104">
            <v>0</v>
          </cell>
          <cell r="BD104">
            <v>0</v>
          </cell>
        </row>
        <row r="105">
          <cell r="F105">
            <v>10724648</v>
          </cell>
          <cell r="AE105">
            <v>0</v>
          </cell>
          <cell r="BD105">
            <v>7994068</v>
          </cell>
        </row>
        <row r="106">
          <cell r="F106">
            <v>117381083</v>
          </cell>
          <cell r="AE106">
            <v>0</v>
          </cell>
          <cell r="BD106">
            <v>74940137</v>
          </cell>
        </row>
        <row r="107">
          <cell r="F107">
            <v>14000000</v>
          </cell>
          <cell r="BD107">
            <v>6395639</v>
          </cell>
        </row>
        <row r="108">
          <cell r="F108">
            <v>126668501</v>
          </cell>
          <cell r="AE108">
            <v>0</v>
          </cell>
          <cell r="BD108">
            <v>95476306</v>
          </cell>
        </row>
        <row r="109">
          <cell r="F109">
            <v>1000000</v>
          </cell>
          <cell r="AE109">
            <v>0</v>
          </cell>
          <cell r="BD109">
            <v>8191</v>
          </cell>
        </row>
        <row r="111">
          <cell r="BI111">
            <v>29328066</v>
          </cell>
        </row>
        <row r="112">
          <cell r="F112">
            <v>30139510</v>
          </cell>
          <cell r="AE112">
            <v>0</v>
          </cell>
          <cell r="AJ112">
            <v>30139510</v>
          </cell>
          <cell r="BD112">
            <v>32231608</v>
          </cell>
        </row>
        <row r="113">
          <cell r="F113">
            <v>389860429</v>
          </cell>
          <cell r="AE113">
            <v>0</v>
          </cell>
          <cell r="AJ113">
            <v>389860429</v>
          </cell>
          <cell r="BD113">
            <v>389860429</v>
          </cell>
        </row>
        <row r="114">
          <cell r="F114">
            <v>331</v>
          </cell>
          <cell r="AE114">
            <v>0</v>
          </cell>
          <cell r="AJ114">
            <v>331</v>
          </cell>
          <cell r="BD114">
            <v>331</v>
          </cell>
          <cell r="BI114">
            <v>0</v>
          </cell>
        </row>
        <row r="115">
          <cell r="F115">
            <v>142902</v>
          </cell>
          <cell r="AE115">
            <v>0</v>
          </cell>
          <cell r="AJ115">
            <v>142902</v>
          </cell>
          <cell r="BD115">
            <v>142902</v>
          </cell>
        </row>
        <row r="117">
          <cell r="F117">
            <v>12998297</v>
          </cell>
          <cell r="AE117">
            <v>0</v>
          </cell>
          <cell r="AJ117">
            <v>12998297</v>
          </cell>
          <cell r="BD117">
            <v>12068823</v>
          </cell>
        </row>
        <row r="118">
          <cell r="F118">
            <v>8251959</v>
          </cell>
          <cell r="AE118">
            <v>0</v>
          </cell>
          <cell r="AJ118">
            <v>8251959</v>
          </cell>
          <cell r="BD118">
            <v>7772767</v>
          </cell>
        </row>
        <row r="119">
          <cell r="F119">
            <v>0</v>
          </cell>
          <cell r="AE119">
            <v>0</v>
          </cell>
          <cell r="AJ119">
            <v>0</v>
          </cell>
          <cell r="BD119">
            <v>0</v>
          </cell>
          <cell r="BI119">
            <v>0</v>
          </cell>
        </row>
        <row r="120">
          <cell r="F120">
            <v>26500000</v>
          </cell>
          <cell r="AE120">
            <v>0</v>
          </cell>
          <cell r="AJ120">
            <v>26500000</v>
          </cell>
          <cell r="BD120">
            <v>8896000</v>
          </cell>
        </row>
        <row r="121">
          <cell r="F121">
            <v>372863000</v>
          </cell>
          <cell r="AE121">
            <v>0</v>
          </cell>
          <cell r="AJ121">
            <v>372863000</v>
          </cell>
          <cell r="BD121">
            <v>372863000</v>
          </cell>
        </row>
        <row r="122">
          <cell r="F122">
            <v>25475000</v>
          </cell>
          <cell r="AE122">
            <v>0</v>
          </cell>
          <cell r="AJ122">
            <v>25475000</v>
          </cell>
          <cell r="BD122">
            <v>13067502</v>
          </cell>
        </row>
        <row r="124">
          <cell r="BD124">
            <v>2423379967</v>
          </cell>
        </row>
        <row r="129">
          <cell r="BD129">
            <v>29460077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80000</v>
          </cell>
        </row>
        <row r="135">
          <cell r="BD135">
            <v>0</v>
          </cell>
        </row>
        <row r="137">
          <cell r="BD137">
            <v>2192620</v>
          </cell>
        </row>
        <row r="138">
          <cell r="BD138">
            <v>0</v>
          </cell>
        </row>
        <row r="139">
          <cell r="BD139">
            <v>259505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524581</v>
          </cell>
        </row>
        <row r="143">
          <cell r="BD143">
            <v>434529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470000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24287567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53517</v>
          </cell>
        </row>
        <row r="158">
          <cell r="BD158">
            <v>0</v>
          </cell>
        </row>
        <row r="159">
          <cell r="BD159">
            <v>770000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387758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4">
          <cell r="BD184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17207125</v>
          </cell>
        </row>
        <row r="214">
          <cell r="BD214">
            <v>871002</v>
          </cell>
        </row>
        <row r="216">
          <cell r="BD216">
            <v>7958712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230643</v>
          </cell>
        </row>
        <row r="222">
          <cell r="BD222">
            <v>4573</v>
          </cell>
        </row>
        <row r="223">
          <cell r="BD223">
            <v>818248</v>
          </cell>
        </row>
        <row r="224">
          <cell r="BD224">
            <v>824430</v>
          </cell>
        </row>
        <row r="225">
          <cell r="BD225">
            <v>170036</v>
          </cell>
        </row>
        <row r="226">
          <cell r="BD226">
            <v>62382</v>
          </cell>
        </row>
        <row r="227">
          <cell r="BD227">
            <v>0</v>
          </cell>
        </row>
        <row r="228">
          <cell r="BD228">
            <v>58626</v>
          </cell>
        </row>
        <row r="229">
          <cell r="BD229">
            <v>0</v>
          </cell>
        </row>
        <row r="230">
          <cell r="BD230">
            <v>6208473</v>
          </cell>
        </row>
        <row r="233">
          <cell r="BD233">
            <v>12714040</v>
          </cell>
        </row>
        <row r="234">
          <cell r="BD234">
            <v>320169</v>
          </cell>
        </row>
        <row r="235">
          <cell r="BD235">
            <v>936010</v>
          </cell>
        </row>
        <row r="236">
          <cell r="BD236">
            <v>178005</v>
          </cell>
        </row>
        <row r="237">
          <cell r="BD237">
            <v>3032449</v>
          </cell>
        </row>
        <row r="238">
          <cell r="BD238">
            <v>10500</v>
          </cell>
        </row>
        <row r="239">
          <cell r="BD239">
            <v>2702743</v>
          </cell>
        </row>
        <row r="240">
          <cell r="BD240">
            <v>300000</v>
          </cell>
        </row>
        <row r="241">
          <cell r="BD241">
            <v>4027001</v>
          </cell>
        </row>
        <row r="242">
          <cell r="BD242">
            <v>1207163</v>
          </cell>
        </row>
        <row r="244">
          <cell r="BD244">
            <v>9735863</v>
          </cell>
        </row>
        <row r="245">
          <cell r="BD245">
            <v>9735863</v>
          </cell>
        </row>
        <row r="247">
          <cell r="BD247">
            <v>16196695</v>
          </cell>
        </row>
        <row r="250">
          <cell r="BD250">
            <v>0</v>
          </cell>
        </row>
        <row r="251">
          <cell r="BD251">
            <v>1679276</v>
          </cell>
        </row>
        <row r="252">
          <cell r="BD252">
            <v>0</v>
          </cell>
        </row>
        <row r="253">
          <cell r="BD253">
            <v>51174</v>
          </cell>
        </row>
        <row r="254">
          <cell r="AT254">
            <v>804888</v>
          </cell>
          <cell r="BD254">
            <v>804888</v>
          </cell>
        </row>
        <row r="255">
          <cell r="AT255">
            <v>0</v>
          </cell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  <row r="260">
          <cell r="F260">
            <v>2606000000</v>
          </cell>
          <cell r="BD260">
            <v>2511229105</v>
          </cell>
          <cell r="BI260">
            <v>94770895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  <sheetName val="allot-oblig"/>
      <sheetName val="DIVIDEN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2015 ALLOTMENT RELEASES</v>
          </cell>
        </row>
        <row r="3">
          <cell r="A3" t="str">
            <v>January 1-November 30, 2015</v>
          </cell>
        </row>
      </sheetData>
      <sheetData sheetId="6"/>
      <sheetData sheetId="7">
        <row r="1">
          <cell r="A1" t="str">
            <v>CY 2015 ALLOTMENT RELEASES</v>
          </cell>
        </row>
        <row r="3">
          <cell r="A3" t="str">
            <v>January 1-November 30, 2015</v>
          </cell>
        </row>
      </sheetData>
      <sheetData sheetId="8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Z7">
            <v>225798</v>
          </cell>
          <cell r="AJ7">
            <v>0</v>
          </cell>
          <cell r="AR7">
            <v>225798</v>
          </cell>
        </row>
        <row r="8">
          <cell r="E8">
            <v>2567637</v>
          </cell>
          <cell r="H8">
            <v>0</v>
          </cell>
          <cell r="L8">
            <v>0</v>
          </cell>
          <cell r="O8">
            <v>0</v>
          </cell>
          <cell r="R8">
            <v>45177</v>
          </cell>
          <cell r="V8">
            <v>0</v>
          </cell>
          <cell r="W8">
            <v>7912781</v>
          </cell>
          <cell r="Z8">
            <v>73571</v>
          </cell>
          <cell r="AJ8">
            <v>22683</v>
          </cell>
          <cell r="AR8">
            <v>8054212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Z9">
            <v>4017</v>
          </cell>
          <cell r="AJ9">
            <v>981</v>
          </cell>
          <cell r="AR9">
            <v>4998</v>
          </cell>
        </row>
        <row r="10">
          <cell r="E10">
            <v>10157685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Z10">
            <v>173095</v>
          </cell>
          <cell r="AD10">
            <v>0</v>
          </cell>
          <cell r="AJ10">
            <v>47694</v>
          </cell>
          <cell r="AR10">
            <v>220789</v>
          </cell>
        </row>
        <row r="11">
          <cell r="E11">
            <v>40541576</v>
          </cell>
          <cell r="H11">
            <v>0</v>
          </cell>
          <cell r="L11">
            <v>0</v>
          </cell>
          <cell r="O11">
            <v>534723</v>
          </cell>
          <cell r="R11">
            <v>0</v>
          </cell>
          <cell r="V11">
            <v>0</v>
          </cell>
          <cell r="W11">
            <v>20000</v>
          </cell>
          <cell r="Z11">
            <v>472657</v>
          </cell>
          <cell r="AJ11">
            <v>46641</v>
          </cell>
          <cell r="AR11">
            <v>1074021</v>
          </cell>
        </row>
        <row r="12">
          <cell r="E12">
            <v>1898503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100000</v>
          </cell>
          <cell r="Z12">
            <v>37167</v>
          </cell>
          <cell r="AJ12">
            <v>16330</v>
          </cell>
          <cell r="AR12">
            <v>153497</v>
          </cell>
        </row>
        <row r="14">
          <cell r="E14">
            <v>44753594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Z14">
            <v>14388193</v>
          </cell>
          <cell r="AD14">
            <v>0</v>
          </cell>
          <cell r="AJ14">
            <v>3769</v>
          </cell>
          <cell r="AR14">
            <v>14391962</v>
          </cell>
        </row>
        <row r="15">
          <cell r="E15">
            <v>226863904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21057682</v>
          </cell>
          <cell r="AD15">
            <v>0</v>
          </cell>
          <cell r="AJ15">
            <v>1257955</v>
          </cell>
          <cell r="AR15">
            <v>22315637</v>
          </cell>
        </row>
        <row r="16">
          <cell r="E16">
            <v>41552739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3433947</v>
          </cell>
          <cell r="AD16">
            <v>0</v>
          </cell>
          <cell r="AJ16">
            <v>818349</v>
          </cell>
          <cell r="AR16">
            <v>4252296</v>
          </cell>
        </row>
        <row r="17">
          <cell r="E17">
            <v>3469272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Z17">
            <v>26220</v>
          </cell>
          <cell r="AJ17">
            <v>2882</v>
          </cell>
          <cell r="AR17">
            <v>29102</v>
          </cell>
        </row>
        <row r="18">
          <cell r="E18">
            <v>20880908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35000</v>
          </cell>
          <cell r="W18">
            <v>1153</v>
          </cell>
          <cell r="Z18">
            <v>460642</v>
          </cell>
          <cell r="AJ18">
            <v>66428</v>
          </cell>
          <cell r="AR18">
            <v>563223</v>
          </cell>
        </row>
        <row r="19">
          <cell r="E19">
            <v>12949281</v>
          </cell>
          <cell r="H19">
            <v>0</v>
          </cell>
          <cell r="L19">
            <v>0</v>
          </cell>
          <cell r="O19">
            <v>0</v>
          </cell>
          <cell r="R19">
            <v>14750</v>
          </cell>
          <cell r="V19">
            <v>0</v>
          </cell>
          <cell r="Y19">
            <v>5302</v>
          </cell>
          <cell r="Z19">
            <v>510857</v>
          </cell>
          <cell r="AJ19">
            <v>393058</v>
          </cell>
          <cell r="AR19">
            <v>923967</v>
          </cell>
        </row>
        <row r="20">
          <cell r="E20">
            <v>11980070</v>
          </cell>
          <cell r="H20">
            <v>0</v>
          </cell>
          <cell r="L20">
            <v>0</v>
          </cell>
          <cell r="O20">
            <v>0</v>
          </cell>
          <cell r="R20">
            <v>18665</v>
          </cell>
          <cell r="V20">
            <v>0</v>
          </cell>
          <cell r="Y20">
            <v>15707</v>
          </cell>
          <cell r="Z20">
            <v>97969</v>
          </cell>
          <cell r="AJ20">
            <v>89845</v>
          </cell>
          <cell r="AR20">
            <v>222186</v>
          </cell>
        </row>
        <row r="22">
          <cell r="E22">
            <v>23225413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70001</v>
          </cell>
          <cell r="Z22">
            <v>1616387</v>
          </cell>
          <cell r="AJ22">
            <v>228461</v>
          </cell>
          <cell r="AR22">
            <v>1914849</v>
          </cell>
        </row>
        <row r="23">
          <cell r="E23">
            <v>18973513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Z23">
            <v>3544987</v>
          </cell>
          <cell r="AJ23">
            <v>157461</v>
          </cell>
          <cell r="AR23">
            <v>3702448</v>
          </cell>
        </row>
        <row r="24">
          <cell r="E24">
            <v>103529545</v>
          </cell>
          <cell r="H24">
            <v>0</v>
          </cell>
          <cell r="L24">
            <v>23567</v>
          </cell>
          <cell r="O24">
            <v>0</v>
          </cell>
          <cell r="R24">
            <v>142044</v>
          </cell>
          <cell r="V24">
            <v>0</v>
          </cell>
          <cell r="Z24">
            <v>13304404</v>
          </cell>
          <cell r="AD24">
            <v>0</v>
          </cell>
          <cell r="AJ24">
            <v>36572623</v>
          </cell>
          <cell r="AR24">
            <v>50042638</v>
          </cell>
        </row>
        <row r="25">
          <cell r="E25">
            <v>11234337</v>
          </cell>
          <cell r="H25">
            <v>0</v>
          </cell>
          <cell r="L25">
            <v>0</v>
          </cell>
          <cell r="O25">
            <v>0</v>
          </cell>
          <cell r="R25">
            <v>110143</v>
          </cell>
          <cell r="V25">
            <v>5416</v>
          </cell>
          <cell r="W25">
            <v>2950</v>
          </cell>
          <cell r="Z25">
            <v>796027</v>
          </cell>
          <cell r="AJ25">
            <v>947050</v>
          </cell>
          <cell r="AR25">
            <v>1861586</v>
          </cell>
        </row>
        <row r="27">
          <cell r="E27">
            <v>8023949</v>
          </cell>
          <cell r="H27">
            <v>0</v>
          </cell>
          <cell r="L27">
            <v>0</v>
          </cell>
          <cell r="O27">
            <v>0</v>
          </cell>
          <cell r="R27">
            <v>31914</v>
          </cell>
          <cell r="V27">
            <v>0</v>
          </cell>
          <cell r="Z27">
            <v>274658</v>
          </cell>
          <cell r="AJ27">
            <v>220305</v>
          </cell>
          <cell r="AR27">
            <v>526877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64322</v>
          </cell>
          <cell r="AJ28">
            <v>39079</v>
          </cell>
          <cell r="AR28">
            <v>103401</v>
          </cell>
        </row>
        <row r="29">
          <cell r="E29">
            <v>94221254</v>
          </cell>
          <cell r="H29">
            <v>0</v>
          </cell>
          <cell r="L29">
            <v>0</v>
          </cell>
          <cell r="O29">
            <v>124766</v>
          </cell>
          <cell r="R29">
            <v>256188</v>
          </cell>
          <cell r="V29">
            <v>0</v>
          </cell>
          <cell r="Z29">
            <v>8940376</v>
          </cell>
          <cell r="AJ29">
            <v>51123837</v>
          </cell>
          <cell r="AR29">
            <v>60445167</v>
          </cell>
        </row>
        <row r="31">
          <cell r="E31">
            <v>181600086</v>
          </cell>
          <cell r="H31">
            <v>0</v>
          </cell>
          <cell r="L31">
            <v>0</v>
          </cell>
          <cell r="O31">
            <v>1864461</v>
          </cell>
          <cell r="R31">
            <v>0</v>
          </cell>
          <cell r="V31">
            <v>0</v>
          </cell>
          <cell r="Z31">
            <v>669113</v>
          </cell>
          <cell r="AD31">
            <v>0</v>
          </cell>
          <cell r="AJ31">
            <v>25893</v>
          </cell>
          <cell r="AR31">
            <v>2559467</v>
          </cell>
        </row>
        <row r="32">
          <cell r="E32">
            <v>149129192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182431</v>
          </cell>
          <cell r="AJ32">
            <v>107766</v>
          </cell>
          <cell r="AR32">
            <v>290197</v>
          </cell>
        </row>
        <row r="33">
          <cell r="E33">
            <v>17573714</v>
          </cell>
          <cell r="H33">
            <v>0</v>
          </cell>
          <cell r="L33">
            <v>0</v>
          </cell>
          <cell r="O33">
            <v>0</v>
          </cell>
          <cell r="R33">
            <v>79041</v>
          </cell>
          <cell r="V33">
            <v>0</v>
          </cell>
          <cell r="W33">
            <v>6795</v>
          </cell>
          <cell r="Z33">
            <v>127571</v>
          </cell>
          <cell r="AJ33">
            <v>103868</v>
          </cell>
          <cell r="AR33">
            <v>317275</v>
          </cell>
        </row>
        <row r="34">
          <cell r="E34">
            <v>107701252</v>
          </cell>
          <cell r="H34">
            <v>0</v>
          </cell>
          <cell r="L34">
            <v>0</v>
          </cell>
          <cell r="O34">
            <v>3335978</v>
          </cell>
          <cell r="R34">
            <v>0</v>
          </cell>
          <cell r="V34">
            <v>10716</v>
          </cell>
          <cell r="Z34">
            <v>388617</v>
          </cell>
          <cell r="AD34">
            <v>0</v>
          </cell>
          <cell r="AJ34">
            <v>22229</v>
          </cell>
          <cell r="AR34">
            <v>3757540</v>
          </cell>
        </row>
        <row r="35">
          <cell r="E35">
            <v>2478718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Z35">
            <v>29168</v>
          </cell>
          <cell r="AJ35">
            <v>12136</v>
          </cell>
          <cell r="AR35">
            <v>41304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Z36">
            <v>235703</v>
          </cell>
          <cell r="AJ36">
            <v>10851</v>
          </cell>
          <cell r="AR36">
            <v>246554</v>
          </cell>
        </row>
        <row r="37">
          <cell r="E37">
            <v>52875047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W37">
            <v>6590</v>
          </cell>
          <cell r="Z37">
            <v>983209</v>
          </cell>
          <cell r="AJ37">
            <v>935103</v>
          </cell>
          <cell r="AR37">
            <v>1924902</v>
          </cell>
        </row>
        <row r="38">
          <cell r="E38">
            <v>6063600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Z38">
            <v>225877</v>
          </cell>
          <cell r="AJ38">
            <v>51772</v>
          </cell>
          <cell r="AR38">
            <v>277649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5400</v>
          </cell>
          <cell r="V39">
            <v>0</v>
          </cell>
          <cell r="Z39">
            <v>56577</v>
          </cell>
          <cell r="AJ39">
            <v>29478</v>
          </cell>
          <cell r="AR39">
            <v>91455</v>
          </cell>
        </row>
        <row r="40">
          <cell r="E40">
            <v>26250062</v>
          </cell>
          <cell r="H40">
            <v>0</v>
          </cell>
          <cell r="L40">
            <v>0</v>
          </cell>
          <cell r="O40">
            <v>2520</v>
          </cell>
          <cell r="R40">
            <v>0</v>
          </cell>
          <cell r="V40">
            <v>0</v>
          </cell>
          <cell r="Z40">
            <v>965541</v>
          </cell>
          <cell r="AJ40">
            <v>281248</v>
          </cell>
          <cell r="AR40">
            <v>1249309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Z41">
            <v>128</v>
          </cell>
          <cell r="AJ41">
            <v>0</v>
          </cell>
          <cell r="AR41">
            <v>128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Z42">
            <v>637593</v>
          </cell>
          <cell r="AJ42">
            <v>986083</v>
          </cell>
          <cell r="AR42">
            <v>1623676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W43">
            <v>4980</v>
          </cell>
          <cell r="Z43">
            <v>54847</v>
          </cell>
          <cell r="AJ43">
            <v>27884</v>
          </cell>
          <cell r="AR43">
            <v>87711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Z44">
            <v>357210</v>
          </cell>
          <cell r="AJ44">
            <v>331732</v>
          </cell>
          <cell r="AR44">
            <v>688942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Z45">
            <v>104750</v>
          </cell>
          <cell r="AJ45">
            <v>123679</v>
          </cell>
          <cell r="AR45">
            <v>228429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Z46">
            <v>54043</v>
          </cell>
          <cell r="AJ46">
            <v>0</v>
          </cell>
          <cell r="AR46">
            <v>54043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Z47">
            <v>14136</v>
          </cell>
          <cell r="AJ47">
            <v>38784</v>
          </cell>
          <cell r="AR47">
            <v>52920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Z51">
            <v>695</v>
          </cell>
          <cell r="AR51">
            <v>695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Z52">
            <v>2459</v>
          </cell>
          <cell r="AJ52">
            <v>1687</v>
          </cell>
          <cell r="AR52">
            <v>4146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Z54">
            <v>16268</v>
          </cell>
          <cell r="AJ54">
            <v>1398</v>
          </cell>
          <cell r="AR54">
            <v>17666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Z55">
            <v>13922</v>
          </cell>
          <cell r="AJ55">
            <v>5171</v>
          </cell>
          <cell r="AR55">
            <v>19093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Z56">
            <v>5215</v>
          </cell>
          <cell r="AJ56">
            <v>0</v>
          </cell>
          <cell r="AR56">
            <v>5215</v>
          </cell>
        </row>
        <row r="57">
          <cell r="E57">
            <v>119075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Z57">
            <v>3617</v>
          </cell>
          <cell r="AJ57">
            <v>1465</v>
          </cell>
          <cell r="AR57">
            <v>5082</v>
          </cell>
        </row>
        <row r="58">
          <cell r="E58">
            <v>477354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Z58">
            <v>18447</v>
          </cell>
          <cell r="AJ58">
            <v>34674</v>
          </cell>
          <cell r="AR58">
            <v>53121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Z59">
            <v>1195</v>
          </cell>
          <cell r="AJ59">
            <v>0</v>
          </cell>
          <cell r="AR59">
            <v>1195</v>
          </cell>
        </row>
        <row r="60">
          <cell r="E60">
            <v>57976</v>
          </cell>
          <cell r="Z60">
            <v>8565</v>
          </cell>
          <cell r="AJ60">
            <v>1662</v>
          </cell>
          <cell r="AR60">
            <v>10227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Z61">
            <v>5022</v>
          </cell>
          <cell r="AJ61">
            <v>236</v>
          </cell>
          <cell r="AR61">
            <v>5258</v>
          </cell>
        </row>
        <row r="62">
          <cell r="E62">
            <v>99057</v>
          </cell>
          <cell r="R62">
            <v>0</v>
          </cell>
          <cell r="Z62">
            <v>7968</v>
          </cell>
          <cell r="AJ62">
            <v>0</v>
          </cell>
          <cell r="AR62">
            <v>7968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Z63">
            <v>16381</v>
          </cell>
          <cell r="AJ63">
            <v>3109</v>
          </cell>
          <cell r="AR63">
            <v>19490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Z64">
            <v>3781</v>
          </cell>
          <cell r="AJ64">
            <v>0</v>
          </cell>
          <cell r="AR64">
            <v>3781</v>
          </cell>
        </row>
        <row r="65">
          <cell r="E65">
            <v>99942</v>
          </cell>
          <cell r="R65">
            <v>0</v>
          </cell>
          <cell r="W65">
            <v>10730</v>
          </cell>
          <cell r="Z65">
            <v>3292</v>
          </cell>
          <cell r="AJ65">
            <v>0</v>
          </cell>
          <cell r="AR65">
            <v>14022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Z66">
            <v>1741</v>
          </cell>
          <cell r="AJ66">
            <v>0</v>
          </cell>
          <cell r="AR66">
            <v>1741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Z67">
            <v>10325</v>
          </cell>
          <cell r="AJ67">
            <v>0</v>
          </cell>
          <cell r="AR67">
            <v>10325</v>
          </cell>
        </row>
        <row r="69">
          <cell r="E69">
            <v>44165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Z69">
            <v>2177</v>
          </cell>
          <cell r="AJ69">
            <v>0</v>
          </cell>
          <cell r="AR69">
            <v>2177</v>
          </cell>
        </row>
        <row r="70">
          <cell r="E70">
            <v>743049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Z70">
            <v>5381</v>
          </cell>
          <cell r="AJ70">
            <v>420</v>
          </cell>
          <cell r="AR70">
            <v>5801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Z71">
            <v>4834</v>
          </cell>
          <cell r="AJ71">
            <v>1034</v>
          </cell>
          <cell r="AR71">
            <v>5868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Z72">
            <v>3741</v>
          </cell>
          <cell r="AJ72">
            <v>956</v>
          </cell>
          <cell r="AR72">
            <v>4697</v>
          </cell>
        </row>
        <row r="73">
          <cell r="E73">
            <v>774823</v>
          </cell>
          <cell r="Z73">
            <v>33108</v>
          </cell>
          <cell r="AJ73">
            <v>79604</v>
          </cell>
          <cell r="AR73">
            <v>112712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5003</v>
          </cell>
          <cell r="V74">
            <v>0</v>
          </cell>
          <cell r="Z74">
            <v>30095</v>
          </cell>
          <cell r="AJ74">
            <v>33993</v>
          </cell>
          <cell r="AR74">
            <v>69091</v>
          </cell>
        </row>
        <row r="75">
          <cell r="E75">
            <v>530030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Z75">
            <v>24513</v>
          </cell>
          <cell r="AJ75">
            <v>5764</v>
          </cell>
          <cell r="AR75">
            <v>30277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Z76">
            <v>3556</v>
          </cell>
          <cell r="AJ76">
            <v>145</v>
          </cell>
          <cell r="AR76">
            <v>3701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W77">
            <v>3250</v>
          </cell>
          <cell r="Z77">
            <v>16380</v>
          </cell>
          <cell r="AJ77">
            <v>3570</v>
          </cell>
          <cell r="AR77">
            <v>23200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Z78">
            <v>7411</v>
          </cell>
          <cell r="AJ78">
            <v>0</v>
          </cell>
          <cell r="AR78">
            <v>7411</v>
          </cell>
        </row>
        <row r="79">
          <cell r="E79">
            <v>45826</v>
          </cell>
          <cell r="H79">
            <v>0</v>
          </cell>
          <cell r="R79">
            <v>0</v>
          </cell>
          <cell r="Z79">
            <v>2108</v>
          </cell>
          <cell r="AJ79">
            <v>914</v>
          </cell>
          <cell r="AR79">
            <v>3022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Z80">
            <v>555</v>
          </cell>
          <cell r="AJ80">
            <v>497</v>
          </cell>
          <cell r="AR80">
            <v>1052</v>
          </cell>
        </row>
        <row r="81">
          <cell r="E81">
            <v>57265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W81">
            <v>3830</v>
          </cell>
          <cell r="Z81">
            <v>2218</v>
          </cell>
          <cell r="AJ81">
            <v>690</v>
          </cell>
          <cell r="AR81">
            <v>6738</v>
          </cell>
        </row>
        <row r="82">
          <cell r="E82">
            <v>915357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Z82">
            <v>69267</v>
          </cell>
          <cell r="AJ82">
            <v>34720</v>
          </cell>
          <cell r="AR82">
            <v>103987</v>
          </cell>
        </row>
        <row r="83">
          <cell r="E83">
            <v>114320</v>
          </cell>
          <cell r="H83">
            <v>0</v>
          </cell>
          <cell r="Z83">
            <v>2555</v>
          </cell>
          <cell r="AJ83">
            <v>1270</v>
          </cell>
          <cell r="AR83">
            <v>3825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Z84">
            <v>3864</v>
          </cell>
          <cell r="AJ84">
            <v>1405</v>
          </cell>
          <cell r="AR84">
            <v>5269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Z85">
            <v>4727</v>
          </cell>
          <cell r="AJ85">
            <v>46</v>
          </cell>
          <cell r="AR85">
            <v>4773</v>
          </cell>
        </row>
        <row r="86">
          <cell r="E86">
            <v>72232</v>
          </cell>
          <cell r="H86">
            <v>0</v>
          </cell>
          <cell r="R86">
            <v>0</v>
          </cell>
          <cell r="V86">
            <v>0</v>
          </cell>
          <cell r="Z86">
            <v>1435</v>
          </cell>
          <cell r="AJ86">
            <v>0</v>
          </cell>
          <cell r="AR86">
            <v>1435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5000</v>
          </cell>
          <cell r="V87">
            <v>0</v>
          </cell>
          <cell r="Z87">
            <v>1752</v>
          </cell>
          <cell r="AJ87">
            <v>765</v>
          </cell>
          <cell r="AR87">
            <v>7517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Z88">
            <v>10638</v>
          </cell>
          <cell r="AJ88">
            <v>4475</v>
          </cell>
          <cell r="AR88">
            <v>15113</v>
          </cell>
        </row>
        <row r="90">
          <cell r="H90">
            <v>90859912</v>
          </cell>
          <cell r="L90">
            <v>0</v>
          </cell>
          <cell r="O90">
            <v>527075</v>
          </cell>
          <cell r="R90">
            <v>0</v>
          </cell>
          <cell r="V90">
            <v>0</v>
          </cell>
          <cell r="AD90">
            <v>0</v>
          </cell>
          <cell r="AJ90">
            <v>42779</v>
          </cell>
          <cell r="AR90">
            <v>91429766</v>
          </cell>
        </row>
        <row r="92">
          <cell r="E92">
            <v>0</v>
          </cell>
          <cell r="H92">
            <v>0</v>
          </cell>
          <cell r="L92">
            <v>6239215</v>
          </cell>
          <cell r="O92">
            <v>0</v>
          </cell>
          <cell r="R92">
            <v>0</v>
          </cell>
          <cell r="AJ92">
            <v>0</v>
          </cell>
          <cell r="AR92">
            <v>6239215</v>
          </cell>
        </row>
        <row r="93">
          <cell r="H93">
            <v>0</v>
          </cell>
          <cell r="L93">
            <v>1857247</v>
          </cell>
          <cell r="O93">
            <v>6116</v>
          </cell>
          <cell r="R93">
            <v>0</v>
          </cell>
          <cell r="V93">
            <v>0</v>
          </cell>
          <cell r="AD93">
            <v>8191</v>
          </cell>
          <cell r="AJ93">
            <v>67071</v>
          </cell>
          <cell r="AR93">
            <v>1938625</v>
          </cell>
        </row>
        <row r="94">
          <cell r="E94">
            <v>0</v>
          </cell>
          <cell r="H94">
            <v>0</v>
          </cell>
          <cell r="L94">
            <v>1979540</v>
          </cell>
          <cell r="O94">
            <v>0</v>
          </cell>
          <cell r="R94">
            <v>30050</v>
          </cell>
          <cell r="V94">
            <v>0</v>
          </cell>
          <cell r="Z94">
            <v>1439</v>
          </cell>
          <cell r="AJ94">
            <v>2849</v>
          </cell>
          <cell r="AR94">
            <v>2013878</v>
          </cell>
        </row>
        <row r="95">
          <cell r="E95">
            <v>0</v>
          </cell>
          <cell r="AR95">
            <v>0</v>
          </cell>
        </row>
      </sheetData>
      <sheetData sheetId="9">
        <row r="7">
          <cell r="F7">
            <v>324783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324783</v>
          </cell>
        </row>
        <row r="8">
          <cell r="F8">
            <v>34489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331</v>
          </cell>
          <cell r="BA8">
            <v>34820</v>
          </cell>
        </row>
        <row r="9">
          <cell r="F9">
            <v>3885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3885</v>
          </cell>
        </row>
        <row r="10">
          <cell r="F10">
            <v>323572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323572</v>
          </cell>
        </row>
        <row r="11">
          <cell r="F11">
            <v>246248</v>
          </cell>
          <cell r="K11">
            <v>84011</v>
          </cell>
          <cell r="N11">
            <v>0</v>
          </cell>
          <cell r="S11">
            <v>242607</v>
          </cell>
          <cell r="AD11">
            <v>0</v>
          </cell>
          <cell r="BA11">
            <v>572866</v>
          </cell>
        </row>
        <row r="12">
          <cell r="F12">
            <v>675486</v>
          </cell>
          <cell r="K12">
            <v>9433</v>
          </cell>
          <cell r="N12">
            <v>1847</v>
          </cell>
          <cell r="S12">
            <v>0</v>
          </cell>
          <cell r="AD12">
            <v>0</v>
          </cell>
          <cell r="BA12">
            <v>686766</v>
          </cell>
        </row>
        <row r="14">
          <cell r="F14">
            <v>37697</v>
          </cell>
          <cell r="K14">
            <v>112141</v>
          </cell>
          <cell r="N14">
            <v>1491</v>
          </cell>
          <cell r="S14">
            <v>627840</v>
          </cell>
          <cell r="AD14">
            <v>0</v>
          </cell>
          <cell r="BA14">
            <v>779169</v>
          </cell>
        </row>
        <row r="15">
          <cell r="F15">
            <v>21134628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21134628</v>
          </cell>
        </row>
        <row r="16">
          <cell r="F16">
            <v>2259607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2259607</v>
          </cell>
        </row>
        <row r="17">
          <cell r="F17">
            <v>27949</v>
          </cell>
          <cell r="K17">
            <v>140902</v>
          </cell>
          <cell r="N17">
            <v>34100</v>
          </cell>
          <cell r="S17">
            <v>974309</v>
          </cell>
          <cell r="AD17">
            <v>0</v>
          </cell>
          <cell r="BA17">
            <v>1177260</v>
          </cell>
        </row>
        <row r="18">
          <cell r="F18">
            <v>340040</v>
          </cell>
          <cell r="K18">
            <v>121629</v>
          </cell>
          <cell r="N18">
            <v>1658</v>
          </cell>
          <cell r="S18">
            <v>82034</v>
          </cell>
          <cell r="AD18">
            <v>0</v>
          </cell>
          <cell r="BA18">
            <v>545361</v>
          </cell>
        </row>
        <row r="19">
          <cell r="F19">
            <v>529923</v>
          </cell>
          <cell r="K19">
            <v>0</v>
          </cell>
          <cell r="N19">
            <v>3858747</v>
          </cell>
          <cell r="S19">
            <v>566921</v>
          </cell>
          <cell r="AD19">
            <v>0</v>
          </cell>
          <cell r="BA19">
            <v>4955591</v>
          </cell>
        </row>
        <row r="20">
          <cell r="F20">
            <v>99442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99442</v>
          </cell>
        </row>
        <row r="22">
          <cell r="F22">
            <v>393474</v>
          </cell>
          <cell r="K22">
            <v>938378</v>
          </cell>
          <cell r="N22">
            <v>105057</v>
          </cell>
          <cell r="S22">
            <v>98771</v>
          </cell>
          <cell r="AD22">
            <v>0</v>
          </cell>
          <cell r="BA22">
            <v>1535680</v>
          </cell>
        </row>
        <row r="23">
          <cell r="F23">
            <v>760172</v>
          </cell>
          <cell r="K23">
            <v>609</v>
          </cell>
          <cell r="N23">
            <v>0</v>
          </cell>
          <cell r="S23">
            <v>0</v>
          </cell>
          <cell r="AD23">
            <v>0</v>
          </cell>
          <cell r="BA23">
            <v>760781</v>
          </cell>
        </row>
        <row r="24">
          <cell r="F24">
            <v>448015</v>
          </cell>
          <cell r="K24">
            <v>0</v>
          </cell>
          <cell r="N24">
            <v>998</v>
          </cell>
          <cell r="S24">
            <v>77874</v>
          </cell>
          <cell r="AD24">
            <v>0</v>
          </cell>
          <cell r="BA24">
            <v>526887</v>
          </cell>
        </row>
        <row r="25">
          <cell r="F25">
            <v>470203</v>
          </cell>
          <cell r="K25">
            <v>0</v>
          </cell>
          <cell r="N25">
            <v>0</v>
          </cell>
          <cell r="S25">
            <v>333396</v>
          </cell>
          <cell r="AD25">
            <v>0</v>
          </cell>
          <cell r="AJ25">
            <v>18248</v>
          </cell>
          <cell r="BA25">
            <v>821847</v>
          </cell>
        </row>
        <row r="27">
          <cell r="F27">
            <v>184284</v>
          </cell>
          <cell r="K27">
            <v>0</v>
          </cell>
          <cell r="N27">
            <v>0</v>
          </cell>
          <cell r="S27">
            <v>208595</v>
          </cell>
          <cell r="AD27">
            <v>0</v>
          </cell>
          <cell r="AJ27">
            <v>0</v>
          </cell>
          <cell r="BA27">
            <v>392879</v>
          </cell>
        </row>
        <row r="28">
          <cell r="F28">
            <v>115196</v>
          </cell>
          <cell r="K28">
            <v>0</v>
          </cell>
          <cell r="N28">
            <v>1721</v>
          </cell>
          <cell r="S28">
            <v>0</v>
          </cell>
          <cell r="AD28">
            <v>0</v>
          </cell>
          <cell r="BA28">
            <v>116917</v>
          </cell>
        </row>
        <row r="29">
          <cell r="F29">
            <v>189417</v>
          </cell>
          <cell r="K29">
            <v>0</v>
          </cell>
          <cell r="N29">
            <v>585369</v>
          </cell>
          <cell r="S29">
            <v>0</v>
          </cell>
          <cell r="AD29">
            <v>0</v>
          </cell>
          <cell r="AJ29">
            <v>0</v>
          </cell>
          <cell r="AM29">
            <v>804888</v>
          </cell>
          <cell r="BA29">
            <v>1579674</v>
          </cell>
        </row>
        <row r="31">
          <cell r="F31">
            <v>83515</v>
          </cell>
          <cell r="K31">
            <v>0</v>
          </cell>
          <cell r="N31">
            <v>13471</v>
          </cell>
          <cell r="S31">
            <v>0</v>
          </cell>
          <cell r="W31">
            <v>11736989</v>
          </cell>
          <cell r="AD31">
            <v>0</v>
          </cell>
          <cell r="AJ31">
            <v>0</v>
          </cell>
          <cell r="BA31">
            <v>11833975</v>
          </cell>
        </row>
        <row r="32">
          <cell r="F32">
            <v>457404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457404</v>
          </cell>
        </row>
        <row r="33">
          <cell r="F33">
            <v>180308</v>
          </cell>
          <cell r="K33">
            <v>2491</v>
          </cell>
          <cell r="N33">
            <v>34536</v>
          </cell>
          <cell r="S33">
            <v>0</v>
          </cell>
          <cell r="AD33">
            <v>0</v>
          </cell>
          <cell r="AJ33">
            <v>0</v>
          </cell>
          <cell r="BA33">
            <v>217335</v>
          </cell>
        </row>
        <row r="34">
          <cell r="F34">
            <v>90831</v>
          </cell>
          <cell r="K34">
            <v>274518</v>
          </cell>
          <cell r="N34">
            <v>92294</v>
          </cell>
          <cell r="S34">
            <v>0</v>
          </cell>
          <cell r="AD34">
            <v>0</v>
          </cell>
          <cell r="AJ34">
            <v>9538</v>
          </cell>
          <cell r="BA34">
            <v>467181</v>
          </cell>
        </row>
        <row r="35">
          <cell r="F35">
            <v>25525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25525</v>
          </cell>
        </row>
        <row r="36">
          <cell r="F36">
            <v>101441</v>
          </cell>
          <cell r="K36">
            <v>0</v>
          </cell>
          <cell r="N36">
            <v>0</v>
          </cell>
          <cell r="S36">
            <v>20829</v>
          </cell>
          <cell r="AD36">
            <v>0</v>
          </cell>
          <cell r="BA36">
            <v>122270</v>
          </cell>
        </row>
        <row r="37">
          <cell r="F37">
            <v>132868</v>
          </cell>
          <cell r="K37">
            <v>0</v>
          </cell>
          <cell r="N37">
            <v>2153989</v>
          </cell>
          <cell r="S37">
            <v>738327</v>
          </cell>
          <cell r="W37">
            <v>331834</v>
          </cell>
          <cell r="AD37">
            <v>0</v>
          </cell>
          <cell r="BA37">
            <v>3357018</v>
          </cell>
        </row>
        <row r="38">
          <cell r="F38">
            <v>144081</v>
          </cell>
          <cell r="K38">
            <v>114213</v>
          </cell>
          <cell r="N38">
            <v>0</v>
          </cell>
          <cell r="S38">
            <v>5700</v>
          </cell>
          <cell r="AD38">
            <v>0</v>
          </cell>
          <cell r="BA38">
            <v>263994</v>
          </cell>
        </row>
        <row r="39">
          <cell r="F39">
            <v>45089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45089</v>
          </cell>
        </row>
        <row r="40">
          <cell r="F40">
            <v>209512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209512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786105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786105</v>
          </cell>
        </row>
        <row r="43">
          <cell r="F43">
            <v>61651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61651</v>
          </cell>
        </row>
        <row r="44">
          <cell r="F44">
            <v>756721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756721</v>
          </cell>
        </row>
        <row r="45">
          <cell r="F45">
            <v>150190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150190</v>
          </cell>
        </row>
        <row r="46">
          <cell r="F46">
            <v>60310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1601</v>
          </cell>
          <cell r="BA46">
            <v>61911</v>
          </cell>
        </row>
        <row r="47">
          <cell r="F47">
            <v>20349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20349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2005</v>
          </cell>
          <cell r="K51">
            <v>0</v>
          </cell>
          <cell r="S51">
            <v>0</v>
          </cell>
          <cell r="BA51">
            <v>2005</v>
          </cell>
        </row>
        <row r="52">
          <cell r="F52">
            <v>2520</v>
          </cell>
          <cell r="K52">
            <v>1501</v>
          </cell>
          <cell r="S52">
            <v>0</v>
          </cell>
          <cell r="BA52">
            <v>4021</v>
          </cell>
        </row>
        <row r="54">
          <cell r="F54">
            <v>8006</v>
          </cell>
          <cell r="K54">
            <v>0</v>
          </cell>
          <cell r="N54">
            <v>0</v>
          </cell>
          <cell r="S54">
            <v>1111337</v>
          </cell>
          <cell r="AD54">
            <v>0</v>
          </cell>
          <cell r="AJ54">
            <v>21787</v>
          </cell>
          <cell r="BA54">
            <v>1141130</v>
          </cell>
        </row>
        <row r="55">
          <cell r="F55">
            <v>15562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15562</v>
          </cell>
        </row>
        <row r="56">
          <cell r="F56">
            <v>2309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2309</v>
          </cell>
        </row>
        <row r="57">
          <cell r="F57">
            <v>3784</v>
          </cell>
          <cell r="K57">
            <v>0</v>
          </cell>
          <cell r="N57">
            <v>0</v>
          </cell>
          <cell r="S57">
            <v>77000</v>
          </cell>
          <cell r="AD57">
            <v>0</v>
          </cell>
          <cell r="BA57">
            <v>80784</v>
          </cell>
        </row>
        <row r="58">
          <cell r="F58">
            <v>10245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10245</v>
          </cell>
        </row>
        <row r="59">
          <cell r="F59">
            <v>846</v>
          </cell>
          <cell r="K59">
            <v>0</v>
          </cell>
          <cell r="N59">
            <v>0</v>
          </cell>
          <cell r="S59">
            <v>70071</v>
          </cell>
          <cell r="AD59">
            <v>0</v>
          </cell>
          <cell r="BA59">
            <v>70917</v>
          </cell>
        </row>
        <row r="60">
          <cell r="F60">
            <v>3491</v>
          </cell>
          <cell r="BA60">
            <v>3491</v>
          </cell>
        </row>
        <row r="61">
          <cell r="F61">
            <v>4832</v>
          </cell>
          <cell r="K61">
            <v>0</v>
          </cell>
          <cell r="N61">
            <v>0</v>
          </cell>
          <cell r="S61">
            <v>10830</v>
          </cell>
          <cell r="AD61">
            <v>0</v>
          </cell>
          <cell r="BA61">
            <v>15662</v>
          </cell>
        </row>
        <row r="62">
          <cell r="F62">
            <v>3706</v>
          </cell>
          <cell r="BA62">
            <v>3706</v>
          </cell>
        </row>
        <row r="63">
          <cell r="F63">
            <v>18028</v>
          </cell>
          <cell r="K63">
            <v>0</v>
          </cell>
          <cell r="N63">
            <v>0</v>
          </cell>
          <cell r="S63">
            <v>134968</v>
          </cell>
          <cell r="AD63">
            <v>0</v>
          </cell>
          <cell r="BA63">
            <v>152996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3386</v>
          </cell>
          <cell r="K65">
            <v>0</v>
          </cell>
          <cell r="N65">
            <v>0</v>
          </cell>
          <cell r="S65">
            <v>0</v>
          </cell>
          <cell r="BA65">
            <v>3386</v>
          </cell>
        </row>
        <row r="66">
          <cell r="F66">
            <v>1588</v>
          </cell>
          <cell r="K66">
            <v>0</v>
          </cell>
          <cell r="N66">
            <v>0</v>
          </cell>
          <cell r="S66">
            <v>69467</v>
          </cell>
          <cell r="AD66">
            <v>0</v>
          </cell>
          <cell r="BA66">
            <v>71055</v>
          </cell>
        </row>
        <row r="67">
          <cell r="F67">
            <v>2624</v>
          </cell>
          <cell r="K67">
            <v>2698</v>
          </cell>
          <cell r="N67">
            <v>0</v>
          </cell>
          <cell r="S67">
            <v>0</v>
          </cell>
          <cell r="AD67">
            <v>0</v>
          </cell>
          <cell r="BA67">
            <v>5322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667449</v>
          </cell>
          <cell r="AD69">
            <v>0</v>
          </cell>
          <cell r="BA69">
            <v>668989</v>
          </cell>
        </row>
        <row r="70">
          <cell r="F70">
            <v>4660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4660</v>
          </cell>
        </row>
        <row r="71">
          <cell r="F71">
            <v>4872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4872</v>
          </cell>
        </row>
        <row r="72">
          <cell r="F72">
            <v>4260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4260</v>
          </cell>
        </row>
        <row r="73">
          <cell r="F73">
            <v>47467</v>
          </cell>
          <cell r="BA73">
            <v>47467</v>
          </cell>
        </row>
        <row r="74">
          <cell r="F74">
            <v>32895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32895</v>
          </cell>
        </row>
        <row r="75">
          <cell r="F75">
            <v>32338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32338</v>
          </cell>
        </row>
        <row r="76">
          <cell r="F76">
            <v>3767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3767</v>
          </cell>
        </row>
        <row r="77">
          <cell r="F77">
            <v>16825</v>
          </cell>
          <cell r="K77">
            <v>0</v>
          </cell>
          <cell r="N77">
            <v>0</v>
          </cell>
          <cell r="BA77">
            <v>16825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2284</v>
          </cell>
          <cell r="K79">
            <v>0</v>
          </cell>
          <cell r="N79">
            <v>0</v>
          </cell>
          <cell r="BA79">
            <v>2284</v>
          </cell>
        </row>
        <row r="80">
          <cell r="F80">
            <v>837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837</v>
          </cell>
        </row>
        <row r="81">
          <cell r="F81">
            <v>2244</v>
          </cell>
          <cell r="K81">
            <v>17415</v>
          </cell>
          <cell r="N81">
            <v>0</v>
          </cell>
          <cell r="S81">
            <v>0</v>
          </cell>
          <cell r="AD81">
            <v>0</v>
          </cell>
          <cell r="BA81">
            <v>19659</v>
          </cell>
        </row>
        <row r="82">
          <cell r="F82">
            <v>55710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55710</v>
          </cell>
        </row>
        <row r="83">
          <cell r="F83">
            <v>2484</v>
          </cell>
          <cell r="BA83">
            <v>2484</v>
          </cell>
        </row>
        <row r="84">
          <cell r="F84">
            <v>4082</v>
          </cell>
          <cell r="K84">
            <v>0</v>
          </cell>
          <cell r="N84">
            <v>0</v>
          </cell>
          <cell r="S84">
            <v>31469</v>
          </cell>
          <cell r="AD84">
            <v>0</v>
          </cell>
          <cell r="BA84">
            <v>35551</v>
          </cell>
        </row>
        <row r="85">
          <cell r="F85">
            <v>4911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4911</v>
          </cell>
        </row>
        <row r="86">
          <cell r="F86">
            <v>0</v>
          </cell>
          <cell r="BA86">
            <v>0</v>
          </cell>
        </row>
        <row r="87">
          <cell r="F87">
            <v>2054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2054</v>
          </cell>
        </row>
        <row r="88">
          <cell r="F88">
            <v>15608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15608</v>
          </cell>
        </row>
        <row r="90">
          <cell r="F90">
            <v>0</v>
          </cell>
          <cell r="K90">
            <v>0</v>
          </cell>
          <cell r="N90">
            <v>6182224</v>
          </cell>
          <cell r="S90">
            <v>1622973</v>
          </cell>
          <cell r="AD90">
            <v>0</v>
          </cell>
          <cell r="AG90">
            <v>8896000</v>
          </cell>
          <cell r="AJ90">
            <v>0</v>
          </cell>
          <cell r="BA90">
            <v>16701197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389860429</v>
          </cell>
          <cell r="BA92">
            <v>389860429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2072</v>
          </cell>
          <cell r="K94">
            <v>2239</v>
          </cell>
          <cell r="N94">
            <v>0</v>
          </cell>
          <cell r="S94">
            <v>0</v>
          </cell>
          <cell r="AD94">
            <v>0</v>
          </cell>
          <cell r="BA94">
            <v>4311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372863000</v>
          </cell>
          <cell r="BA95">
            <v>372863000</v>
          </cell>
        </row>
      </sheetData>
      <sheetData sheetId="10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B11">
            <v>80000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500000</v>
          </cell>
          <cell r="AN11">
            <v>580000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495074</v>
          </cell>
          <cell r="AA12">
            <v>0</v>
          </cell>
          <cell r="AN12">
            <v>495074</v>
          </cell>
        </row>
        <row r="14">
          <cell r="B14">
            <v>2192620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O14">
            <v>58959</v>
          </cell>
          <cell r="AA14">
            <v>0</v>
          </cell>
          <cell r="AN14">
            <v>2251579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B16">
            <v>259505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1244811</v>
          </cell>
          <cell r="AN16">
            <v>1504316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B18">
            <v>0</v>
          </cell>
          <cell r="E18">
            <v>0</v>
          </cell>
          <cell r="H18">
            <v>0</v>
          </cell>
          <cell r="K18">
            <v>0</v>
          </cell>
          <cell r="N18">
            <v>0</v>
          </cell>
          <cell r="X18">
            <v>1000000</v>
          </cell>
          <cell r="AN18">
            <v>1000000</v>
          </cell>
        </row>
        <row r="19">
          <cell r="B19">
            <v>524581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51647</v>
          </cell>
          <cell r="S19">
            <v>9700</v>
          </cell>
          <cell r="AA19">
            <v>0</v>
          </cell>
          <cell r="AN19">
            <v>585928</v>
          </cell>
        </row>
        <row r="20">
          <cell r="B20">
            <v>434529</v>
          </cell>
          <cell r="E20">
            <v>0</v>
          </cell>
          <cell r="H20">
            <v>0</v>
          </cell>
          <cell r="K20">
            <v>0</v>
          </cell>
          <cell r="N20">
            <v>4573</v>
          </cell>
          <cell r="S20">
            <v>50000</v>
          </cell>
          <cell r="AA20">
            <v>0</v>
          </cell>
          <cell r="AN20">
            <v>489102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89419</v>
          </cell>
          <cell r="AA22">
            <v>0</v>
          </cell>
          <cell r="AN22">
            <v>89419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B24">
            <v>470000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470000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R25">
            <v>47108</v>
          </cell>
          <cell r="AA25">
            <v>0</v>
          </cell>
          <cell r="AN25">
            <v>47108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B31">
            <v>24287567</v>
          </cell>
          <cell r="E31">
            <v>0</v>
          </cell>
          <cell r="H31">
            <v>0</v>
          </cell>
          <cell r="K31">
            <v>41026</v>
          </cell>
          <cell r="N31">
            <v>0</v>
          </cell>
          <cell r="O31">
            <v>734190</v>
          </cell>
          <cell r="W31">
            <v>2141762</v>
          </cell>
          <cell r="AN31">
            <v>27204545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17600</v>
          </cell>
          <cell r="N33">
            <v>0</v>
          </cell>
          <cell r="S33">
            <v>2682</v>
          </cell>
          <cell r="AA33">
            <v>0</v>
          </cell>
          <cell r="AN33">
            <v>20282</v>
          </cell>
        </row>
        <row r="34">
          <cell r="B34">
            <v>53517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53517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B36">
            <v>770000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770000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AA37">
            <v>0</v>
          </cell>
          <cell r="AN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T38">
            <v>170036</v>
          </cell>
          <cell r="AA38">
            <v>0</v>
          </cell>
          <cell r="AN38">
            <v>170036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B40">
            <v>387758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O40">
            <v>25099</v>
          </cell>
          <cell r="AA40">
            <v>0</v>
          </cell>
          <cell r="AN40">
            <v>412857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83812</v>
          </cell>
          <cell r="AA54">
            <v>0</v>
          </cell>
          <cell r="AN54">
            <v>83812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28470</v>
          </cell>
          <cell r="AA71">
            <v>0</v>
          </cell>
          <cell r="AN71">
            <v>28470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28900</v>
          </cell>
          <cell r="AA86">
            <v>0</v>
          </cell>
          <cell r="AN86">
            <v>28900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871002</v>
          </cell>
          <cell r="H90">
            <v>0</v>
          </cell>
          <cell r="K90">
            <v>0</v>
          </cell>
          <cell r="N90">
            <v>0</v>
          </cell>
          <cell r="X90">
            <v>1321900</v>
          </cell>
          <cell r="AN90">
            <v>2192902</v>
          </cell>
        </row>
        <row r="92">
          <cell r="E92">
            <v>0</v>
          </cell>
          <cell r="H92">
            <v>230643</v>
          </cell>
          <cell r="K92">
            <v>0</v>
          </cell>
          <cell r="AA92">
            <v>0</v>
          </cell>
          <cell r="AN92">
            <v>230643</v>
          </cell>
        </row>
        <row r="93">
          <cell r="E93">
            <v>0</v>
          </cell>
          <cell r="H93">
            <v>7958712</v>
          </cell>
          <cell r="K93">
            <v>0</v>
          </cell>
          <cell r="AA93">
            <v>0</v>
          </cell>
          <cell r="AN93">
            <v>7958712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1">
        <row r="7">
          <cell r="E7">
            <v>320169</v>
          </cell>
          <cell r="H7">
            <v>0</v>
          </cell>
          <cell r="L7">
            <v>320169</v>
          </cell>
        </row>
        <row r="8">
          <cell r="H8">
            <v>0</v>
          </cell>
          <cell r="L8">
            <v>0</v>
          </cell>
        </row>
        <row r="9">
          <cell r="H9">
            <v>0</v>
          </cell>
          <cell r="L9">
            <v>0</v>
          </cell>
        </row>
        <row r="10">
          <cell r="H10">
            <v>0</v>
          </cell>
          <cell r="L10">
            <v>0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</row>
        <row r="18">
          <cell r="E18">
            <v>178005</v>
          </cell>
          <cell r="H18">
            <v>0</v>
          </cell>
          <cell r="L18">
            <v>178005</v>
          </cell>
        </row>
        <row r="19">
          <cell r="E19">
            <v>936010</v>
          </cell>
          <cell r="H19">
            <v>0</v>
          </cell>
          <cell r="L19">
            <v>936010</v>
          </cell>
        </row>
        <row r="20">
          <cell r="E20">
            <v>0</v>
          </cell>
          <cell r="H20">
            <v>0</v>
          </cell>
          <cell r="L20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E24">
            <v>3032449</v>
          </cell>
          <cell r="H24">
            <v>0</v>
          </cell>
          <cell r="L24">
            <v>3032449</v>
          </cell>
        </row>
        <row r="25">
          <cell r="E25">
            <v>10500</v>
          </cell>
          <cell r="H25">
            <v>0</v>
          </cell>
          <cell r="L25">
            <v>10500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E31">
            <v>2702743</v>
          </cell>
          <cell r="H31">
            <v>0</v>
          </cell>
          <cell r="L31">
            <v>2702743</v>
          </cell>
        </row>
        <row r="32">
          <cell r="H32">
            <v>0</v>
          </cell>
          <cell r="L32">
            <v>0</v>
          </cell>
        </row>
        <row r="33">
          <cell r="E33">
            <v>300000</v>
          </cell>
          <cell r="H33">
            <v>0</v>
          </cell>
          <cell r="L33">
            <v>300000</v>
          </cell>
        </row>
        <row r="34">
          <cell r="E34">
            <v>4027001</v>
          </cell>
          <cell r="H34">
            <v>0</v>
          </cell>
          <cell r="L34">
            <v>4027001</v>
          </cell>
        </row>
        <row r="35">
          <cell r="E35">
            <v>0</v>
          </cell>
          <cell r="H35">
            <v>0</v>
          </cell>
          <cell r="L35">
            <v>0</v>
          </cell>
        </row>
        <row r="36">
          <cell r="E36">
            <v>0</v>
          </cell>
          <cell r="H36">
            <v>0</v>
          </cell>
          <cell r="L36">
            <v>0</v>
          </cell>
        </row>
        <row r="37">
          <cell r="E37">
            <v>1207163</v>
          </cell>
          <cell r="H37">
            <v>0</v>
          </cell>
          <cell r="L37">
            <v>1207163</v>
          </cell>
        </row>
        <row r="38">
          <cell r="E38">
            <v>0</v>
          </cell>
          <cell r="H38">
            <v>0</v>
          </cell>
          <cell r="L38">
            <v>0</v>
          </cell>
        </row>
        <row r="39">
          <cell r="E39">
            <v>0</v>
          </cell>
          <cell r="H39">
            <v>0</v>
          </cell>
          <cell r="L39">
            <v>0</v>
          </cell>
        </row>
        <row r="40">
          <cell r="E40">
            <v>0</v>
          </cell>
          <cell r="H40">
            <v>0</v>
          </cell>
          <cell r="L40">
            <v>0</v>
          </cell>
        </row>
        <row r="41">
          <cell r="E41">
            <v>0</v>
          </cell>
          <cell r="H41">
            <v>0</v>
          </cell>
          <cell r="L41">
            <v>0</v>
          </cell>
        </row>
        <row r="42">
          <cell r="E42">
            <v>0</v>
          </cell>
          <cell r="H42">
            <v>0</v>
          </cell>
          <cell r="L42">
            <v>0</v>
          </cell>
        </row>
        <row r="43">
          <cell r="E43">
            <v>0</v>
          </cell>
          <cell r="H43">
            <v>0</v>
          </cell>
          <cell r="L43">
            <v>0</v>
          </cell>
        </row>
        <row r="44">
          <cell r="E44">
            <v>0</v>
          </cell>
          <cell r="H44">
            <v>0</v>
          </cell>
          <cell r="L44">
            <v>0</v>
          </cell>
        </row>
        <row r="45">
          <cell r="E45">
            <v>0</v>
          </cell>
          <cell r="H45">
            <v>0</v>
          </cell>
          <cell r="L45">
            <v>0</v>
          </cell>
        </row>
        <row r="46">
          <cell r="E46">
            <v>0</v>
          </cell>
          <cell r="H46">
            <v>0</v>
          </cell>
          <cell r="L46">
            <v>0</v>
          </cell>
        </row>
        <row r="47">
          <cell r="E47">
            <v>0</v>
          </cell>
          <cell r="H47">
            <v>0</v>
          </cell>
          <cell r="L47">
            <v>0</v>
          </cell>
        </row>
        <row r="48">
          <cell r="E48">
            <v>0</v>
          </cell>
        </row>
        <row r="50">
          <cell r="H50">
            <v>0</v>
          </cell>
          <cell r="L50">
            <v>0</v>
          </cell>
        </row>
        <row r="51">
          <cell r="L51">
            <v>0</v>
          </cell>
        </row>
        <row r="52">
          <cell r="H52">
            <v>0</v>
          </cell>
          <cell r="L52">
            <v>0</v>
          </cell>
        </row>
        <row r="53">
          <cell r="L53">
            <v>0</v>
          </cell>
        </row>
        <row r="54">
          <cell r="H54">
            <v>0</v>
          </cell>
          <cell r="L54">
            <v>0</v>
          </cell>
        </row>
        <row r="55">
          <cell r="H55">
            <v>0</v>
          </cell>
          <cell r="L55">
            <v>0</v>
          </cell>
        </row>
        <row r="56">
          <cell r="H56">
            <v>0</v>
          </cell>
          <cell r="L56">
            <v>0</v>
          </cell>
        </row>
        <row r="57">
          <cell r="H57">
            <v>0</v>
          </cell>
          <cell r="L57">
            <v>0</v>
          </cell>
        </row>
        <row r="58">
          <cell r="H58">
            <v>0</v>
          </cell>
          <cell r="L58">
            <v>0</v>
          </cell>
        </row>
        <row r="59">
          <cell r="H59">
            <v>0</v>
          </cell>
          <cell r="L59">
            <v>0</v>
          </cell>
        </row>
        <row r="61">
          <cell r="H61">
            <v>0</v>
          </cell>
          <cell r="L61">
            <v>0</v>
          </cell>
        </row>
        <row r="62"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0</v>
          </cell>
          <cell r="L71">
            <v>0</v>
          </cell>
        </row>
        <row r="72">
          <cell r="H72">
            <v>0</v>
          </cell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H75">
            <v>0</v>
          </cell>
          <cell r="L75">
            <v>0</v>
          </cell>
        </row>
        <row r="76">
          <cell r="H76">
            <v>0</v>
          </cell>
          <cell r="L76">
            <v>0</v>
          </cell>
        </row>
        <row r="77">
          <cell r="L77">
            <v>0</v>
          </cell>
        </row>
        <row r="78">
          <cell r="H78">
            <v>0</v>
          </cell>
          <cell r="L78">
            <v>0</v>
          </cell>
        </row>
        <row r="79">
          <cell r="L79">
            <v>0</v>
          </cell>
        </row>
        <row r="80">
          <cell r="H80">
            <v>0</v>
          </cell>
          <cell r="L80">
            <v>0</v>
          </cell>
        </row>
        <row r="81">
          <cell r="H81">
            <v>0</v>
          </cell>
          <cell r="L81">
            <v>0</v>
          </cell>
        </row>
        <row r="82">
          <cell r="H82">
            <v>0</v>
          </cell>
          <cell r="L82">
            <v>0</v>
          </cell>
        </row>
        <row r="83">
          <cell r="L83">
            <v>0</v>
          </cell>
        </row>
        <row r="84">
          <cell r="H84">
            <v>0</v>
          </cell>
          <cell r="L84">
            <v>0</v>
          </cell>
        </row>
        <row r="85">
          <cell r="H85">
            <v>0</v>
          </cell>
          <cell r="L85">
            <v>0</v>
          </cell>
        </row>
        <row r="86">
          <cell r="H86">
            <v>0</v>
          </cell>
          <cell r="L86">
            <v>0</v>
          </cell>
        </row>
        <row r="87">
          <cell r="H87">
            <v>0</v>
          </cell>
          <cell r="L87">
            <v>0</v>
          </cell>
        </row>
        <row r="88">
          <cell r="H88">
            <v>0</v>
          </cell>
          <cell r="L88">
            <v>0</v>
          </cell>
        </row>
        <row r="90">
          <cell r="H90">
            <v>9735863</v>
          </cell>
          <cell r="L90">
            <v>9735863</v>
          </cell>
        </row>
        <row r="92">
          <cell r="H92">
            <v>0</v>
          </cell>
        </row>
        <row r="93">
          <cell r="H93">
            <v>0</v>
          </cell>
          <cell r="L93">
            <v>0</v>
          </cell>
        </row>
        <row r="94">
          <cell r="H94">
            <v>0</v>
          </cell>
        </row>
      </sheetData>
      <sheetData sheetId="12">
        <row r="7">
          <cell r="H7">
            <v>0</v>
          </cell>
          <cell r="L7">
            <v>0</v>
          </cell>
          <cell r="P7">
            <v>0</v>
          </cell>
          <cell r="AF7">
            <v>0</v>
          </cell>
        </row>
        <row r="8">
          <cell r="H8">
            <v>0</v>
          </cell>
          <cell r="L8">
            <v>0</v>
          </cell>
          <cell r="P8">
            <v>0</v>
          </cell>
          <cell r="AF8">
            <v>0</v>
          </cell>
        </row>
        <row r="9">
          <cell r="H9">
            <v>0</v>
          </cell>
          <cell r="L9">
            <v>0</v>
          </cell>
          <cell r="P9">
            <v>0</v>
          </cell>
          <cell r="AF9">
            <v>0</v>
          </cell>
        </row>
        <row r="10">
          <cell r="H10">
            <v>0</v>
          </cell>
          <cell r="L10">
            <v>0</v>
          </cell>
          <cell r="P10">
            <v>0</v>
          </cell>
          <cell r="AF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  <cell r="AF11">
            <v>0</v>
          </cell>
        </row>
        <row r="12">
          <cell r="H12">
            <v>0</v>
          </cell>
          <cell r="L12">
            <v>0</v>
          </cell>
          <cell r="P12">
            <v>0</v>
          </cell>
          <cell r="AF12">
            <v>0</v>
          </cell>
        </row>
        <row r="14">
          <cell r="H14">
            <v>0</v>
          </cell>
          <cell r="L14">
            <v>0</v>
          </cell>
          <cell r="P14">
            <v>0</v>
          </cell>
          <cell r="AF14">
            <v>0</v>
          </cell>
        </row>
        <row r="15">
          <cell r="H15">
            <v>0</v>
          </cell>
          <cell r="L15">
            <v>0</v>
          </cell>
          <cell r="P15">
            <v>0</v>
          </cell>
          <cell r="AF15">
            <v>0</v>
          </cell>
        </row>
        <row r="16">
          <cell r="H16">
            <v>0</v>
          </cell>
          <cell r="L16">
            <v>0</v>
          </cell>
          <cell r="P16">
            <v>0</v>
          </cell>
          <cell r="AF16">
            <v>0</v>
          </cell>
        </row>
        <row r="17">
          <cell r="H17">
            <v>0</v>
          </cell>
          <cell r="L17">
            <v>0</v>
          </cell>
          <cell r="P17">
            <v>0</v>
          </cell>
          <cell r="AF17">
            <v>0</v>
          </cell>
        </row>
        <row r="18">
          <cell r="H18">
            <v>0</v>
          </cell>
          <cell r="L18">
            <v>0</v>
          </cell>
          <cell r="P18">
            <v>0</v>
          </cell>
          <cell r="AF18">
            <v>0</v>
          </cell>
        </row>
        <row r="19">
          <cell r="H19">
            <v>0</v>
          </cell>
          <cell r="L19">
            <v>0</v>
          </cell>
          <cell r="P19">
            <v>0</v>
          </cell>
          <cell r="AF19">
            <v>0</v>
          </cell>
        </row>
        <row r="20">
          <cell r="H20">
            <v>0</v>
          </cell>
          <cell r="L20">
            <v>0</v>
          </cell>
          <cell r="P20">
            <v>0</v>
          </cell>
          <cell r="AF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  <cell r="AF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  <cell r="AF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  <cell r="AF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  <cell r="AF25">
            <v>0</v>
          </cell>
        </row>
        <row r="27">
          <cell r="H27">
            <v>0</v>
          </cell>
          <cell r="L27">
            <v>0</v>
          </cell>
          <cell r="P27">
            <v>0</v>
          </cell>
          <cell r="AF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  <cell r="AF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X29">
            <v>0</v>
          </cell>
          <cell r="AF29">
            <v>0</v>
          </cell>
        </row>
        <row r="31">
          <cell r="H31">
            <v>0</v>
          </cell>
          <cell r="L31">
            <v>0</v>
          </cell>
          <cell r="P31">
            <v>0</v>
          </cell>
          <cell r="AF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  <cell r="AF32">
            <v>0</v>
          </cell>
        </row>
        <row r="33">
          <cell r="H33">
            <v>0</v>
          </cell>
          <cell r="L33">
            <v>0</v>
          </cell>
          <cell r="P33">
            <v>0</v>
          </cell>
          <cell r="AF33">
            <v>0</v>
          </cell>
        </row>
        <row r="34">
          <cell r="H34">
            <v>0</v>
          </cell>
          <cell r="L34">
            <v>0</v>
          </cell>
          <cell r="P34">
            <v>6180520</v>
          </cell>
          <cell r="AB34">
            <v>5000000</v>
          </cell>
          <cell r="AF34">
            <v>11180520</v>
          </cell>
        </row>
        <row r="35">
          <cell r="H35">
            <v>0</v>
          </cell>
          <cell r="L35">
            <v>0</v>
          </cell>
          <cell r="P35">
            <v>0</v>
          </cell>
          <cell r="AF35">
            <v>0</v>
          </cell>
        </row>
        <row r="36">
          <cell r="H36">
            <v>0</v>
          </cell>
          <cell r="L36">
            <v>0</v>
          </cell>
          <cell r="P36">
            <v>0</v>
          </cell>
          <cell r="AF36">
            <v>0</v>
          </cell>
        </row>
        <row r="37">
          <cell r="H37">
            <v>0</v>
          </cell>
          <cell r="L37">
            <v>0</v>
          </cell>
          <cell r="P37">
            <v>0</v>
          </cell>
          <cell r="AF37">
            <v>0</v>
          </cell>
        </row>
        <row r="38">
          <cell r="H38">
            <v>0</v>
          </cell>
          <cell r="L38">
            <v>0</v>
          </cell>
          <cell r="P38">
            <v>0</v>
          </cell>
          <cell r="AF38">
            <v>0</v>
          </cell>
        </row>
        <row r="39">
          <cell r="H39">
            <v>0</v>
          </cell>
          <cell r="L39">
            <v>0</v>
          </cell>
          <cell r="P39">
            <v>0</v>
          </cell>
          <cell r="AF39">
            <v>0</v>
          </cell>
        </row>
        <row r="40">
          <cell r="H40">
            <v>0</v>
          </cell>
          <cell r="L40">
            <v>702175</v>
          </cell>
          <cell r="P40">
            <v>0</v>
          </cell>
          <cell r="AF40">
            <v>702175</v>
          </cell>
        </row>
        <row r="41">
          <cell r="H41">
            <v>0</v>
          </cell>
          <cell r="L41">
            <v>0</v>
          </cell>
          <cell r="P41">
            <v>0</v>
          </cell>
          <cell r="AF41">
            <v>0</v>
          </cell>
        </row>
        <row r="42">
          <cell r="H42">
            <v>0</v>
          </cell>
          <cell r="L42">
            <v>0</v>
          </cell>
          <cell r="P42">
            <v>0</v>
          </cell>
          <cell r="AF42">
            <v>0</v>
          </cell>
        </row>
        <row r="43">
          <cell r="H43">
            <v>0</v>
          </cell>
          <cell r="L43">
            <v>0</v>
          </cell>
          <cell r="P43">
            <v>0</v>
          </cell>
          <cell r="AF43">
            <v>0</v>
          </cell>
        </row>
        <row r="44">
          <cell r="H44">
            <v>0</v>
          </cell>
          <cell r="L44">
            <v>0</v>
          </cell>
          <cell r="P44">
            <v>0</v>
          </cell>
          <cell r="AF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  <cell r="AF45">
            <v>0</v>
          </cell>
        </row>
        <row r="46">
          <cell r="H46">
            <v>0</v>
          </cell>
          <cell r="L46">
            <v>0</v>
          </cell>
          <cell r="P46">
            <v>0</v>
          </cell>
          <cell r="AF46">
            <v>0</v>
          </cell>
        </row>
        <row r="47">
          <cell r="H47">
            <v>0</v>
          </cell>
          <cell r="L47">
            <v>0</v>
          </cell>
          <cell r="P47">
            <v>0</v>
          </cell>
          <cell r="AF47">
            <v>0</v>
          </cell>
        </row>
        <row r="50">
          <cell r="H50">
            <v>0</v>
          </cell>
          <cell r="L50">
            <v>0</v>
          </cell>
          <cell r="P50">
            <v>0</v>
          </cell>
          <cell r="AF50">
            <v>0</v>
          </cell>
        </row>
        <row r="51">
          <cell r="P51">
            <v>0</v>
          </cell>
        </row>
        <row r="52">
          <cell r="H52">
            <v>0</v>
          </cell>
          <cell r="L52">
            <v>0</v>
          </cell>
          <cell r="P52">
            <v>0</v>
          </cell>
          <cell r="AF52">
            <v>0</v>
          </cell>
        </row>
        <row r="54">
          <cell r="H54">
            <v>0</v>
          </cell>
          <cell r="L54">
            <v>0</v>
          </cell>
          <cell r="P54">
            <v>0</v>
          </cell>
          <cell r="AF54">
            <v>0</v>
          </cell>
        </row>
        <row r="55">
          <cell r="H55">
            <v>0</v>
          </cell>
          <cell r="L55">
            <v>0</v>
          </cell>
          <cell r="P55">
            <v>0</v>
          </cell>
          <cell r="AF55">
            <v>0</v>
          </cell>
        </row>
        <row r="56">
          <cell r="H56">
            <v>0</v>
          </cell>
          <cell r="L56">
            <v>0</v>
          </cell>
          <cell r="P56">
            <v>0</v>
          </cell>
          <cell r="AF56">
            <v>0</v>
          </cell>
        </row>
        <row r="57">
          <cell r="H57">
            <v>0</v>
          </cell>
          <cell r="L57">
            <v>0</v>
          </cell>
          <cell r="P57">
            <v>0</v>
          </cell>
          <cell r="AF57">
            <v>0</v>
          </cell>
        </row>
        <row r="58">
          <cell r="H58">
            <v>0</v>
          </cell>
          <cell r="L58">
            <v>0</v>
          </cell>
          <cell r="P58">
            <v>0</v>
          </cell>
          <cell r="AF58">
            <v>0</v>
          </cell>
        </row>
        <row r="59">
          <cell r="H59">
            <v>0</v>
          </cell>
          <cell r="L59">
            <v>0</v>
          </cell>
          <cell r="P59">
            <v>0</v>
          </cell>
          <cell r="AF59">
            <v>0</v>
          </cell>
        </row>
        <row r="61">
          <cell r="H61">
            <v>0</v>
          </cell>
          <cell r="L61">
            <v>0</v>
          </cell>
          <cell r="P61">
            <v>0</v>
          </cell>
          <cell r="AF61">
            <v>0</v>
          </cell>
        </row>
        <row r="63">
          <cell r="H63">
            <v>0</v>
          </cell>
          <cell r="L63">
            <v>0</v>
          </cell>
          <cell r="P63">
            <v>0</v>
          </cell>
          <cell r="AF63">
            <v>0</v>
          </cell>
        </row>
        <row r="64">
          <cell r="H64">
            <v>0</v>
          </cell>
          <cell r="L64">
            <v>0</v>
          </cell>
          <cell r="P64">
            <v>0</v>
          </cell>
          <cell r="AF64">
            <v>0</v>
          </cell>
        </row>
        <row r="65">
          <cell r="P65">
            <v>0</v>
          </cell>
          <cell r="AF65">
            <v>0</v>
          </cell>
        </row>
        <row r="66">
          <cell r="H66">
            <v>0</v>
          </cell>
          <cell r="L66">
            <v>0</v>
          </cell>
          <cell r="P66">
            <v>0</v>
          </cell>
          <cell r="AF66">
            <v>0</v>
          </cell>
        </row>
        <row r="67">
          <cell r="H67">
            <v>0</v>
          </cell>
          <cell r="L67">
            <v>0</v>
          </cell>
          <cell r="P67">
            <v>0</v>
          </cell>
          <cell r="AF67">
            <v>0</v>
          </cell>
        </row>
        <row r="69">
          <cell r="H69">
            <v>0</v>
          </cell>
          <cell r="L69">
            <v>0</v>
          </cell>
          <cell r="P69">
            <v>0</v>
          </cell>
          <cell r="AF69">
            <v>0</v>
          </cell>
        </row>
        <row r="70">
          <cell r="H70">
            <v>0</v>
          </cell>
          <cell r="L70">
            <v>0</v>
          </cell>
          <cell r="P70">
            <v>0</v>
          </cell>
          <cell r="AF70">
            <v>0</v>
          </cell>
        </row>
        <row r="71">
          <cell r="H71">
            <v>0</v>
          </cell>
          <cell r="L71">
            <v>0</v>
          </cell>
          <cell r="P71">
            <v>0</v>
          </cell>
          <cell r="AF71">
            <v>0</v>
          </cell>
        </row>
        <row r="72">
          <cell r="H72">
            <v>0</v>
          </cell>
          <cell r="L72">
            <v>0</v>
          </cell>
          <cell r="P72">
            <v>0</v>
          </cell>
          <cell r="AF72">
            <v>0</v>
          </cell>
        </row>
        <row r="73">
          <cell r="P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AF74">
            <v>0</v>
          </cell>
        </row>
        <row r="75">
          <cell r="H75">
            <v>0</v>
          </cell>
          <cell r="L75">
            <v>0</v>
          </cell>
          <cell r="P75">
            <v>0</v>
          </cell>
          <cell r="AF75">
            <v>0</v>
          </cell>
        </row>
        <row r="76">
          <cell r="H76">
            <v>0</v>
          </cell>
          <cell r="L76">
            <v>0</v>
          </cell>
          <cell r="P76">
            <v>0</v>
          </cell>
          <cell r="AF76">
            <v>0</v>
          </cell>
        </row>
        <row r="78">
          <cell r="H78">
            <v>0</v>
          </cell>
          <cell r="L78">
            <v>0</v>
          </cell>
          <cell r="P78">
            <v>0</v>
          </cell>
          <cell r="AF78">
            <v>0</v>
          </cell>
        </row>
        <row r="80">
          <cell r="H80">
            <v>0</v>
          </cell>
          <cell r="L80">
            <v>0</v>
          </cell>
          <cell r="P80">
            <v>0</v>
          </cell>
          <cell r="AF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  <cell r="AF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  <cell r="AF82">
            <v>0</v>
          </cell>
        </row>
        <row r="84">
          <cell r="H84">
            <v>0</v>
          </cell>
          <cell r="L84">
            <v>0</v>
          </cell>
          <cell r="P84">
            <v>0</v>
          </cell>
          <cell r="AF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  <cell r="AF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  <cell r="AF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  <cell r="AF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  <cell r="AF88">
            <v>0</v>
          </cell>
        </row>
        <row r="90">
          <cell r="D90">
            <v>0</v>
          </cell>
          <cell r="H90">
            <v>0</v>
          </cell>
          <cell r="L90">
            <v>0</v>
          </cell>
          <cell r="P90">
            <v>0</v>
          </cell>
          <cell r="AB90">
            <v>4314000</v>
          </cell>
          <cell r="AF90">
            <v>4314000</v>
          </cell>
        </row>
        <row r="92">
          <cell r="P92">
            <v>0</v>
          </cell>
          <cell r="AF92">
            <v>0</v>
          </cell>
        </row>
        <row r="93">
          <cell r="P93">
            <v>0</v>
          </cell>
          <cell r="AF93">
            <v>0</v>
          </cell>
        </row>
        <row r="94">
          <cell r="H94">
            <v>0</v>
          </cell>
          <cell r="L94">
            <v>0</v>
          </cell>
          <cell r="P94">
            <v>0</v>
          </cell>
          <cell r="AF94">
            <v>0</v>
          </cell>
        </row>
        <row r="95">
          <cell r="H95">
            <v>0</v>
          </cell>
          <cell r="L95">
            <v>0</v>
          </cell>
          <cell r="P95">
            <v>0</v>
          </cell>
          <cell r="AF9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605"/>
  <sheetViews>
    <sheetView view="pageBreakPreview" zoomScaleNormal="100" zoomScaleSheetLayoutView="100" workbookViewId="0">
      <pane xSplit="1" ySplit="7" topLeftCell="B36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ColWidth="3.5703125" defaultRowHeight="12.75" x14ac:dyDescent="0.2"/>
  <cols>
    <col min="1" max="1" width="41.42578125" style="148" customWidth="1"/>
    <col min="2" max="2" width="15" style="148" customWidth="1"/>
    <col min="3" max="3" width="13.85546875" style="148" customWidth="1"/>
    <col min="4" max="4" width="2.7109375" style="148" customWidth="1"/>
    <col min="5" max="5" width="11.42578125" style="149" customWidth="1"/>
    <col min="6" max="6" width="14" style="148" customWidth="1"/>
    <col min="7" max="7" width="2.7109375" style="148" customWidth="1"/>
    <col min="8" max="8" width="13" style="54" customWidth="1"/>
    <col min="9" max="251" width="3.5703125" style="54"/>
    <col min="252" max="252" width="41.42578125" style="54" customWidth="1"/>
    <col min="253" max="253" width="16.140625" style="54" customWidth="1"/>
    <col min="254" max="254" width="14.7109375" style="54" customWidth="1"/>
    <col min="255" max="255" width="2.7109375" style="54" customWidth="1"/>
    <col min="256" max="256" width="11.42578125" style="54" customWidth="1"/>
    <col min="257" max="257" width="14" style="54" customWidth="1"/>
    <col min="258" max="258" width="2.7109375" style="54" customWidth="1"/>
    <col min="259" max="259" width="14.28515625" style="54" customWidth="1"/>
    <col min="260" max="260" width="14" style="54" customWidth="1"/>
    <col min="261" max="261" width="14.140625" style="54" customWidth="1"/>
    <col min="262" max="262" width="14.28515625" style="54" customWidth="1"/>
    <col min="263" max="263" width="14.5703125" style="54" customWidth="1"/>
    <col min="264" max="264" width="13" style="54" customWidth="1"/>
    <col min="265" max="507" width="3.5703125" style="54"/>
    <col min="508" max="508" width="41.42578125" style="54" customWidth="1"/>
    <col min="509" max="509" width="16.140625" style="54" customWidth="1"/>
    <col min="510" max="510" width="14.7109375" style="54" customWidth="1"/>
    <col min="511" max="511" width="2.7109375" style="54" customWidth="1"/>
    <col min="512" max="512" width="11.42578125" style="54" customWidth="1"/>
    <col min="513" max="513" width="14" style="54" customWidth="1"/>
    <col min="514" max="514" width="2.7109375" style="54" customWidth="1"/>
    <col min="515" max="515" width="14.28515625" style="54" customWidth="1"/>
    <col min="516" max="516" width="14" style="54" customWidth="1"/>
    <col min="517" max="517" width="14.140625" style="54" customWidth="1"/>
    <col min="518" max="518" width="14.28515625" style="54" customWidth="1"/>
    <col min="519" max="519" width="14.5703125" style="54" customWidth="1"/>
    <col min="520" max="520" width="13" style="54" customWidth="1"/>
    <col min="521" max="763" width="3.5703125" style="54"/>
    <col min="764" max="764" width="41.42578125" style="54" customWidth="1"/>
    <col min="765" max="765" width="16.140625" style="54" customWidth="1"/>
    <col min="766" max="766" width="14.7109375" style="54" customWidth="1"/>
    <col min="767" max="767" width="2.7109375" style="54" customWidth="1"/>
    <col min="768" max="768" width="11.42578125" style="54" customWidth="1"/>
    <col min="769" max="769" width="14" style="54" customWidth="1"/>
    <col min="770" max="770" width="2.7109375" style="54" customWidth="1"/>
    <col min="771" max="771" width="14.28515625" style="54" customWidth="1"/>
    <col min="772" max="772" width="14" style="54" customWidth="1"/>
    <col min="773" max="773" width="14.140625" style="54" customWidth="1"/>
    <col min="774" max="774" width="14.28515625" style="54" customWidth="1"/>
    <col min="775" max="775" width="14.5703125" style="54" customWidth="1"/>
    <col min="776" max="776" width="13" style="54" customWidth="1"/>
    <col min="777" max="1019" width="3.5703125" style="54"/>
    <col min="1020" max="1020" width="41.42578125" style="54" customWidth="1"/>
    <col min="1021" max="1021" width="16.140625" style="54" customWidth="1"/>
    <col min="1022" max="1022" width="14.7109375" style="54" customWidth="1"/>
    <col min="1023" max="1023" width="2.7109375" style="54" customWidth="1"/>
    <col min="1024" max="1024" width="11.42578125" style="54" customWidth="1"/>
    <col min="1025" max="1025" width="14" style="54" customWidth="1"/>
    <col min="1026" max="1026" width="2.7109375" style="54" customWidth="1"/>
    <col min="1027" max="1027" width="14.28515625" style="54" customWidth="1"/>
    <col min="1028" max="1028" width="14" style="54" customWidth="1"/>
    <col min="1029" max="1029" width="14.140625" style="54" customWidth="1"/>
    <col min="1030" max="1030" width="14.28515625" style="54" customWidth="1"/>
    <col min="1031" max="1031" width="14.5703125" style="54" customWidth="1"/>
    <col min="1032" max="1032" width="13" style="54" customWidth="1"/>
    <col min="1033" max="1275" width="3.5703125" style="54"/>
    <col min="1276" max="1276" width="41.42578125" style="54" customWidth="1"/>
    <col min="1277" max="1277" width="16.140625" style="54" customWidth="1"/>
    <col min="1278" max="1278" width="14.7109375" style="54" customWidth="1"/>
    <col min="1279" max="1279" width="2.7109375" style="54" customWidth="1"/>
    <col min="1280" max="1280" width="11.42578125" style="54" customWidth="1"/>
    <col min="1281" max="1281" width="14" style="54" customWidth="1"/>
    <col min="1282" max="1282" width="2.7109375" style="54" customWidth="1"/>
    <col min="1283" max="1283" width="14.28515625" style="54" customWidth="1"/>
    <col min="1284" max="1284" width="14" style="54" customWidth="1"/>
    <col min="1285" max="1285" width="14.140625" style="54" customWidth="1"/>
    <col min="1286" max="1286" width="14.28515625" style="54" customWidth="1"/>
    <col min="1287" max="1287" width="14.5703125" style="54" customWidth="1"/>
    <col min="1288" max="1288" width="13" style="54" customWidth="1"/>
    <col min="1289" max="1531" width="3.5703125" style="54"/>
    <col min="1532" max="1532" width="41.42578125" style="54" customWidth="1"/>
    <col min="1533" max="1533" width="16.140625" style="54" customWidth="1"/>
    <col min="1534" max="1534" width="14.7109375" style="54" customWidth="1"/>
    <col min="1535" max="1535" width="2.7109375" style="54" customWidth="1"/>
    <col min="1536" max="1536" width="11.42578125" style="54" customWidth="1"/>
    <col min="1537" max="1537" width="14" style="54" customWidth="1"/>
    <col min="1538" max="1538" width="2.7109375" style="54" customWidth="1"/>
    <col min="1539" max="1539" width="14.28515625" style="54" customWidth="1"/>
    <col min="1540" max="1540" width="14" style="54" customWidth="1"/>
    <col min="1541" max="1541" width="14.140625" style="54" customWidth="1"/>
    <col min="1542" max="1542" width="14.28515625" style="54" customWidth="1"/>
    <col min="1543" max="1543" width="14.5703125" style="54" customWidth="1"/>
    <col min="1544" max="1544" width="13" style="54" customWidth="1"/>
    <col min="1545" max="1787" width="3.5703125" style="54"/>
    <col min="1788" max="1788" width="41.42578125" style="54" customWidth="1"/>
    <col min="1789" max="1789" width="16.140625" style="54" customWidth="1"/>
    <col min="1790" max="1790" width="14.7109375" style="54" customWidth="1"/>
    <col min="1791" max="1791" width="2.7109375" style="54" customWidth="1"/>
    <col min="1792" max="1792" width="11.42578125" style="54" customWidth="1"/>
    <col min="1793" max="1793" width="14" style="54" customWidth="1"/>
    <col min="1794" max="1794" width="2.7109375" style="54" customWidth="1"/>
    <col min="1795" max="1795" width="14.28515625" style="54" customWidth="1"/>
    <col min="1796" max="1796" width="14" style="54" customWidth="1"/>
    <col min="1797" max="1797" width="14.140625" style="54" customWidth="1"/>
    <col min="1798" max="1798" width="14.28515625" style="54" customWidth="1"/>
    <col min="1799" max="1799" width="14.5703125" style="54" customWidth="1"/>
    <col min="1800" max="1800" width="13" style="54" customWidth="1"/>
    <col min="1801" max="2043" width="3.5703125" style="54"/>
    <col min="2044" max="2044" width="41.42578125" style="54" customWidth="1"/>
    <col min="2045" max="2045" width="16.140625" style="54" customWidth="1"/>
    <col min="2046" max="2046" width="14.7109375" style="54" customWidth="1"/>
    <col min="2047" max="2047" width="2.7109375" style="54" customWidth="1"/>
    <col min="2048" max="2048" width="11.42578125" style="54" customWidth="1"/>
    <col min="2049" max="2049" width="14" style="54" customWidth="1"/>
    <col min="2050" max="2050" width="2.7109375" style="54" customWidth="1"/>
    <col min="2051" max="2051" width="14.28515625" style="54" customWidth="1"/>
    <col min="2052" max="2052" width="14" style="54" customWidth="1"/>
    <col min="2053" max="2053" width="14.140625" style="54" customWidth="1"/>
    <col min="2054" max="2054" width="14.28515625" style="54" customWidth="1"/>
    <col min="2055" max="2055" width="14.5703125" style="54" customWidth="1"/>
    <col min="2056" max="2056" width="13" style="54" customWidth="1"/>
    <col min="2057" max="2299" width="3.5703125" style="54"/>
    <col min="2300" max="2300" width="41.42578125" style="54" customWidth="1"/>
    <col min="2301" max="2301" width="16.140625" style="54" customWidth="1"/>
    <col min="2302" max="2302" width="14.7109375" style="54" customWidth="1"/>
    <col min="2303" max="2303" width="2.7109375" style="54" customWidth="1"/>
    <col min="2304" max="2304" width="11.42578125" style="54" customWidth="1"/>
    <col min="2305" max="2305" width="14" style="54" customWidth="1"/>
    <col min="2306" max="2306" width="2.7109375" style="54" customWidth="1"/>
    <col min="2307" max="2307" width="14.28515625" style="54" customWidth="1"/>
    <col min="2308" max="2308" width="14" style="54" customWidth="1"/>
    <col min="2309" max="2309" width="14.140625" style="54" customWidth="1"/>
    <col min="2310" max="2310" width="14.28515625" style="54" customWidth="1"/>
    <col min="2311" max="2311" width="14.5703125" style="54" customWidth="1"/>
    <col min="2312" max="2312" width="13" style="54" customWidth="1"/>
    <col min="2313" max="2555" width="3.5703125" style="54"/>
    <col min="2556" max="2556" width="41.42578125" style="54" customWidth="1"/>
    <col min="2557" max="2557" width="16.140625" style="54" customWidth="1"/>
    <col min="2558" max="2558" width="14.7109375" style="54" customWidth="1"/>
    <col min="2559" max="2559" width="2.7109375" style="54" customWidth="1"/>
    <col min="2560" max="2560" width="11.42578125" style="54" customWidth="1"/>
    <col min="2561" max="2561" width="14" style="54" customWidth="1"/>
    <col min="2562" max="2562" width="2.7109375" style="54" customWidth="1"/>
    <col min="2563" max="2563" width="14.28515625" style="54" customWidth="1"/>
    <col min="2564" max="2564" width="14" style="54" customWidth="1"/>
    <col min="2565" max="2565" width="14.140625" style="54" customWidth="1"/>
    <col min="2566" max="2566" width="14.28515625" style="54" customWidth="1"/>
    <col min="2567" max="2567" width="14.5703125" style="54" customWidth="1"/>
    <col min="2568" max="2568" width="13" style="54" customWidth="1"/>
    <col min="2569" max="2811" width="3.5703125" style="54"/>
    <col min="2812" max="2812" width="41.42578125" style="54" customWidth="1"/>
    <col min="2813" max="2813" width="16.140625" style="54" customWidth="1"/>
    <col min="2814" max="2814" width="14.7109375" style="54" customWidth="1"/>
    <col min="2815" max="2815" width="2.7109375" style="54" customWidth="1"/>
    <col min="2816" max="2816" width="11.42578125" style="54" customWidth="1"/>
    <col min="2817" max="2817" width="14" style="54" customWidth="1"/>
    <col min="2818" max="2818" width="2.7109375" style="54" customWidth="1"/>
    <col min="2819" max="2819" width="14.28515625" style="54" customWidth="1"/>
    <col min="2820" max="2820" width="14" style="54" customWidth="1"/>
    <col min="2821" max="2821" width="14.140625" style="54" customWidth="1"/>
    <col min="2822" max="2822" width="14.28515625" style="54" customWidth="1"/>
    <col min="2823" max="2823" width="14.5703125" style="54" customWidth="1"/>
    <col min="2824" max="2824" width="13" style="54" customWidth="1"/>
    <col min="2825" max="3067" width="3.5703125" style="54"/>
    <col min="3068" max="3068" width="41.42578125" style="54" customWidth="1"/>
    <col min="3069" max="3069" width="16.140625" style="54" customWidth="1"/>
    <col min="3070" max="3070" width="14.7109375" style="54" customWidth="1"/>
    <col min="3071" max="3071" width="2.7109375" style="54" customWidth="1"/>
    <col min="3072" max="3072" width="11.42578125" style="54" customWidth="1"/>
    <col min="3073" max="3073" width="14" style="54" customWidth="1"/>
    <col min="3074" max="3074" width="2.7109375" style="54" customWidth="1"/>
    <col min="3075" max="3075" width="14.28515625" style="54" customWidth="1"/>
    <col min="3076" max="3076" width="14" style="54" customWidth="1"/>
    <col min="3077" max="3077" width="14.140625" style="54" customWidth="1"/>
    <col min="3078" max="3078" width="14.28515625" style="54" customWidth="1"/>
    <col min="3079" max="3079" width="14.5703125" style="54" customWidth="1"/>
    <col min="3080" max="3080" width="13" style="54" customWidth="1"/>
    <col min="3081" max="3323" width="3.5703125" style="54"/>
    <col min="3324" max="3324" width="41.42578125" style="54" customWidth="1"/>
    <col min="3325" max="3325" width="16.140625" style="54" customWidth="1"/>
    <col min="3326" max="3326" width="14.7109375" style="54" customWidth="1"/>
    <col min="3327" max="3327" width="2.7109375" style="54" customWidth="1"/>
    <col min="3328" max="3328" width="11.42578125" style="54" customWidth="1"/>
    <col min="3329" max="3329" width="14" style="54" customWidth="1"/>
    <col min="3330" max="3330" width="2.7109375" style="54" customWidth="1"/>
    <col min="3331" max="3331" width="14.28515625" style="54" customWidth="1"/>
    <col min="3332" max="3332" width="14" style="54" customWidth="1"/>
    <col min="3333" max="3333" width="14.140625" style="54" customWidth="1"/>
    <col min="3334" max="3334" width="14.28515625" style="54" customWidth="1"/>
    <col min="3335" max="3335" width="14.5703125" style="54" customWidth="1"/>
    <col min="3336" max="3336" width="13" style="54" customWidth="1"/>
    <col min="3337" max="3579" width="3.5703125" style="54"/>
    <col min="3580" max="3580" width="41.42578125" style="54" customWidth="1"/>
    <col min="3581" max="3581" width="16.140625" style="54" customWidth="1"/>
    <col min="3582" max="3582" width="14.7109375" style="54" customWidth="1"/>
    <col min="3583" max="3583" width="2.7109375" style="54" customWidth="1"/>
    <col min="3584" max="3584" width="11.42578125" style="54" customWidth="1"/>
    <col min="3585" max="3585" width="14" style="54" customWidth="1"/>
    <col min="3586" max="3586" width="2.7109375" style="54" customWidth="1"/>
    <col min="3587" max="3587" width="14.28515625" style="54" customWidth="1"/>
    <col min="3588" max="3588" width="14" style="54" customWidth="1"/>
    <col min="3589" max="3589" width="14.140625" style="54" customWidth="1"/>
    <col min="3590" max="3590" width="14.28515625" style="54" customWidth="1"/>
    <col min="3591" max="3591" width="14.5703125" style="54" customWidth="1"/>
    <col min="3592" max="3592" width="13" style="54" customWidth="1"/>
    <col min="3593" max="3835" width="3.5703125" style="54"/>
    <col min="3836" max="3836" width="41.42578125" style="54" customWidth="1"/>
    <col min="3837" max="3837" width="16.140625" style="54" customWidth="1"/>
    <col min="3838" max="3838" width="14.7109375" style="54" customWidth="1"/>
    <col min="3839" max="3839" width="2.7109375" style="54" customWidth="1"/>
    <col min="3840" max="3840" width="11.42578125" style="54" customWidth="1"/>
    <col min="3841" max="3841" width="14" style="54" customWidth="1"/>
    <col min="3842" max="3842" width="2.7109375" style="54" customWidth="1"/>
    <col min="3843" max="3843" width="14.28515625" style="54" customWidth="1"/>
    <col min="3844" max="3844" width="14" style="54" customWidth="1"/>
    <col min="3845" max="3845" width="14.140625" style="54" customWidth="1"/>
    <col min="3846" max="3846" width="14.28515625" style="54" customWidth="1"/>
    <col min="3847" max="3847" width="14.5703125" style="54" customWidth="1"/>
    <col min="3848" max="3848" width="13" style="54" customWidth="1"/>
    <col min="3849" max="4091" width="3.5703125" style="54"/>
    <col min="4092" max="4092" width="41.42578125" style="54" customWidth="1"/>
    <col min="4093" max="4093" width="16.140625" style="54" customWidth="1"/>
    <col min="4094" max="4094" width="14.7109375" style="54" customWidth="1"/>
    <col min="4095" max="4095" width="2.7109375" style="54" customWidth="1"/>
    <col min="4096" max="4096" width="11.42578125" style="54" customWidth="1"/>
    <col min="4097" max="4097" width="14" style="54" customWidth="1"/>
    <col min="4098" max="4098" width="2.7109375" style="54" customWidth="1"/>
    <col min="4099" max="4099" width="14.28515625" style="54" customWidth="1"/>
    <col min="4100" max="4100" width="14" style="54" customWidth="1"/>
    <col min="4101" max="4101" width="14.140625" style="54" customWidth="1"/>
    <col min="4102" max="4102" width="14.28515625" style="54" customWidth="1"/>
    <col min="4103" max="4103" width="14.5703125" style="54" customWidth="1"/>
    <col min="4104" max="4104" width="13" style="54" customWidth="1"/>
    <col min="4105" max="4347" width="3.5703125" style="54"/>
    <col min="4348" max="4348" width="41.42578125" style="54" customWidth="1"/>
    <col min="4349" max="4349" width="16.140625" style="54" customWidth="1"/>
    <col min="4350" max="4350" width="14.7109375" style="54" customWidth="1"/>
    <col min="4351" max="4351" width="2.7109375" style="54" customWidth="1"/>
    <col min="4352" max="4352" width="11.42578125" style="54" customWidth="1"/>
    <col min="4353" max="4353" width="14" style="54" customWidth="1"/>
    <col min="4354" max="4354" width="2.7109375" style="54" customWidth="1"/>
    <col min="4355" max="4355" width="14.28515625" style="54" customWidth="1"/>
    <col min="4356" max="4356" width="14" style="54" customWidth="1"/>
    <col min="4357" max="4357" width="14.140625" style="54" customWidth="1"/>
    <col min="4358" max="4358" width="14.28515625" style="54" customWidth="1"/>
    <col min="4359" max="4359" width="14.5703125" style="54" customWidth="1"/>
    <col min="4360" max="4360" width="13" style="54" customWidth="1"/>
    <col min="4361" max="4603" width="3.5703125" style="54"/>
    <col min="4604" max="4604" width="41.42578125" style="54" customWidth="1"/>
    <col min="4605" max="4605" width="16.140625" style="54" customWidth="1"/>
    <col min="4606" max="4606" width="14.7109375" style="54" customWidth="1"/>
    <col min="4607" max="4607" width="2.7109375" style="54" customWidth="1"/>
    <col min="4608" max="4608" width="11.42578125" style="54" customWidth="1"/>
    <col min="4609" max="4609" width="14" style="54" customWidth="1"/>
    <col min="4610" max="4610" width="2.7109375" style="54" customWidth="1"/>
    <col min="4611" max="4611" width="14.28515625" style="54" customWidth="1"/>
    <col min="4612" max="4612" width="14" style="54" customWidth="1"/>
    <col min="4613" max="4613" width="14.140625" style="54" customWidth="1"/>
    <col min="4614" max="4614" width="14.28515625" style="54" customWidth="1"/>
    <col min="4615" max="4615" width="14.5703125" style="54" customWidth="1"/>
    <col min="4616" max="4616" width="13" style="54" customWidth="1"/>
    <col min="4617" max="4859" width="3.5703125" style="54"/>
    <col min="4860" max="4860" width="41.42578125" style="54" customWidth="1"/>
    <col min="4861" max="4861" width="16.140625" style="54" customWidth="1"/>
    <col min="4862" max="4862" width="14.7109375" style="54" customWidth="1"/>
    <col min="4863" max="4863" width="2.7109375" style="54" customWidth="1"/>
    <col min="4864" max="4864" width="11.42578125" style="54" customWidth="1"/>
    <col min="4865" max="4865" width="14" style="54" customWidth="1"/>
    <col min="4866" max="4866" width="2.7109375" style="54" customWidth="1"/>
    <col min="4867" max="4867" width="14.28515625" style="54" customWidth="1"/>
    <col min="4868" max="4868" width="14" style="54" customWidth="1"/>
    <col min="4869" max="4869" width="14.140625" style="54" customWidth="1"/>
    <col min="4870" max="4870" width="14.28515625" style="54" customWidth="1"/>
    <col min="4871" max="4871" width="14.5703125" style="54" customWidth="1"/>
    <col min="4872" max="4872" width="13" style="54" customWidth="1"/>
    <col min="4873" max="5115" width="3.5703125" style="54"/>
    <col min="5116" max="5116" width="41.42578125" style="54" customWidth="1"/>
    <col min="5117" max="5117" width="16.140625" style="54" customWidth="1"/>
    <col min="5118" max="5118" width="14.7109375" style="54" customWidth="1"/>
    <col min="5119" max="5119" width="2.7109375" style="54" customWidth="1"/>
    <col min="5120" max="5120" width="11.42578125" style="54" customWidth="1"/>
    <col min="5121" max="5121" width="14" style="54" customWidth="1"/>
    <col min="5122" max="5122" width="2.7109375" style="54" customWidth="1"/>
    <col min="5123" max="5123" width="14.28515625" style="54" customWidth="1"/>
    <col min="5124" max="5124" width="14" style="54" customWidth="1"/>
    <col min="5125" max="5125" width="14.140625" style="54" customWidth="1"/>
    <col min="5126" max="5126" width="14.28515625" style="54" customWidth="1"/>
    <col min="5127" max="5127" width="14.5703125" style="54" customWidth="1"/>
    <col min="5128" max="5128" width="13" style="54" customWidth="1"/>
    <col min="5129" max="5371" width="3.5703125" style="54"/>
    <col min="5372" max="5372" width="41.42578125" style="54" customWidth="1"/>
    <col min="5373" max="5373" width="16.140625" style="54" customWidth="1"/>
    <col min="5374" max="5374" width="14.7109375" style="54" customWidth="1"/>
    <col min="5375" max="5375" width="2.7109375" style="54" customWidth="1"/>
    <col min="5376" max="5376" width="11.42578125" style="54" customWidth="1"/>
    <col min="5377" max="5377" width="14" style="54" customWidth="1"/>
    <col min="5378" max="5378" width="2.7109375" style="54" customWidth="1"/>
    <col min="5379" max="5379" width="14.28515625" style="54" customWidth="1"/>
    <col min="5380" max="5380" width="14" style="54" customWidth="1"/>
    <col min="5381" max="5381" width="14.140625" style="54" customWidth="1"/>
    <col min="5382" max="5382" width="14.28515625" style="54" customWidth="1"/>
    <col min="5383" max="5383" width="14.5703125" style="54" customWidth="1"/>
    <col min="5384" max="5384" width="13" style="54" customWidth="1"/>
    <col min="5385" max="5627" width="3.5703125" style="54"/>
    <col min="5628" max="5628" width="41.42578125" style="54" customWidth="1"/>
    <col min="5629" max="5629" width="16.140625" style="54" customWidth="1"/>
    <col min="5630" max="5630" width="14.7109375" style="54" customWidth="1"/>
    <col min="5631" max="5631" width="2.7109375" style="54" customWidth="1"/>
    <col min="5632" max="5632" width="11.42578125" style="54" customWidth="1"/>
    <col min="5633" max="5633" width="14" style="54" customWidth="1"/>
    <col min="5634" max="5634" width="2.7109375" style="54" customWidth="1"/>
    <col min="5635" max="5635" width="14.28515625" style="54" customWidth="1"/>
    <col min="5636" max="5636" width="14" style="54" customWidth="1"/>
    <col min="5637" max="5637" width="14.140625" style="54" customWidth="1"/>
    <col min="5638" max="5638" width="14.28515625" style="54" customWidth="1"/>
    <col min="5639" max="5639" width="14.5703125" style="54" customWidth="1"/>
    <col min="5640" max="5640" width="13" style="54" customWidth="1"/>
    <col min="5641" max="5883" width="3.5703125" style="54"/>
    <col min="5884" max="5884" width="41.42578125" style="54" customWidth="1"/>
    <col min="5885" max="5885" width="16.140625" style="54" customWidth="1"/>
    <col min="5886" max="5886" width="14.7109375" style="54" customWidth="1"/>
    <col min="5887" max="5887" width="2.7109375" style="54" customWidth="1"/>
    <col min="5888" max="5888" width="11.42578125" style="54" customWidth="1"/>
    <col min="5889" max="5889" width="14" style="54" customWidth="1"/>
    <col min="5890" max="5890" width="2.7109375" style="54" customWidth="1"/>
    <col min="5891" max="5891" width="14.28515625" style="54" customWidth="1"/>
    <col min="5892" max="5892" width="14" style="54" customWidth="1"/>
    <col min="5893" max="5893" width="14.140625" style="54" customWidth="1"/>
    <col min="5894" max="5894" width="14.28515625" style="54" customWidth="1"/>
    <col min="5895" max="5895" width="14.5703125" style="54" customWidth="1"/>
    <col min="5896" max="5896" width="13" style="54" customWidth="1"/>
    <col min="5897" max="6139" width="3.5703125" style="54"/>
    <col min="6140" max="6140" width="41.42578125" style="54" customWidth="1"/>
    <col min="6141" max="6141" width="16.140625" style="54" customWidth="1"/>
    <col min="6142" max="6142" width="14.7109375" style="54" customWidth="1"/>
    <col min="6143" max="6143" width="2.7109375" style="54" customWidth="1"/>
    <col min="6144" max="6144" width="11.42578125" style="54" customWidth="1"/>
    <col min="6145" max="6145" width="14" style="54" customWidth="1"/>
    <col min="6146" max="6146" width="2.7109375" style="54" customWidth="1"/>
    <col min="6147" max="6147" width="14.28515625" style="54" customWidth="1"/>
    <col min="6148" max="6148" width="14" style="54" customWidth="1"/>
    <col min="6149" max="6149" width="14.140625" style="54" customWidth="1"/>
    <col min="6150" max="6150" width="14.28515625" style="54" customWidth="1"/>
    <col min="6151" max="6151" width="14.5703125" style="54" customWidth="1"/>
    <col min="6152" max="6152" width="13" style="54" customWidth="1"/>
    <col min="6153" max="6395" width="3.5703125" style="54"/>
    <col min="6396" max="6396" width="41.42578125" style="54" customWidth="1"/>
    <col min="6397" max="6397" width="16.140625" style="54" customWidth="1"/>
    <col min="6398" max="6398" width="14.7109375" style="54" customWidth="1"/>
    <col min="6399" max="6399" width="2.7109375" style="54" customWidth="1"/>
    <col min="6400" max="6400" width="11.42578125" style="54" customWidth="1"/>
    <col min="6401" max="6401" width="14" style="54" customWidth="1"/>
    <col min="6402" max="6402" width="2.7109375" style="54" customWidth="1"/>
    <col min="6403" max="6403" width="14.28515625" style="54" customWidth="1"/>
    <col min="6404" max="6404" width="14" style="54" customWidth="1"/>
    <col min="6405" max="6405" width="14.140625" style="54" customWidth="1"/>
    <col min="6406" max="6406" width="14.28515625" style="54" customWidth="1"/>
    <col min="6407" max="6407" width="14.5703125" style="54" customWidth="1"/>
    <col min="6408" max="6408" width="13" style="54" customWidth="1"/>
    <col min="6409" max="6651" width="3.5703125" style="54"/>
    <col min="6652" max="6652" width="41.42578125" style="54" customWidth="1"/>
    <col min="6653" max="6653" width="16.140625" style="54" customWidth="1"/>
    <col min="6654" max="6654" width="14.7109375" style="54" customWidth="1"/>
    <col min="6655" max="6655" width="2.7109375" style="54" customWidth="1"/>
    <col min="6656" max="6656" width="11.42578125" style="54" customWidth="1"/>
    <col min="6657" max="6657" width="14" style="54" customWidth="1"/>
    <col min="6658" max="6658" width="2.7109375" style="54" customWidth="1"/>
    <col min="6659" max="6659" width="14.28515625" style="54" customWidth="1"/>
    <col min="6660" max="6660" width="14" style="54" customWidth="1"/>
    <col min="6661" max="6661" width="14.140625" style="54" customWidth="1"/>
    <col min="6662" max="6662" width="14.28515625" style="54" customWidth="1"/>
    <col min="6663" max="6663" width="14.5703125" style="54" customWidth="1"/>
    <col min="6664" max="6664" width="13" style="54" customWidth="1"/>
    <col min="6665" max="6907" width="3.5703125" style="54"/>
    <col min="6908" max="6908" width="41.42578125" style="54" customWidth="1"/>
    <col min="6909" max="6909" width="16.140625" style="54" customWidth="1"/>
    <col min="6910" max="6910" width="14.7109375" style="54" customWidth="1"/>
    <col min="6911" max="6911" width="2.7109375" style="54" customWidth="1"/>
    <col min="6912" max="6912" width="11.42578125" style="54" customWidth="1"/>
    <col min="6913" max="6913" width="14" style="54" customWidth="1"/>
    <col min="6914" max="6914" width="2.7109375" style="54" customWidth="1"/>
    <col min="6915" max="6915" width="14.28515625" style="54" customWidth="1"/>
    <col min="6916" max="6916" width="14" style="54" customWidth="1"/>
    <col min="6917" max="6917" width="14.140625" style="54" customWidth="1"/>
    <col min="6918" max="6918" width="14.28515625" style="54" customWidth="1"/>
    <col min="6919" max="6919" width="14.5703125" style="54" customWidth="1"/>
    <col min="6920" max="6920" width="13" style="54" customWidth="1"/>
    <col min="6921" max="7163" width="3.5703125" style="54"/>
    <col min="7164" max="7164" width="41.42578125" style="54" customWidth="1"/>
    <col min="7165" max="7165" width="16.140625" style="54" customWidth="1"/>
    <col min="7166" max="7166" width="14.7109375" style="54" customWidth="1"/>
    <col min="7167" max="7167" width="2.7109375" style="54" customWidth="1"/>
    <col min="7168" max="7168" width="11.42578125" style="54" customWidth="1"/>
    <col min="7169" max="7169" width="14" style="54" customWidth="1"/>
    <col min="7170" max="7170" width="2.7109375" style="54" customWidth="1"/>
    <col min="7171" max="7171" width="14.28515625" style="54" customWidth="1"/>
    <col min="7172" max="7172" width="14" style="54" customWidth="1"/>
    <col min="7173" max="7173" width="14.140625" style="54" customWidth="1"/>
    <col min="7174" max="7174" width="14.28515625" style="54" customWidth="1"/>
    <col min="7175" max="7175" width="14.5703125" style="54" customWidth="1"/>
    <col min="7176" max="7176" width="13" style="54" customWidth="1"/>
    <col min="7177" max="7419" width="3.5703125" style="54"/>
    <col min="7420" max="7420" width="41.42578125" style="54" customWidth="1"/>
    <col min="7421" max="7421" width="16.140625" style="54" customWidth="1"/>
    <col min="7422" max="7422" width="14.7109375" style="54" customWidth="1"/>
    <col min="7423" max="7423" width="2.7109375" style="54" customWidth="1"/>
    <col min="7424" max="7424" width="11.42578125" style="54" customWidth="1"/>
    <col min="7425" max="7425" width="14" style="54" customWidth="1"/>
    <col min="7426" max="7426" width="2.7109375" style="54" customWidth="1"/>
    <col min="7427" max="7427" width="14.28515625" style="54" customWidth="1"/>
    <col min="7428" max="7428" width="14" style="54" customWidth="1"/>
    <col min="7429" max="7429" width="14.140625" style="54" customWidth="1"/>
    <col min="7430" max="7430" width="14.28515625" style="54" customWidth="1"/>
    <col min="7431" max="7431" width="14.5703125" style="54" customWidth="1"/>
    <col min="7432" max="7432" width="13" style="54" customWidth="1"/>
    <col min="7433" max="7675" width="3.5703125" style="54"/>
    <col min="7676" max="7676" width="41.42578125" style="54" customWidth="1"/>
    <col min="7677" max="7677" width="16.140625" style="54" customWidth="1"/>
    <col min="7678" max="7678" width="14.7109375" style="54" customWidth="1"/>
    <col min="7679" max="7679" width="2.7109375" style="54" customWidth="1"/>
    <col min="7680" max="7680" width="11.42578125" style="54" customWidth="1"/>
    <col min="7681" max="7681" width="14" style="54" customWidth="1"/>
    <col min="7682" max="7682" width="2.7109375" style="54" customWidth="1"/>
    <col min="7683" max="7683" width="14.28515625" style="54" customWidth="1"/>
    <col min="7684" max="7684" width="14" style="54" customWidth="1"/>
    <col min="7685" max="7685" width="14.140625" style="54" customWidth="1"/>
    <col min="7686" max="7686" width="14.28515625" style="54" customWidth="1"/>
    <col min="7687" max="7687" width="14.5703125" style="54" customWidth="1"/>
    <col min="7688" max="7688" width="13" style="54" customWidth="1"/>
    <col min="7689" max="7931" width="3.5703125" style="54"/>
    <col min="7932" max="7932" width="41.42578125" style="54" customWidth="1"/>
    <col min="7933" max="7933" width="16.140625" style="54" customWidth="1"/>
    <col min="7934" max="7934" width="14.7109375" style="54" customWidth="1"/>
    <col min="7935" max="7935" width="2.7109375" style="54" customWidth="1"/>
    <col min="7936" max="7936" width="11.42578125" style="54" customWidth="1"/>
    <col min="7937" max="7937" width="14" style="54" customWidth="1"/>
    <col min="7938" max="7938" width="2.7109375" style="54" customWidth="1"/>
    <col min="7939" max="7939" width="14.28515625" style="54" customWidth="1"/>
    <col min="7940" max="7940" width="14" style="54" customWidth="1"/>
    <col min="7941" max="7941" width="14.140625" style="54" customWidth="1"/>
    <col min="7942" max="7942" width="14.28515625" style="54" customWidth="1"/>
    <col min="7943" max="7943" width="14.5703125" style="54" customWidth="1"/>
    <col min="7944" max="7944" width="13" style="54" customWidth="1"/>
    <col min="7945" max="8187" width="3.5703125" style="54"/>
    <col min="8188" max="8188" width="41.42578125" style="54" customWidth="1"/>
    <col min="8189" max="8189" width="16.140625" style="54" customWidth="1"/>
    <col min="8190" max="8190" width="14.7109375" style="54" customWidth="1"/>
    <col min="8191" max="8191" width="2.7109375" style="54" customWidth="1"/>
    <col min="8192" max="8192" width="11.42578125" style="54" customWidth="1"/>
    <col min="8193" max="8193" width="14" style="54" customWidth="1"/>
    <col min="8194" max="8194" width="2.7109375" style="54" customWidth="1"/>
    <col min="8195" max="8195" width="14.28515625" style="54" customWidth="1"/>
    <col min="8196" max="8196" width="14" style="54" customWidth="1"/>
    <col min="8197" max="8197" width="14.140625" style="54" customWidth="1"/>
    <col min="8198" max="8198" width="14.28515625" style="54" customWidth="1"/>
    <col min="8199" max="8199" width="14.5703125" style="54" customWidth="1"/>
    <col min="8200" max="8200" width="13" style="54" customWidth="1"/>
    <col min="8201" max="8443" width="3.5703125" style="54"/>
    <col min="8444" max="8444" width="41.42578125" style="54" customWidth="1"/>
    <col min="8445" max="8445" width="16.140625" style="54" customWidth="1"/>
    <col min="8446" max="8446" width="14.7109375" style="54" customWidth="1"/>
    <col min="8447" max="8447" width="2.7109375" style="54" customWidth="1"/>
    <col min="8448" max="8448" width="11.42578125" style="54" customWidth="1"/>
    <col min="8449" max="8449" width="14" style="54" customWidth="1"/>
    <col min="8450" max="8450" width="2.7109375" style="54" customWidth="1"/>
    <col min="8451" max="8451" width="14.28515625" style="54" customWidth="1"/>
    <col min="8452" max="8452" width="14" style="54" customWidth="1"/>
    <col min="8453" max="8453" width="14.140625" style="54" customWidth="1"/>
    <col min="8454" max="8454" width="14.28515625" style="54" customWidth="1"/>
    <col min="8455" max="8455" width="14.5703125" style="54" customWidth="1"/>
    <col min="8456" max="8456" width="13" style="54" customWidth="1"/>
    <col min="8457" max="8699" width="3.5703125" style="54"/>
    <col min="8700" max="8700" width="41.42578125" style="54" customWidth="1"/>
    <col min="8701" max="8701" width="16.140625" style="54" customWidth="1"/>
    <col min="8702" max="8702" width="14.7109375" style="54" customWidth="1"/>
    <col min="8703" max="8703" width="2.7109375" style="54" customWidth="1"/>
    <col min="8704" max="8704" width="11.42578125" style="54" customWidth="1"/>
    <col min="8705" max="8705" width="14" style="54" customWidth="1"/>
    <col min="8706" max="8706" width="2.7109375" style="54" customWidth="1"/>
    <col min="8707" max="8707" width="14.28515625" style="54" customWidth="1"/>
    <col min="8708" max="8708" width="14" style="54" customWidth="1"/>
    <col min="8709" max="8709" width="14.140625" style="54" customWidth="1"/>
    <col min="8710" max="8710" width="14.28515625" style="54" customWidth="1"/>
    <col min="8711" max="8711" width="14.5703125" style="54" customWidth="1"/>
    <col min="8712" max="8712" width="13" style="54" customWidth="1"/>
    <col min="8713" max="8955" width="3.5703125" style="54"/>
    <col min="8956" max="8956" width="41.42578125" style="54" customWidth="1"/>
    <col min="8957" max="8957" width="16.140625" style="54" customWidth="1"/>
    <col min="8958" max="8958" width="14.7109375" style="54" customWidth="1"/>
    <col min="8959" max="8959" width="2.7109375" style="54" customWidth="1"/>
    <col min="8960" max="8960" width="11.42578125" style="54" customWidth="1"/>
    <col min="8961" max="8961" width="14" style="54" customWidth="1"/>
    <col min="8962" max="8962" width="2.7109375" style="54" customWidth="1"/>
    <col min="8963" max="8963" width="14.28515625" style="54" customWidth="1"/>
    <col min="8964" max="8964" width="14" style="54" customWidth="1"/>
    <col min="8965" max="8965" width="14.140625" style="54" customWidth="1"/>
    <col min="8966" max="8966" width="14.28515625" style="54" customWidth="1"/>
    <col min="8967" max="8967" width="14.5703125" style="54" customWidth="1"/>
    <col min="8968" max="8968" width="13" style="54" customWidth="1"/>
    <col min="8969" max="9211" width="3.5703125" style="54"/>
    <col min="9212" max="9212" width="41.42578125" style="54" customWidth="1"/>
    <col min="9213" max="9213" width="16.140625" style="54" customWidth="1"/>
    <col min="9214" max="9214" width="14.7109375" style="54" customWidth="1"/>
    <col min="9215" max="9215" width="2.7109375" style="54" customWidth="1"/>
    <col min="9216" max="9216" width="11.42578125" style="54" customWidth="1"/>
    <col min="9217" max="9217" width="14" style="54" customWidth="1"/>
    <col min="9218" max="9218" width="2.7109375" style="54" customWidth="1"/>
    <col min="9219" max="9219" width="14.28515625" style="54" customWidth="1"/>
    <col min="9220" max="9220" width="14" style="54" customWidth="1"/>
    <col min="9221" max="9221" width="14.140625" style="54" customWidth="1"/>
    <col min="9222" max="9222" width="14.28515625" style="54" customWidth="1"/>
    <col min="9223" max="9223" width="14.5703125" style="54" customWidth="1"/>
    <col min="9224" max="9224" width="13" style="54" customWidth="1"/>
    <col min="9225" max="9467" width="3.5703125" style="54"/>
    <col min="9468" max="9468" width="41.42578125" style="54" customWidth="1"/>
    <col min="9469" max="9469" width="16.140625" style="54" customWidth="1"/>
    <col min="9470" max="9470" width="14.7109375" style="54" customWidth="1"/>
    <col min="9471" max="9471" width="2.7109375" style="54" customWidth="1"/>
    <col min="9472" max="9472" width="11.42578125" style="54" customWidth="1"/>
    <col min="9473" max="9473" width="14" style="54" customWidth="1"/>
    <col min="9474" max="9474" width="2.7109375" style="54" customWidth="1"/>
    <col min="9475" max="9475" width="14.28515625" style="54" customWidth="1"/>
    <col min="9476" max="9476" width="14" style="54" customWidth="1"/>
    <col min="9477" max="9477" width="14.140625" style="54" customWidth="1"/>
    <col min="9478" max="9478" width="14.28515625" style="54" customWidth="1"/>
    <col min="9479" max="9479" width="14.5703125" style="54" customWidth="1"/>
    <col min="9480" max="9480" width="13" style="54" customWidth="1"/>
    <col min="9481" max="9723" width="3.5703125" style="54"/>
    <col min="9724" max="9724" width="41.42578125" style="54" customWidth="1"/>
    <col min="9725" max="9725" width="16.140625" style="54" customWidth="1"/>
    <col min="9726" max="9726" width="14.7109375" style="54" customWidth="1"/>
    <col min="9727" max="9727" width="2.7109375" style="54" customWidth="1"/>
    <col min="9728" max="9728" width="11.42578125" style="54" customWidth="1"/>
    <col min="9729" max="9729" width="14" style="54" customWidth="1"/>
    <col min="9730" max="9730" width="2.7109375" style="54" customWidth="1"/>
    <col min="9731" max="9731" width="14.28515625" style="54" customWidth="1"/>
    <col min="9732" max="9732" width="14" style="54" customWidth="1"/>
    <col min="9733" max="9733" width="14.140625" style="54" customWidth="1"/>
    <col min="9734" max="9734" width="14.28515625" style="54" customWidth="1"/>
    <col min="9735" max="9735" width="14.5703125" style="54" customWidth="1"/>
    <col min="9736" max="9736" width="13" style="54" customWidth="1"/>
    <col min="9737" max="9979" width="3.5703125" style="54"/>
    <col min="9980" max="9980" width="41.42578125" style="54" customWidth="1"/>
    <col min="9981" max="9981" width="16.140625" style="54" customWidth="1"/>
    <col min="9982" max="9982" width="14.7109375" style="54" customWidth="1"/>
    <col min="9983" max="9983" width="2.7109375" style="54" customWidth="1"/>
    <col min="9984" max="9984" width="11.42578125" style="54" customWidth="1"/>
    <col min="9985" max="9985" width="14" style="54" customWidth="1"/>
    <col min="9986" max="9986" width="2.7109375" style="54" customWidth="1"/>
    <col min="9987" max="9987" width="14.28515625" style="54" customWidth="1"/>
    <col min="9988" max="9988" width="14" style="54" customWidth="1"/>
    <col min="9989" max="9989" width="14.140625" style="54" customWidth="1"/>
    <col min="9990" max="9990" width="14.28515625" style="54" customWidth="1"/>
    <col min="9991" max="9991" width="14.5703125" style="54" customWidth="1"/>
    <col min="9992" max="9992" width="13" style="54" customWidth="1"/>
    <col min="9993" max="10235" width="3.5703125" style="54"/>
    <col min="10236" max="10236" width="41.42578125" style="54" customWidth="1"/>
    <col min="10237" max="10237" width="16.140625" style="54" customWidth="1"/>
    <col min="10238" max="10238" width="14.7109375" style="54" customWidth="1"/>
    <col min="10239" max="10239" width="2.7109375" style="54" customWidth="1"/>
    <col min="10240" max="10240" width="11.42578125" style="54" customWidth="1"/>
    <col min="10241" max="10241" width="14" style="54" customWidth="1"/>
    <col min="10242" max="10242" width="2.7109375" style="54" customWidth="1"/>
    <col min="10243" max="10243" width="14.28515625" style="54" customWidth="1"/>
    <col min="10244" max="10244" width="14" style="54" customWidth="1"/>
    <col min="10245" max="10245" width="14.140625" style="54" customWidth="1"/>
    <col min="10246" max="10246" width="14.28515625" style="54" customWidth="1"/>
    <col min="10247" max="10247" width="14.5703125" style="54" customWidth="1"/>
    <col min="10248" max="10248" width="13" style="54" customWidth="1"/>
    <col min="10249" max="10491" width="3.5703125" style="54"/>
    <col min="10492" max="10492" width="41.42578125" style="54" customWidth="1"/>
    <col min="10493" max="10493" width="16.140625" style="54" customWidth="1"/>
    <col min="10494" max="10494" width="14.7109375" style="54" customWidth="1"/>
    <col min="10495" max="10495" width="2.7109375" style="54" customWidth="1"/>
    <col min="10496" max="10496" width="11.42578125" style="54" customWidth="1"/>
    <col min="10497" max="10497" width="14" style="54" customWidth="1"/>
    <col min="10498" max="10498" width="2.7109375" style="54" customWidth="1"/>
    <col min="10499" max="10499" width="14.28515625" style="54" customWidth="1"/>
    <col min="10500" max="10500" width="14" style="54" customWidth="1"/>
    <col min="10501" max="10501" width="14.140625" style="54" customWidth="1"/>
    <col min="10502" max="10502" width="14.28515625" style="54" customWidth="1"/>
    <col min="10503" max="10503" width="14.5703125" style="54" customWidth="1"/>
    <col min="10504" max="10504" width="13" style="54" customWidth="1"/>
    <col min="10505" max="10747" width="3.5703125" style="54"/>
    <col min="10748" max="10748" width="41.42578125" style="54" customWidth="1"/>
    <col min="10749" max="10749" width="16.140625" style="54" customWidth="1"/>
    <col min="10750" max="10750" width="14.7109375" style="54" customWidth="1"/>
    <col min="10751" max="10751" width="2.7109375" style="54" customWidth="1"/>
    <col min="10752" max="10752" width="11.42578125" style="54" customWidth="1"/>
    <col min="10753" max="10753" width="14" style="54" customWidth="1"/>
    <col min="10754" max="10754" width="2.7109375" style="54" customWidth="1"/>
    <col min="10755" max="10755" width="14.28515625" style="54" customWidth="1"/>
    <col min="10756" max="10756" width="14" style="54" customWidth="1"/>
    <col min="10757" max="10757" width="14.140625" style="54" customWidth="1"/>
    <col min="10758" max="10758" width="14.28515625" style="54" customWidth="1"/>
    <col min="10759" max="10759" width="14.5703125" style="54" customWidth="1"/>
    <col min="10760" max="10760" width="13" style="54" customWidth="1"/>
    <col min="10761" max="11003" width="3.5703125" style="54"/>
    <col min="11004" max="11004" width="41.42578125" style="54" customWidth="1"/>
    <col min="11005" max="11005" width="16.140625" style="54" customWidth="1"/>
    <col min="11006" max="11006" width="14.7109375" style="54" customWidth="1"/>
    <col min="11007" max="11007" width="2.7109375" style="54" customWidth="1"/>
    <col min="11008" max="11008" width="11.42578125" style="54" customWidth="1"/>
    <col min="11009" max="11009" width="14" style="54" customWidth="1"/>
    <col min="11010" max="11010" width="2.7109375" style="54" customWidth="1"/>
    <col min="11011" max="11011" width="14.28515625" style="54" customWidth="1"/>
    <col min="11012" max="11012" width="14" style="54" customWidth="1"/>
    <col min="11013" max="11013" width="14.140625" style="54" customWidth="1"/>
    <col min="11014" max="11014" width="14.28515625" style="54" customWidth="1"/>
    <col min="11015" max="11015" width="14.5703125" style="54" customWidth="1"/>
    <col min="11016" max="11016" width="13" style="54" customWidth="1"/>
    <col min="11017" max="11259" width="3.5703125" style="54"/>
    <col min="11260" max="11260" width="41.42578125" style="54" customWidth="1"/>
    <col min="11261" max="11261" width="16.140625" style="54" customWidth="1"/>
    <col min="11262" max="11262" width="14.7109375" style="54" customWidth="1"/>
    <col min="11263" max="11263" width="2.7109375" style="54" customWidth="1"/>
    <col min="11264" max="11264" width="11.42578125" style="54" customWidth="1"/>
    <col min="11265" max="11265" width="14" style="54" customWidth="1"/>
    <col min="11266" max="11266" width="2.7109375" style="54" customWidth="1"/>
    <col min="11267" max="11267" width="14.28515625" style="54" customWidth="1"/>
    <col min="11268" max="11268" width="14" style="54" customWidth="1"/>
    <col min="11269" max="11269" width="14.140625" style="54" customWidth="1"/>
    <col min="11270" max="11270" width="14.28515625" style="54" customWidth="1"/>
    <col min="11271" max="11271" width="14.5703125" style="54" customWidth="1"/>
    <col min="11272" max="11272" width="13" style="54" customWidth="1"/>
    <col min="11273" max="11515" width="3.5703125" style="54"/>
    <col min="11516" max="11516" width="41.42578125" style="54" customWidth="1"/>
    <col min="11517" max="11517" width="16.140625" style="54" customWidth="1"/>
    <col min="11518" max="11518" width="14.7109375" style="54" customWidth="1"/>
    <col min="11519" max="11519" width="2.7109375" style="54" customWidth="1"/>
    <col min="11520" max="11520" width="11.42578125" style="54" customWidth="1"/>
    <col min="11521" max="11521" width="14" style="54" customWidth="1"/>
    <col min="11522" max="11522" width="2.7109375" style="54" customWidth="1"/>
    <col min="11523" max="11523" width="14.28515625" style="54" customWidth="1"/>
    <col min="11524" max="11524" width="14" style="54" customWidth="1"/>
    <col min="11525" max="11525" width="14.140625" style="54" customWidth="1"/>
    <col min="11526" max="11526" width="14.28515625" style="54" customWidth="1"/>
    <col min="11527" max="11527" width="14.5703125" style="54" customWidth="1"/>
    <col min="11528" max="11528" width="13" style="54" customWidth="1"/>
    <col min="11529" max="11771" width="3.5703125" style="54"/>
    <col min="11772" max="11772" width="41.42578125" style="54" customWidth="1"/>
    <col min="11773" max="11773" width="16.140625" style="54" customWidth="1"/>
    <col min="11774" max="11774" width="14.7109375" style="54" customWidth="1"/>
    <col min="11775" max="11775" width="2.7109375" style="54" customWidth="1"/>
    <col min="11776" max="11776" width="11.42578125" style="54" customWidth="1"/>
    <col min="11777" max="11777" width="14" style="54" customWidth="1"/>
    <col min="11778" max="11778" width="2.7109375" style="54" customWidth="1"/>
    <col min="11779" max="11779" width="14.28515625" style="54" customWidth="1"/>
    <col min="11780" max="11780" width="14" style="54" customWidth="1"/>
    <col min="11781" max="11781" width="14.140625" style="54" customWidth="1"/>
    <col min="11782" max="11782" width="14.28515625" style="54" customWidth="1"/>
    <col min="11783" max="11783" width="14.5703125" style="54" customWidth="1"/>
    <col min="11784" max="11784" width="13" style="54" customWidth="1"/>
    <col min="11785" max="12027" width="3.5703125" style="54"/>
    <col min="12028" max="12028" width="41.42578125" style="54" customWidth="1"/>
    <col min="12029" max="12029" width="16.140625" style="54" customWidth="1"/>
    <col min="12030" max="12030" width="14.7109375" style="54" customWidth="1"/>
    <col min="12031" max="12031" width="2.7109375" style="54" customWidth="1"/>
    <col min="12032" max="12032" width="11.42578125" style="54" customWidth="1"/>
    <col min="12033" max="12033" width="14" style="54" customWidth="1"/>
    <col min="12034" max="12034" width="2.7109375" style="54" customWidth="1"/>
    <col min="12035" max="12035" width="14.28515625" style="54" customWidth="1"/>
    <col min="12036" max="12036" width="14" style="54" customWidth="1"/>
    <col min="12037" max="12037" width="14.140625" style="54" customWidth="1"/>
    <col min="12038" max="12038" width="14.28515625" style="54" customWidth="1"/>
    <col min="12039" max="12039" width="14.5703125" style="54" customWidth="1"/>
    <col min="12040" max="12040" width="13" style="54" customWidth="1"/>
    <col min="12041" max="12283" width="3.5703125" style="54"/>
    <col min="12284" max="12284" width="41.42578125" style="54" customWidth="1"/>
    <col min="12285" max="12285" width="16.140625" style="54" customWidth="1"/>
    <col min="12286" max="12286" width="14.7109375" style="54" customWidth="1"/>
    <col min="12287" max="12287" width="2.7109375" style="54" customWidth="1"/>
    <col min="12288" max="12288" width="11.42578125" style="54" customWidth="1"/>
    <col min="12289" max="12289" width="14" style="54" customWidth="1"/>
    <col min="12290" max="12290" width="2.7109375" style="54" customWidth="1"/>
    <col min="12291" max="12291" width="14.28515625" style="54" customWidth="1"/>
    <col min="12292" max="12292" width="14" style="54" customWidth="1"/>
    <col min="12293" max="12293" width="14.140625" style="54" customWidth="1"/>
    <col min="12294" max="12294" width="14.28515625" style="54" customWidth="1"/>
    <col min="12295" max="12295" width="14.5703125" style="54" customWidth="1"/>
    <col min="12296" max="12296" width="13" style="54" customWidth="1"/>
    <col min="12297" max="12539" width="3.5703125" style="54"/>
    <col min="12540" max="12540" width="41.42578125" style="54" customWidth="1"/>
    <col min="12541" max="12541" width="16.140625" style="54" customWidth="1"/>
    <col min="12542" max="12542" width="14.7109375" style="54" customWidth="1"/>
    <col min="12543" max="12543" width="2.7109375" style="54" customWidth="1"/>
    <col min="12544" max="12544" width="11.42578125" style="54" customWidth="1"/>
    <col min="12545" max="12545" width="14" style="54" customWidth="1"/>
    <col min="12546" max="12546" width="2.7109375" style="54" customWidth="1"/>
    <col min="12547" max="12547" width="14.28515625" style="54" customWidth="1"/>
    <col min="12548" max="12548" width="14" style="54" customWidth="1"/>
    <col min="12549" max="12549" width="14.140625" style="54" customWidth="1"/>
    <col min="12550" max="12550" width="14.28515625" style="54" customWidth="1"/>
    <col min="12551" max="12551" width="14.5703125" style="54" customWidth="1"/>
    <col min="12552" max="12552" width="13" style="54" customWidth="1"/>
    <col min="12553" max="12795" width="3.5703125" style="54"/>
    <col min="12796" max="12796" width="41.42578125" style="54" customWidth="1"/>
    <col min="12797" max="12797" width="16.140625" style="54" customWidth="1"/>
    <col min="12798" max="12798" width="14.7109375" style="54" customWidth="1"/>
    <col min="12799" max="12799" width="2.7109375" style="54" customWidth="1"/>
    <col min="12800" max="12800" width="11.42578125" style="54" customWidth="1"/>
    <col min="12801" max="12801" width="14" style="54" customWidth="1"/>
    <col min="12802" max="12802" width="2.7109375" style="54" customWidth="1"/>
    <col min="12803" max="12803" width="14.28515625" style="54" customWidth="1"/>
    <col min="12804" max="12804" width="14" style="54" customWidth="1"/>
    <col min="12805" max="12805" width="14.140625" style="54" customWidth="1"/>
    <col min="12806" max="12806" width="14.28515625" style="54" customWidth="1"/>
    <col min="12807" max="12807" width="14.5703125" style="54" customWidth="1"/>
    <col min="12808" max="12808" width="13" style="54" customWidth="1"/>
    <col min="12809" max="13051" width="3.5703125" style="54"/>
    <col min="13052" max="13052" width="41.42578125" style="54" customWidth="1"/>
    <col min="13053" max="13053" width="16.140625" style="54" customWidth="1"/>
    <col min="13054" max="13054" width="14.7109375" style="54" customWidth="1"/>
    <col min="13055" max="13055" width="2.7109375" style="54" customWidth="1"/>
    <col min="13056" max="13056" width="11.42578125" style="54" customWidth="1"/>
    <col min="13057" max="13057" width="14" style="54" customWidth="1"/>
    <col min="13058" max="13058" width="2.7109375" style="54" customWidth="1"/>
    <col min="13059" max="13059" width="14.28515625" style="54" customWidth="1"/>
    <col min="13060" max="13060" width="14" style="54" customWidth="1"/>
    <col min="13061" max="13061" width="14.140625" style="54" customWidth="1"/>
    <col min="13062" max="13062" width="14.28515625" style="54" customWidth="1"/>
    <col min="13063" max="13063" width="14.5703125" style="54" customWidth="1"/>
    <col min="13064" max="13064" width="13" style="54" customWidth="1"/>
    <col min="13065" max="13307" width="3.5703125" style="54"/>
    <col min="13308" max="13308" width="41.42578125" style="54" customWidth="1"/>
    <col min="13309" max="13309" width="16.140625" style="54" customWidth="1"/>
    <col min="13310" max="13310" width="14.7109375" style="54" customWidth="1"/>
    <col min="13311" max="13311" width="2.7109375" style="54" customWidth="1"/>
    <col min="13312" max="13312" width="11.42578125" style="54" customWidth="1"/>
    <col min="13313" max="13313" width="14" style="54" customWidth="1"/>
    <col min="13314" max="13314" width="2.7109375" style="54" customWidth="1"/>
    <col min="13315" max="13315" width="14.28515625" style="54" customWidth="1"/>
    <col min="13316" max="13316" width="14" style="54" customWidth="1"/>
    <col min="13317" max="13317" width="14.140625" style="54" customWidth="1"/>
    <col min="13318" max="13318" width="14.28515625" style="54" customWidth="1"/>
    <col min="13319" max="13319" width="14.5703125" style="54" customWidth="1"/>
    <col min="13320" max="13320" width="13" style="54" customWidth="1"/>
    <col min="13321" max="13563" width="3.5703125" style="54"/>
    <col min="13564" max="13564" width="41.42578125" style="54" customWidth="1"/>
    <col min="13565" max="13565" width="16.140625" style="54" customWidth="1"/>
    <col min="13566" max="13566" width="14.7109375" style="54" customWidth="1"/>
    <col min="13567" max="13567" width="2.7109375" style="54" customWidth="1"/>
    <col min="13568" max="13568" width="11.42578125" style="54" customWidth="1"/>
    <col min="13569" max="13569" width="14" style="54" customWidth="1"/>
    <col min="13570" max="13570" width="2.7109375" style="54" customWidth="1"/>
    <col min="13571" max="13571" width="14.28515625" style="54" customWidth="1"/>
    <col min="13572" max="13572" width="14" style="54" customWidth="1"/>
    <col min="13573" max="13573" width="14.140625" style="54" customWidth="1"/>
    <col min="13574" max="13574" width="14.28515625" style="54" customWidth="1"/>
    <col min="13575" max="13575" width="14.5703125" style="54" customWidth="1"/>
    <col min="13576" max="13576" width="13" style="54" customWidth="1"/>
    <col min="13577" max="13819" width="3.5703125" style="54"/>
    <col min="13820" max="13820" width="41.42578125" style="54" customWidth="1"/>
    <col min="13821" max="13821" width="16.140625" style="54" customWidth="1"/>
    <col min="13822" max="13822" width="14.7109375" style="54" customWidth="1"/>
    <col min="13823" max="13823" width="2.7109375" style="54" customWidth="1"/>
    <col min="13824" max="13824" width="11.42578125" style="54" customWidth="1"/>
    <col min="13825" max="13825" width="14" style="54" customWidth="1"/>
    <col min="13826" max="13826" width="2.7109375" style="54" customWidth="1"/>
    <col min="13827" max="13827" width="14.28515625" style="54" customWidth="1"/>
    <col min="13828" max="13828" width="14" style="54" customWidth="1"/>
    <col min="13829" max="13829" width="14.140625" style="54" customWidth="1"/>
    <col min="13830" max="13830" width="14.28515625" style="54" customWidth="1"/>
    <col min="13831" max="13831" width="14.5703125" style="54" customWidth="1"/>
    <col min="13832" max="13832" width="13" style="54" customWidth="1"/>
    <col min="13833" max="14075" width="3.5703125" style="54"/>
    <col min="14076" max="14076" width="41.42578125" style="54" customWidth="1"/>
    <col min="14077" max="14077" width="16.140625" style="54" customWidth="1"/>
    <col min="14078" max="14078" width="14.7109375" style="54" customWidth="1"/>
    <col min="14079" max="14079" width="2.7109375" style="54" customWidth="1"/>
    <col min="14080" max="14080" width="11.42578125" style="54" customWidth="1"/>
    <col min="14081" max="14081" width="14" style="54" customWidth="1"/>
    <col min="14082" max="14082" width="2.7109375" style="54" customWidth="1"/>
    <col min="14083" max="14083" width="14.28515625" style="54" customWidth="1"/>
    <col min="14084" max="14084" width="14" style="54" customWidth="1"/>
    <col min="14085" max="14085" width="14.140625" style="54" customWidth="1"/>
    <col min="14086" max="14086" width="14.28515625" style="54" customWidth="1"/>
    <col min="14087" max="14087" width="14.5703125" style="54" customWidth="1"/>
    <col min="14088" max="14088" width="13" style="54" customWidth="1"/>
    <col min="14089" max="14331" width="3.5703125" style="54"/>
    <col min="14332" max="14332" width="41.42578125" style="54" customWidth="1"/>
    <col min="14333" max="14333" width="16.140625" style="54" customWidth="1"/>
    <col min="14334" max="14334" width="14.7109375" style="54" customWidth="1"/>
    <col min="14335" max="14335" width="2.7109375" style="54" customWidth="1"/>
    <col min="14336" max="14336" width="11.42578125" style="54" customWidth="1"/>
    <col min="14337" max="14337" width="14" style="54" customWidth="1"/>
    <col min="14338" max="14338" width="2.7109375" style="54" customWidth="1"/>
    <col min="14339" max="14339" width="14.28515625" style="54" customWidth="1"/>
    <col min="14340" max="14340" width="14" style="54" customWidth="1"/>
    <col min="14341" max="14341" width="14.140625" style="54" customWidth="1"/>
    <col min="14342" max="14342" width="14.28515625" style="54" customWidth="1"/>
    <col min="14343" max="14343" width="14.5703125" style="54" customWidth="1"/>
    <col min="14344" max="14344" width="13" style="54" customWidth="1"/>
    <col min="14345" max="14587" width="3.5703125" style="54"/>
    <col min="14588" max="14588" width="41.42578125" style="54" customWidth="1"/>
    <col min="14589" max="14589" width="16.140625" style="54" customWidth="1"/>
    <col min="14590" max="14590" width="14.7109375" style="54" customWidth="1"/>
    <col min="14591" max="14591" width="2.7109375" style="54" customWidth="1"/>
    <col min="14592" max="14592" width="11.42578125" style="54" customWidth="1"/>
    <col min="14593" max="14593" width="14" style="54" customWidth="1"/>
    <col min="14594" max="14594" width="2.7109375" style="54" customWidth="1"/>
    <col min="14595" max="14595" width="14.28515625" style="54" customWidth="1"/>
    <col min="14596" max="14596" width="14" style="54" customWidth="1"/>
    <col min="14597" max="14597" width="14.140625" style="54" customWidth="1"/>
    <col min="14598" max="14598" width="14.28515625" style="54" customWidth="1"/>
    <col min="14599" max="14599" width="14.5703125" style="54" customWidth="1"/>
    <col min="14600" max="14600" width="13" style="54" customWidth="1"/>
    <col min="14601" max="14843" width="3.5703125" style="54"/>
    <col min="14844" max="14844" width="41.42578125" style="54" customWidth="1"/>
    <col min="14845" max="14845" width="16.140625" style="54" customWidth="1"/>
    <col min="14846" max="14846" width="14.7109375" style="54" customWidth="1"/>
    <col min="14847" max="14847" width="2.7109375" style="54" customWidth="1"/>
    <col min="14848" max="14848" width="11.42578125" style="54" customWidth="1"/>
    <col min="14849" max="14849" width="14" style="54" customWidth="1"/>
    <col min="14850" max="14850" width="2.7109375" style="54" customWidth="1"/>
    <col min="14851" max="14851" width="14.28515625" style="54" customWidth="1"/>
    <col min="14852" max="14852" width="14" style="54" customWidth="1"/>
    <col min="14853" max="14853" width="14.140625" style="54" customWidth="1"/>
    <col min="14854" max="14854" width="14.28515625" style="54" customWidth="1"/>
    <col min="14855" max="14855" width="14.5703125" style="54" customWidth="1"/>
    <col min="14856" max="14856" width="13" style="54" customWidth="1"/>
    <col min="14857" max="15099" width="3.5703125" style="54"/>
    <col min="15100" max="15100" width="41.42578125" style="54" customWidth="1"/>
    <col min="15101" max="15101" width="16.140625" style="54" customWidth="1"/>
    <col min="15102" max="15102" width="14.7109375" style="54" customWidth="1"/>
    <col min="15103" max="15103" width="2.7109375" style="54" customWidth="1"/>
    <col min="15104" max="15104" width="11.42578125" style="54" customWidth="1"/>
    <col min="15105" max="15105" width="14" style="54" customWidth="1"/>
    <col min="15106" max="15106" width="2.7109375" style="54" customWidth="1"/>
    <col min="15107" max="15107" width="14.28515625" style="54" customWidth="1"/>
    <col min="15108" max="15108" width="14" style="54" customWidth="1"/>
    <col min="15109" max="15109" width="14.140625" style="54" customWidth="1"/>
    <col min="15110" max="15110" width="14.28515625" style="54" customWidth="1"/>
    <col min="15111" max="15111" width="14.5703125" style="54" customWidth="1"/>
    <col min="15112" max="15112" width="13" style="54" customWidth="1"/>
    <col min="15113" max="15355" width="3.5703125" style="54"/>
    <col min="15356" max="15356" width="41.42578125" style="54" customWidth="1"/>
    <col min="15357" max="15357" width="16.140625" style="54" customWidth="1"/>
    <col min="15358" max="15358" width="14.7109375" style="54" customWidth="1"/>
    <col min="15359" max="15359" width="2.7109375" style="54" customWidth="1"/>
    <col min="15360" max="15360" width="11.42578125" style="54" customWidth="1"/>
    <col min="15361" max="15361" width="14" style="54" customWidth="1"/>
    <col min="15362" max="15362" width="2.7109375" style="54" customWidth="1"/>
    <col min="15363" max="15363" width="14.28515625" style="54" customWidth="1"/>
    <col min="15364" max="15364" width="14" style="54" customWidth="1"/>
    <col min="15365" max="15365" width="14.140625" style="54" customWidth="1"/>
    <col min="15366" max="15366" width="14.28515625" style="54" customWidth="1"/>
    <col min="15367" max="15367" width="14.5703125" style="54" customWidth="1"/>
    <col min="15368" max="15368" width="13" style="54" customWidth="1"/>
    <col min="15369" max="15611" width="3.5703125" style="54"/>
    <col min="15612" max="15612" width="41.42578125" style="54" customWidth="1"/>
    <col min="15613" max="15613" width="16.140625" style="54" customWidth="1"/>
    <col min="15614" max="15614" width="14.7109375" style="54" customWidth="1"/>
    <col min="15615" max="15615" width="2.7109375" style="54" customWidth="1"/>
    <col min="15616" max="15616" width="11.42578125" style="54" customWidth="1"/>
    <col min="15617" max="15617" width="14" style="54" customWidth="1"/>
    <col min="15618" max="15618" width="2.7109375" style="54" customWidth="1"/>
    <col min="15619" max="15619" width="14.28515625" style="54" customWidth="1"/>
    <col min="15620" max="15620" width="14" style="54" customWidth="1"/>
    <col min="15621" max="15621" width="14.140625" style="54" customWidth="1"/>
    <col min="15622" max="15622" width="14.28515625" style="54" customWidth="1"/>
    <col min="15623" max="15623" width="14.5703125" style="54" customWidth="1"/>
    <col min="15624" max="15624" width="13" style="54" customWidth="1"/>
    <col min="15625" max="15867" width="3.5703125" style="54"/>
    <col min="15868" max="15868" width="41.42578125" style="54" customWidth="1"/>
    <col min="15869" max="15869" width="16.140625" style="54" customWidth="1"/>
    <col min="15870" max="15870" width="14.7109375" style="54" customWidth="1"/>
    <col min="15871" max="15871" width="2.7109375" style="54" customWidth="1"/>
    <col min="15872" max="15872" width="11.42578125" style="54" customWidth="1"/>
    <col min="15873" max="15873" width="14" style="54" customWidth="1"/>
    <col min="15874" max="15874" width="2.7109375" style="54" customWidth="1"/>
    <col min="15875" max="15875" width="14.28515625" style="54" customWidth="1"/>
    <col min="15876" max="15876" width="14" style="54" customWidth="1"/>
    <col min="15877" max="15877" width="14.140625" style="54" customWidth="1"/>
    <col min="15878" max="15878" width="14.28515625" style="54" customWidth="1"/>
    <col min="15879" max="15879" width="14.5703125" style="54" customWidth="1"/>
    <col min="15880" max="15880" width="13" style="54" customWidth="1"/>
    <col min="15881" max="16123" width="3.5703125" style="54"/>
    <col min="16124" max="16124" width="41.42578125" style="54" customWidth="1"/>
    <col min="16125" max="16125" width="16.140625" style="54" customWidth="1"/>
    <col min="16126" max="16126" width="14.7109375" style="54" customWidth="1"/>
    <col min="16127" max="16127" width="2.7109375" style="54" customWidth="1"/>
    <col min="16128" max="16128" width="11.42578125" style="54" customWidth="1"/>
    <col min="16129" max="16129" width="14" style="54" customWidth="1"/>
    <col min="16130" max="16130" width="2.7109375" style="54" customWidth="1"/>
    <col min="16131" max="16131" width="14.28515625" style="54" customWidth="1"/>
    <col min="16132" max="16132" width="14" style="54" customWidth="1"/>
    <col min="16133" max="16133" width="14.140625" style="54" customWidth="1"/>
    <col min="16134" max="16134" width="14.28515625" style="54" customWidth="1"/>
    <col min="16135" max="16135" width="14.5703125" style="54" customWidth="1"/>
    <col min="16136" max="16136" width="13" style="54" customWidth="1"/>
    <col min="16137" max="16384" width="3.5703125" style="54"/>
  </cols>
  <sheetData>
    <row r="1" spans="1:7" ht="16.5" customHeight="1" x14ac:dyDescent="0.2">
      <c r="A1" s="51"/>
      <c r="B1" s="51"/>
      <c r="C1" s="51"/>
      <c r="D1" s="51"/>
      <c r="E1" s="52"/>
      <c r="F1" s="53"/>
      <c r="G1" s="53"/>
    </row>
    <row r="2" spans="1:7" ht="13.5" customHeight="1" x14ac:dyDescent="0.25">
      <c r="A2" s="55" t="s">
        <v>212</v>
      </c>
      <c r="B2" s="56"/>
      <c r="C2" s="56"/>
      <c r="D2" s="56"/>
      <c r="E2" s="57"/>
      <c r="F2" s="58"/>
      <c r="G2" s="58"/>
    </row>
    <row r="3" spans="1:7" x14ac:dyDescent="0.2">
      <c r="A3" s="56" t="str">
        <f>[1]BYDEPT!A2</f>
        <v>January 1-November 30, 2015</v>
      </c>
      <c r="B3" s="51"/>
      <c r="C3" s="51"/>
      <c r="D3" s="51"/>
      <c r="E3" s="52"/>
      <c r="F3" s="59"/>
      <c r="G3" s="59"/>
    </row>
    <row r="4" spans="1:7" ht="13.5" thickBot="1" x14ac:dyDescent="0.25">
      <c r="A4" s="59" t="s">
        <v>0</v>
      </c>
      <c r="B4" s="59"/>
      <c r="C4" s="59"/>
      <c r="D4" s="59"/>
      <c r="E4" s="57"/>
      <c r="F4" s="59"/>
      <c r="G4" s="59"/>
    </row>
    <row r="5" spans="1:7" ht="21" customHeight="1" thickBot="1" x14ac:dyDescent="0.25">
      <c r="A5" s="236" t="s">
        <v>1</v>
      </c>
      <c r="B5" s="239" t="s">
        <v>2</v>
      </c>
      <c r="C5" s="240" t="s">
        <v>3</v>
      </c>
      <c r="D5" s="60"/>
      <c r="E5" s="243" t="s">
        <v>4</v>
      </c>
      <c r="F5" s="240" t="s">
        <v>5</v>
      </c>
      <c r="G5" s="246"/>
    </row>
    <row r="6" spans="1:7" ht="16.5" customHeight="1" thickBot="1" x14ac:dyDescent="0.25">
      <c r="A6" s="237"/>
      <c r="B6" s="239"/>
      <c r="C6" s="241"/>
      <c r="D6" s="61"/>
      <c r="E6" s="244"/>
      <c r="F6" s="241"/>
      <c r="G6" s="247"/>
    </row>
    <row r="7" spans="1:7" ht="30.75" customHeight="1" thickBot="1" x14ac:dyDescent="0.25">
      <c r="A7" s="238"/>
      <c r="B7" s="239"/>
      <c r="C7" s="242"/>
      <c r="D7" s="62"/>
      <c r="E7" s="245"/>
      <c r="F7" s="242"/>
      <c r="G7" s="248"/>
    </row>
    <row r="8" spans="1:7" ht="18.75" customHeight="1" x14ac:dyDescent="0.2">
      <c r="A8" s="63" t="s">
        <v>213</v>
      </c>
      <c r="B8" s="64">
        <f>B9+B10</f>
        <v>1739768572</v>
      </c>
      <c r="C8" s="65">
        <f>C9+C10</f>
        <v>1586476605</v>
      </c>
      <c r="D8" s="65"/>
      <c r="E8" s="66">
        <f>C8/B8</f>
        <v>0.91188944928245319</v>
      </c>
      <c r="F8" s="67">
        <f>F9+F10</f>
        <v>153291967</v>
      </c>
      <c r="G8" s="68"/>
    </row>
    <row r="9" spans="1:7" ht="15.75" customHeight="1" x14ac:dyDescent="0.2">
      <c r="A9" s="70" t="s">
        <v>6</v>
      </c>
      <c r="B9" s="71">
        <f>[1]BYDEPT!AJ8</f>
        <v>1333849887</v>
      </c>
      <c r="C9" s="72">
        <f>[1]BYDEPT!BD8</f>
        <v>1299738275</v>
      </c>
      <c r="D9" s="73"/>
      <c r="E9" s="74">
        <f>C9/B9</f>
        <v>0.97442619868063163</v>
      </c>
      <c r="F9" s="75">
        <f>B9-C9</f>
        <v>34111612</v>
      </c>
      <c r="G9" s="76"/>
    </row>
    <row r="10" spans="1:7" ht="15" customHeight="1" x14ac:dyDescent="0.2">
      <c r="A10" s="78" t="s">
        <v>7</v>
      </c>
      <c r="B10" s="71">
        <f>[1]BYDEPT!AJ92</f>
        <v>405918685</v>
      </c>
      <c r="C10" s="75">
        <f>[1]BYDEPT!BD92</f>
        <v>286738330</v>
      </c>
      <c r="D10" s="73"/>
      <c r="E10" s="74">
        <f>C10/B10</f>
        <v>0.706393523126436</v>
      </c>
      <c r="F10" s="75">
        <f>B10-C10</f>
        <v>119180355</v>
      </c>
      <c r="G10" s="76"/>
    </row>
    <row r="11" spans="1:7" ht="15" customHeight="1" x14ac:dyDescent="0.2">
      <c r="A11" s="79"/>
      <c r="B11" s="80"/>
      <c r="C11" s="81"/>
      <c r="D11" s="69"/>
      <c r="E11" s="82"/>
      <c r="F11" s="81"/>
      <c r="G11" s="83"/>
    </row>
    <row r="12" spans="1:7" ht="17.25" customHeight="1" x14ac:dyDescent="0.2">
      <c r="A12" s="84" t="s">
        <v>317</v>
      </c>
      <c r="B12" s="85">
        <f>SUM(B13:B17)+SUM(B20:B23)</f>
        <v>866231428</v>
      </c>
      <c r="C12" s="86">
        <f>SUM(C13:C17)+SUM(C20:C23)</f>
        <v>836903362</v>
      </c>
      <c r="D12" s="87"/>
      <c r="E12" s="88">
        <f t="shared" ref="E12:E23" si="0">C12/B12</f>
        <v>0.96614292087310416</v>
      </c>
      <c r="F12" s="86">
        <f>SUM(F13:F17)+SUM(F20:F23)</f>
        <v>29328066</v>
      </c>
      <c r="G12" s="89"/>
    </row>
    <row r="13" spans="1:7" ht="15" customHeight="1" x14ac:dyDescent="0.25">
      <c r="A13" s="90" t="s">
        <v>158</v>
      </c>
      <c r="B13" s="91">
        <f>[1]BYDEPT!AJ112</f>
        <v>30139510</v>
      </c>
      <c r="C13" s="92">
        <f>[1]BYDEPT!BD112</f>
        <v>32231608</v>
      </c>
      <c r="D13" s="93"/>
      <c r="E13" s="94">
        <f t="shared" si="0"/>
        <v>1.0694138026796056</v>
      </c>
      <c r="F13" s="75">
        <f>B13-C13</f>
        <v>-2092098</v>
      </c>
      <c r="G13" s="95" t="s">
        <v>328</v>
      </c>
    </row>
    <row r="14" spans="1:7" ht="15.75" customHeight="1" x14ac:dyDescent="0.25">
      <c r="A14" s="70" t="s">
        <v>157</v>
      </c>
      <c r="B14" s="91">
        <f>[1]BYDEPT!AJ113</f>
        <v>389860429</v>
      </c>
      <c r="C14" s="92">
        <f>[1]BYDEPT!BD113</f>
        <v>389860429</v>
      </c>
      <c r="D14" s="93"/>
      <c r="E14" s="97">
        <f t="shared" si="0"/>
        <v>1</v>
      </c>
      <c r="F14" s="75">
        <f>B14-C14</f>
        <v>0</v>
      </c>
      <c r="G14" s="76"/>
    </row>
    <row r="15" spans="1:7" ht="15" customHeight="1" x14ac:dyDescent="0.25">
      <c r="A15" s="90" t="s">
        <v>297</v>
      </c>
      <c r="B15" s="91">
        <f>[1]BYDEPT!AJ114</f>
        <v>331</v>
      </c>
      <c r="C15" s="92">
        <f>[1]BYDEPT!BD114</f>
        <v>331</v>
      </c>
      <c r="D15" s="93"/>
      <c r="E15" s="97">
        <f t="shared" si="0"/>
        <v>1</v>
      </c>
      <c r="F15" s="75">
        <f>B15-C15</f>
        <v>0</v>
      </c>
      <c r="G15" s="76"/>
    </row>
    <row r="16" spans="1:7" ht="15" customHeight="1" x14ac:dyDescent="0.25">
      <c r="A16" s="90" t="s">
        <v>156</v>
      </c>
      <c r="B16" s="91">
        <f>[1]BYDEPT!AJ115</f>
        <v>142902</v>
      </c>
      <c r="C16" s="92">
        <f>[1]BYDEPT!BD115</f>
        <v>142902</v>
      </c>
      <c r="D16" s="93"/>
      <c r="E16" s="97">
        <f t="shared" si="0"/>
        <v>1</v>
      </c>
      <c r="F16" s="75">
        <f>B16-C16</f>
        <v>0</v>
      </c>
      <c r="G16" s="76"/>
    </row>
    <row r="17" spans="1:7" ht="15.75" customHeight="1" x14ac:dyDescent="0.25">
      <c r="A17" s="90" t="s">
        <v>155</v>
      </c>
      <c r="B17" s="91">
        <f>SUM(B18:B19)</f>
        <v>21250256</v>
      </c>
      <c r="C17" s="92">
        <f>SUM(C18:C19)</f>
        <v>19841590</v>
      </c>
      <c r="D17" s="93"/>
      <c r="E17" s="97">
        <f t="shared" si="0"/>
        <v>0.93371063388601061</v>
      </c>
      <c r="F17" s="90">
        <f>SUM(F18:F19)</f>
        <v>1408666</v>
      </c>
      <c r="G17" s="98"/>
    </row>
    <row r="18" spans="1:7" ht="15" customHeight="1" x14ac:dyDescent="0.25">
      <c r="A18" s="90" t="s">
        <v>214</v>
      </c>
      <c r="B18" s="91">
        <f>[1]BYDEPT!AJ117</f>
        <v>12998297</v>
      </c>
      <c r="C18" s="92">
        <f>[1]BYDEPT!BD117</f>
        <v>12068823</v>
      </c>
      <c r="D18" s="93"/>
      <c r="E18" s="97">
        <f t="shared" si="0"/>
        <v>0.92849263253486203</v>
      </c>
      <c r="F18" s="75">
        <f t="shared" ref="F18:F23" si="1">B18-C18</f>
        <v>929474</v>
      </c>
      <c r="G18" s="76"/>
    </row>
    <row r="19" spans="1:7" ht="15" customHeight="1" x14ac:dyDescent="0.25">
      <c r="A19" s="90" t="s">
        <v>153</v>
      </c>
      <c r="B19" s="91">
        <f>[1]BYDEPT!AJ118</f>
        <v>8251959</v>
      </c>
      <c r="C19" s="92">
        <f>[1]BYDEPT!BD118</f>
        <v>7772767</v>
      </c>
      <c r="D19" s="93"/>
      <c r="E19" s="97">
        <f t="shared" si="0"/>
        <v>0.94192991021889472</v>
      </c>
      <c r="F19" s="75">
        <f t="shared" si="1"/>
        <v>479192</v>
      </c>
      <c r="G19" s="76"/>
    </row>
    <row r="20" spans="1:7" ht="15" hidden="1" customHeight="1" x14ac:dyDescent="0.25">
      <c r="A20" s="99" t="s">
        <v>8</v>
      </c>
      <c r="B20" s="91">
        <f>[1]BYDEPT!AJ119</f>
        <v>0</v>
      </c>
      <c r="C20" s="92">
        <f>[1]BYDEPT!BD119</f>
        <v>0</v>
      </c>
      <c r="D20" s="93"/>
      <c r="E20" s="97"/>
      <c r="F20" s="75">
        <f t="shared" si="1"/>
        <v>0</v>
      </c>
      <c r="G20" s="76"/>
    </row>
    <row r="21" spans="1:7" ht="15.75" customHeight="1" x14ac:dyDescent="0.25">
      <c r="A21" s="99" t="s">
        <v>9</v>
      </c>
      <c r="B21" s="91">
        <f>[1]BYDEPT!AJ120</f>
        <v>26500000</v>
      </c>
      <c r="C21" s="92">
        <f>[1]BYDEPT!BD120</f>
        <v>8896000</v>
      </c>
      <c r="D21" s="93" t="s">
        <v>329</v>
      </c>
      <c r="E21" s="97">
        <f t="shared" si="0"/>
        <v>0.33569811320754717</v>
      </c>
      <c r="F21" s="75">
        <f t="shared" si="1"/>
        <v>17604000</v>
      </c>
      <c r="G21" s="76"/>
    </row>
    <row r="22" spans="1:7" ht="16.5" customHeight="1" x14ac:dyDescent="0.25">
      <c r="A22" s="99" t="s">
        <v>279</v>
      </c>
      <c r="B22" s="91">
        <f>[1]BYDEPT!AJ121</f>
        <v>372863000</v>
      </c>
      <c r="C22" s="92">
        <f>[1]BYDEPT!BD121</f>
        <v>372863000</v>
      </c>
      <c r="D22" s="93"/>
      <c r="E22" s="97">
        <f>C22/B22</f>
        <v>1</v>
      </c>
      <c r="F22" s="75">
        <f t="shared" si="1"/>
        <v>0</v>
      </c>
      <c r="G22" s="76"/>
    </row>
    <row r="23" spans="1:7" ht="15.75" customHeight="1" x14ac:dyDescent="0.25">
      <c r="A23" s="70" t="s">
        <v>154</v>
      </c>
      <c r="B23" s="91">
        <f>[1]BYDEPT!AJ122</f>
        <v>25475000</v>
      </c>
      <c r="C23" s="92">
        <f>[1]BYDEPT!BD122</f>
        <v>13067502</v>
      </c>
      <c r="D23" s="93"/>
      <c r="E23" s="97">
        <f t="shared" si="0"/>
        <v>0.51295395485770368</v>
      </c>
      <c r="F23" s="75">
        <f t="shared" si="1"/>
        <v>12407498</v>
      </c>
      <c r="G23" s="76"/>
    </row>
    <row r="24" spans="1:7" ht="15.75" customHeight="1" x14ac:dyDescent="0.25">
      <c r="A24" s="90"/>
      <c r="B24" s="91"/>
      <c r="C24" s="92"/>
      <c r="D24" s="93"/>
      <c r="E24" s="97"/>
      <c r="F24" s="90"/>
      <c r="G24" s="98"/>
    </row>
    <row r="25" spans="1:7" s="104" customFormat="1" ht="15.75" customHeight="1" x14ac:dyDescent="0.25">
      <c r="A25" s="100" t="s">
        <v>10</v>
      </c>
      <c r="B25" s="101">
        <f>B12+B8</f>
        <v>2606000000</v>
      </c>
      <c r="C25" s="100">
        <f>C12+C8</f>
        <v>2423379967</v>
      </c>
      <c r="D25" s="102"/>
      <c r="E25" s="103">
        <f>C25/B25</f>
        <v>0.92992324136607829</v>
      </c>
      <c r="F25" s="100">
        <f>F12+F8</f>
        <v>182620033</v>
      </c>
      <c r="G25" s="89"/>
    </row>
    <row r="26" spans="1:7" ht="15" customHeight="1" x14ac:dyDescent="0.25">
      <c r="A26" s="92"/>
      <c r="B26" s="91"/>
      <c r="C26" s="92"/>
      <c r="D26" s="93"/>
      <c r="E26" s="97"/>
      <c r="F26" s="90"/>
      <c r="G26" s="98"/>
    </row>
    <row r="27" spans="1:7" ht="15" customHeight="1" x14ac:dyDescent="0.25">
      <c r="A27" s="100" t="s">
        <v>11</v>
      </c>
      <c r="B27" s="101">
        <f>B28+B37+B39</f>
        <v>0</v>
      </c>
      <c r="C27" s="100">
        <f>C28+C37+C39</f>
        <v>87849138</v>
      </c>
      <c r="D27" s="102" t="s">
        <v>330</v>
      </c>
      <c r="E27" s="103">
        <f>E28+E37+E39</f>
        <v>0</v>
      </c>
      <c r="F27" s="100">
        <f>F28+F37+F39</f>
        <v>-87849138</v>
      </c>
      <c r="G27" s="89"/>
    </row>
    <row r="28" spans="1:7" ht="16.5" customHeight="1" x14ac:dyDescent="0.25">
      <c r="A28" s="105" t="s">
        <v>319</v>
      </c>
      <c r="B28" s="85">
        <f>B29+B33</f>
        <v>0</v>
      </c>
      <c r="C28" s="86">
        <f>C29+C33</f>
        <v>69117105</v>
      </c>
      <c r="D28" s="106"/>
      <c r="E28" s="88"/>
      <c r="F28" s="86">
        <f>F29+F33</f>
        <v>-69117105</v>
      </c>
      <c r="G28" s="89"/>
    </row>
    <row r="29" spans="1:7" ht="16.5" customHeight="1" x14ac:dyDescent="0.25">
      <c r="A29" s="107" t="s">
        <v>215</v>
      </c>
      <c r="B29" s="108"/>
      <c r="C29" s="109">
        <f>SUM(C30:C31)</f>
        <v>46667202</v>
      </c>
      <c r="D29" s="110"/>
      <c r="E29" s="111">
        <f>SUM(E30:E31)</f>
        <v>0</v>
      </c>
      <c r="F29" s="109">
        <f>SUM(F30:F31)</f>
        <v>-46667202</v>
      </c>
      <c r="G29" s="89"/>
    </row>
    <row r="30" spans="1:7" ht="15" customHeight="1" x14ac:dyDescent="0.25">
      <c r="A30" s="112" t="s">
        <v>184</v>
      </c>
      <c r="B30" s="113"/>
      <c r="C30" s="78">
        <f>[1]BYDEPT!BD129</f>
        <v>29460077</v>
      </c>
      <c r="D30" s="114"/>
      <c r="E30" s="97"/>
      <c r="F30" s="75">
        <f>B30-C30</f>
        <v>-29460077</v>
      </c>
      <c r="G30" s="76"/>
    </row>
    <row r="31" spans="1:7" ht="15" customHeight="1" x14ac:dyDescent="0.25">
      <c r="A31" s="115" t="s">
        <v>185</v>
      </c>
      <c r="B31" s="113"/>
      <c r="C31" s="78">
        <f>[1]BYDEPT!BD213</f>
        <v>17207125</v>
      </c>
      <c r="D31" s="114"/>
      <c r="E31" s="97"/>
      <c r="F31" s="75">
        <f>B31-C31</f>
        <v>-17207125</v>
      </c>
      <c r="G31" s="76"/>
    </row>
    <row r="32" spans="1:7" ht="15" customHeight="1" x14ac:dyDescent="0.25">
      <c r="A32" s="78"/>
      <c r="B32" s="116"/>
      <c r="C32" s="78"/>
      <c r="D32" s="114"/>
      <c r="E32" s="97"/>
      <c r="F32" s="90"/>
      <c r="G32" s="98"/>
    </row>
    <row r="33" spans="1:7" s="104" customFormat="1" ht="15" customHeight="1" x14ac:dyDescent="0.25">
      <c r="A33" s="107" t="s">
        <v>216</v>
      </c>
      <c r="B33" s="85">
        <f>B35</f>
        <v>0</v>
      </c>
      <c r="C33" s="86">
        <f>SUM(C34:C35)</f>
        <v>22449903</v>
      </c>
      <c r="D33" s="106"/>
      <c r="E33" s="88"/>
      <c r="F33" s="86">
        <f>SUM(F34:F35)</f>
        <v>-22449903</v>
      </c>
      <c r="G33" s="89"/>
    </row>
    <row r="34" spans="1:7" s="104" customFormat="1" ht="14.25" customHeight="1" x14ac:dyDescent="0.25">
      <c r="A34" s="112" t="s">
        <v>184</v>
      </c>
      <c r="B34" s="117"/>
      <c r="C34" s="90">
        <f>[1]BYDEPT!BD233</f>
        <v>12714040</v>
      </c>
      <c r="D34" s="118"/>
      <c r="E34" s="97"/>
      <c r="F34" s="90">
        <f>B34-C34</f>
        <v>-12714040</v>
      </c>
      <c r="G34" s="98"/>
    </row>
    <row r="35" spans="1:7" ht="15" customHeight="1" x14ac:dyDescent="0.25">
      <c r="A35" s="115" t="s">
        <v>185</v>
      </c>
      <c r="B35" s="91"/>
      <c r="C35" s="92">
        <f>[1]BYDEPT!BD244</f>
        <v>9735863</v>
      </c>
      <c r="D35" s="93"/>
      <c r="E35" s="97"/>
      <c r="F35" s="90">
        <f>B35-C35</f>
        <v>-9735863</v>
      </c>
      <c r="G35" s="98"/>
    </row>
    <row r="36" spans="1:7" ht="15" customHeight="1" x14ac:dyDescent="0.25">
      <c r="A36" s="92"/>
      <c r="B36" s="91"/>
      <c r="C36" s="92"/>
      <c r="D36" s="93"/>
      <c r="E36" s="97"/>
      <c r="F36" s="90"/>
      <c r="G36" s="98"/>
    </row>
    <row r="37" spans="1:7" s="104" customFormat="1" ht="15" customHeight="1" x14ac:dyDescent="0.25">
      <c r="A37" s="105" t="s">
        <v>217</v>
      </c>
      <c r="B37" s="117"/>
      <c r="C37" s="84">
        <f>[1]BYDEPT!BD247</f>
        <v>16196695</v>
      </c>
      <c r="D37" s="118"/>
      <c r="E37" s="119"/>
      <c r="F37" s="81">
        <f>B37-C37</f>
        <v>-16196695</v>
      </c>
      <c r="G37" s="83"/>
    </row>
    <row r="38" spans="1:7" ht="15" customHeight="1" x14ac:dyDescent="0.25">
      <c r="A38" s="90"/>
      <c r="B38" s="113"/>
      <c r="C38" s="90"/>
      <c r="D38" s="118"/>
      <c r="E38" s="120"/>
      <c r="F38" s="90"/>
      <c r="G38" s="98"/>
    </row>
    <row r="39" spans="1:7" ht="15" customHeight="1" x14ac:dyDescent="0.2">
      <c r="A39" s="105" t="s">
        <v>187</v>
      </c>
      <c r="B39" s="121">
        <f>SUM(B40:B51)</f>
        <v>0</v>
      </c>
      <c r="C39" s="122">
        <f>SUM(C40:C51)</f>
        <v>2535338</v>
      </c>
      <c r="D39" s="123"/>
      <c r="E39" s="124"/>
      <c r="F39" s="86">
        <f>SUM(F40:F51)</f>
        <v>-2535338</v>
      </c>
      <c r="G39" s="89"/>
    </row>
    <row r="40" spans="1:7" ht="15" hidden="1" customHeight="1" x14ac:dyDescent="0.2">
      <c r="A40" s="125" t="s">
        <v>180</v>
      </c>
      <c r="B40" s="116"/>
      <c r="C40" s="78">
        <f>[1]BYDEPT!BD250</f>
        <v>0</v>
      </c>
      <c r="D40" s="126"/>
      <c r="E40" s="127"/>
      <c r="F40" s="75">
        <f t="shared" ref="F40:F50" si="2">B40-C40</f>
        <v>0</v>
      </c>
      <c r="G40" s="76"/>
    </row>
    <row r="41" spans="1:7" ht="15.75" customHeight="1" x14ac:dyDescent="0.2">
      <c r="A41" s="125" t="s">
        <v>172</v>
      </c>
      <c r="B41" s="116"/>
      <c r="C41" s="78">
        <f>[1]BYDEPT!BD251</f>
        <v>1679276</v>
      </c>
      <c r="D41" s="126"/>
      <c r="E41" s="97"/>
      <c r="F41" s="75">
        <f t="shared" si="2"/>
        <v>-1679276</v>
      </c>
      <c r="G41" s="76"/>
    </row>
    <row r="42" spans="1:7" ht="15" hidden="1" customHeight="1" x14ac:dyDescent="0.2">
      <c r="A42" s="125" t="s">
        <v>186</v>
      </c>
      <c r="B42" s="116"/>
      <c r="C42" s="78">
        <f>[1]BYDEPT!BD252</f>
        <v>0</v>
      </c>
      <c r="D42" s="126"/>
      <c r="E42" s="97"/>
      <c r="F42" s="75">
        <f t="shared" si="2"/>
        <v>0</v>
      </c>
      <c r="G42" s="76"/>
    </row>
    <row r="43" spans="1:7" ht="15" customHeight="1" x14ac:dyDescent="0.2">
      <c r="A43" s="90" t="s">
        <v>166</v>
      </c>
      <c r="B43" s="116"/>
      <c r="C43" s="78">
        <f>[1]BYDEPT!BD253</f>
        <v>51174</v>
      </c>
      <c r="D43" s="126"/>
      <c r="E43" s="97"/>
      <c r="F43" s="75">
        <f t="shared" si="2"/>
        <v>-51174</v>
      </c>
      <c r="G43" s="76"/>
    </row>
    <row r="44" spans="1:7" ht="15" customHeight="1" x14ac:dyDescent="0.2">
      <c r="A44" s="125" t="s">
        <v>170</v>
      </c>
      <c r="B44" s="116"/>
      <c r="C44" s="78">
        <f>[1]BYDEPT!BD254</f>
        <v>804888</v>
      </c>
      <c r="D44" s="126"/>
      <c r="E44" s="97"/>
      <c r="F44" s="75">
        <f t="shared" si="2"/>
        <v>-804888</v>
      </c>
      <c r="G44" s="76"/>
    </row>
    <row r="45" spans="1:7" ht="15" hidden="1" customHeight="1" x14ac:dyDescent="0.2">
      <c r="A45" s="92" t="s">
        <v>171</v>
      </c>
      <c r="B45" s="116"/>
      <c r="C45" s="78">
        <f>[1]BYDEPT!BD255</f>
        <v>0</v>
      </c>
      <c r="D45" s="126"/>
      <c r="E45" s="97"/>
      <c r="F45" s="75">
        <f t="shared" si="2"/>
        <v>0</v>
      </c>
      <c r="G45" s="76"/>
    </row>
    <row r="46" spans="1:7" ht="15" hidden="1" customHeight="1" x14ac:dyDescent="0.2">
      <c r="A46" s="125" t="s">
        <v>181</v>
      </c>
      <c r="B46" s="116"/>
      <c r="C46" s="78">
        <f>[1]BYDEPT!BD256</f>
        <v>0</v>
      </c>
      <c r="D46" s="126"/>
      <c r="E46" s="97"/>
      <c r="F46" s="75">
        <f t="shared" si="2"/>
        <v>0</v>
      </c>
      <c r="G46" s="76"/>
    </row>
    <row r="47" spans="1:7" ht="15" hidden="1" customHeight="1" x14ac:dyDescent="0.2">
      <c r="A47" s="125" t="s">
        <v>182</v>
      </c>
      <c r="B47" s="116"/>
      <c r="C47" s="78">
        <f>[1]BYDEPT!BD257</f>
        <v>0</v>
      </c>
      <c r="D47" s="126"/>
      <c r="E47" s="97"/>
      <c r="F47" s="75">
        <f t="shared" si="2"/>
        <v>0</v>
      </c>
      <c r="G47" s="76"/>
    </row>
    <row r="48" spans="1:7" ht="15" hidden="1" customHeight="1" x14ac:dyDescent="0.2">
      <c r="A48" s="125" t="s">
        <v>95</v>
      </c>
      <c r="B48" s="116"/>
      <c r="C48" s="78">
        <f>[1]BYDEPT!BD258</f>
        <v>0</v>
      </c>
      <c r="D48" s="126"/>
      <c r="E48" s="97"/>
      <c r="F48" s="75">
        <f t="shared" si="2"/>
        <v>0</v>
      </c>
      <c r="G48" s="76"/>
    </row>
    <row r="49" spans="1:7" ht="13.5" hidden="1" customHeight="1" x14ac:dyDescent="0.2">
      <c r="A49" s="125" t="s">
        <v>96</v>
      </c>
      <c r="B49" s="116"/>
      <c r="C49" s="78">
        <f>[1]BYDEPT!BD259</f>
        <v>0</v>
      </c>
      <c r="D49" s="126"/>
      <c r="E49" s="97"/>
      <c r="F49" s="75">
        <f t="shared" si="2"/>
        <v>0</v>
      </c>
      <c r="G49" s="76"/>
    </row>
    <row r="50" spans="1:7" ht="15" hidden="1" customHeight="1" x14ac:dyDescent="0.2">
      <c r="A50" s="70"/>
      <c r="B50" s="116"/>
      <c r="C50" s="78"/>
      <c r="D50" s="126"/>
      <c r="E50" s="97"/>
      <c r="F50" s="75">
        <f t="shared" si="2"/>
        <v>0</v>
      </c>
      <c r="G50" s="76"/>
    </row>
    <row r="51" spans="1:7" ht="15" hidden="1" customHeight="1" x14ac:dyDescent="0.2">
      <c r="A51" s="70"/>
      <c r="B51" s="128"/>
      <c r="C51" s="129"/>
      <c r="D51" s="130"/>
      <c r="E51" s="120"/>
      <c r="F51" s="75"/>
      <c r="G51" s="76"/>
    </row>
    <row r="52" spans="1:7" ht="27.75" customHeight="1" thickBot="1" x14ac:dyDescent="0.25">
      <c r="A52" s="131" t="s">
        <v>13</v>
      </c>
      <c r="B52" s="132">
        <f>B27+B25</f>
        <v>2606000000</v>
      </c>
      <c r="C52" s="131">
        <f>C27+C25</f>
        <v>2511229105</v>
      </c>
      <c r="D52" s="133"/>
      <c r="E52" s="134">
        <f>C52/B52</f>
        <v>0.96363357828089025</v>
      </c>
      <c r="F52" s="131">
        <f>F27+F25</f>
        <v>94770895</v>
      </c>
      <c r="G52" s="135"/>
    </row>
    <row r="53" spans="1:7" s="139" customFormat="1" ht="22.5" customHeight="1" thickTop="1" x14ac:dyDescent="0.2">
      <c r="A53" s="136" t="s">
        <v>331</v>
      </c>
      <c r="B53" s="137"/>
      <c r="C53" s="137"/>
      <c r="D53" s="137"/>
      <c r="E53" s="138"/>
      <c r="F53" s="137"/>
      <c r="G53" s="137"/>
    </row>
    <row r="54" spans="1:7" s="144" customFormat="1" ht="15" customHeight="1" x14ac:dyDescent="0.2">
      <c r="A54" s="140" t="s">
        <v>354</v>
      </c>
      <c r="B54" s="141"/>
      <c r="C54" s="141"/>
      <c r="D54" s="141"/>
      <c r="E54" s="142"/>
      <c r="F54" s="143"/>
      <c r="G54" s="143"/>
    </row>
    <row r="55" spans="1:7" s="144" customFormat="1" ht="15" customHeight="1" x14ac:dyDescent="0.2">
      <c r="A55" s="235" t="s">
        <v>332</v>
      </c>
      <c r="B55" s="235"/>
      <c r="C55" s="235"/>
      <c r="D55" s="235"/>
      <c r="E55" s="235"/>
      <c r="F55" s="235"/>
      <c r="G55" s="145"/>
    </row>
    <row r="56" spans="1:7" s="144" customFormat="1" ht="15" customHeight="1" x14ac:dyDescent="0.2">
      <c r="A56" s="140" t="s">
        <v>333</v>
      </c>
      <c r="B56" s="141"/>
      <c r="C56" s="141"/>
      <c r="D56" s="141"/>
      <c r="E56" s="142"/>
      <c r="F56" s="143"/>
      <c r="G56" s="143"/>
    </row>
    <row r="57" spans="1:7" ht="16.5" customHeight="1" x14ac:dyDescent="0.2">
      <c r="A57" s="146"/>
      <c r="B57" s="130"/>
      <c r="C57" s="130"/>
      <c r="D57" s="130"/>
      <c r="E57" s="147"/>
      <c r="F57" s="77"/>
      <c r="G57" s="77"/>
    </row>
    <row r="58" spans="1:7" x14ac:dyDescent="0.2">
      <c r="A58" s="77"/>
      <c r="B58" s="77"/>
      <c r="C58" s="77"/>
      <c r="D58" s="77"/>
      <c r="E58" s="147"/>
      <c r="F58" s="77"/>
      <c r="G58" s="77"/>
    </row>
    <row r="59" spans="1:7" x14ac:dyDescent="0.2">
      <c r="A59" s="77"/>
      <c r="B59" s="77"/>
      <c r="C59" s="77"/>
      <c r="D59" s="77"/>
      <c r="E59" s="147"/>
      <c r="F59" s="77"/>
      <c r="G59" s="77"/>
    </row>
    <row r="60" spans="1:7" x14ac:dyDescent="0.2">
      <c r="A60" s="77"/>
      <c r="B60" s="77"/>
      <c r="C60" s="77"/>
      <c r="D60" s="77"/>
      <c r="E60" s="147"/>
      <c r="F60" s="77"/>
      <c r="G60" s="77"/>
    </row>
    <row r="61" spans="1:7" x14ac:dyDescent="0.2">
      <c r="A61" s="77"/>
      <c r="B61" s="77"/>
      <c r="C61" s="77"/>
      <c r="D61" s="77"/>
      <c r="E61" s="147"/>
      <c r="F61" s="77"/>
      <c r="G61" s="77"/>
    </row>
    <row r="62" spans="1:7" x14ac:dyDescent="0.2">
      <c r="A62" s="77"/>
      <c r="B62" s="77"/>
      <c r="C62" s="77"/>
      <c r="D62" s="77"/>
      <c r="E62" s="147"/>
      <c r="F62" s="77"/>
      <c r="G62" s="77"/>
    </row>
    <row r="63" spans="1:7" x14ac:dyDescent="0.2">
      <c r="A63" s="77"/>
      <c r="B63" s="77"/>
      <c r="C63" s="77"/>
      <c r="D63" s="77"/>
      <c r="E63" s="147"/>
      <c r="F63" s="77"/>
      <c r="G63" s="77"/>
    </row>
    <row r="64" spans="1:7" x14ac:dyDescent="0.2">
      <c r="A64" s="77"/>
      <c r="B64" s="77"/>
      <c r="C64" s="77"/>
      <c r="D64" s="77"/>
      <c r="E64" s="147"/>
      <c r="F64" s="77"/>
      <c r="G64" s="77"/>
    </row>
    <row r="65" spans="1:12" x14ac:dyDescent="0.2">
      <c r="A65" s="77"/>
      <c r="B65" s="77"/>
      <c r="C65" s="77"/>
      <c r="D65" s="77"/>
      <c r="E65" s="147"/>
      <c r="F65" s="77"/>
      <c r="G65" s="77"/>
    </row>
    <row r="66" spans="1:12" x14ac:dyDescent="0.2">
      <c r="A66" s="77"/>
      <c r="B66" s="77"/>
      <c r="C66" s="77"/>
      <c r="D66" s="77"/>
      <c r="E66" s="147"/>
      <c r="F66" s="77"/>
      <c r="G66" s="77"/>
    </row>
    <row r="67" spans="1:12" x14ac:dyDescent="0.2">
      <c r="A67" s="77"/>
      <c r="B67" s="77"/>
      <c r="C67" s="77"/>
      <c r="D67" s="77"/>
      <c r="E67" s="147"/>
      <c r="F67" s="77"/>
      <c r="G67" s="77"/>
    </row>
    <row r="68" spans="1:12" x14ac:dyDescent="0.2">
      <c r="A68" s="77"/>
      <c r="B68" s="77"/>
      <c r="C68" s="77"/>
      <c r="D68" s="77"/>
      <c r="E68" s="147"/>
      <c r="F68" s="77"/>
      <c r="G68" s="77"/>
    </row>
    <row r="69" spans="1:12" x14ac:dyDescent="0.2">
      <c r="A69" s="77"/>
      <c r="B69" s="77"/>
      <c r="C69" s="77"/>
      <c r="D69" s="77"/>
      <c r="E69" s="147"/>
      <c r="F69" s="77"/>
      <c r="G69" s="77"/>
    </row>
    <row r="70" spans="1:12" x14ac:dyDescent="0.2">
      <c r="A70" s="77"/>
      <c r="B70" s="77"/>
      <c r="C70" s="77"/>
      <c r="D70" s="77"/>
      <c r="E70" s="147"/>
      <c r="F70" s="77"/>
      <c r="G70" s="77"/>
    </row>
    <row r="71" spans="1:12" x14ac:dyDescent="0.2">
      <c r="A71" s="77"/>
      <c r="B71" s="77"/>
      <c r="C71" s="77"/>
      <c r="D71" s="77"/>
      <c r="E71" s="147"/>
      <c r="F71" s="77"/>
      <c r="G71" s="77"/>
    </row>
    <row r="72" spans="1:12" x14ac:dyDescent="0.2">
      <c r="A72" s="77"/>
      <c r="B72" s="77"/>
      <c r="C72" s="77"/>
      <c r="D72" s="77"/>
      <c r="E72" s="147"/>
      <c r="F72" s="77"/>
      <c r="G72" s="77"/>
    </row>
    <row r="73" spans="1:12" x14ac:dyDescent="0.2">
      <c r="A73" s="77"/>
      <c r="B73" s="77"/>
      <c r="C73" s="77"/>
      <c r="D73" s="77"/>
      <c r="E73" s="147"/>
      <c r="F73" s="77"/>
      <c r="G73" s="77"/>
    </row>
    <row r="74" spans="1:12" s="77" customFormat="1" x14ac:dyDescent="0.2">
      <c r="E74" s="147"/>
      <c r="H74" s="54"/>
      <c r="I74" s="54"/>
      <c r="J74" s="54"/>
      <c r="K74" s="54"/>
      <c r="L74" s="54"/>
    </row>
    <row r="75" spans="1:12" s="77" customFormat="1" x14ac:dyDescent="0.2">
      <c r="E75" s="147"/>
      <c r="H75" s="54"/>
      <c r="I75" s="54"/>
      <c r="J75" s="54"/>
      <c r="K75" s="54"/>
      <c r="L75" s="54"/>
    </row>
    <row r="76" spans="1:12" s="77" customFormat="1" x14ac:dyDescent="0.2">
      <c r="E76" s="147"/>
      <c r="H76" s="54"/>
      <c r="I76" s="54"/>
      <c r="J76" s="54"/>
      <c r="K76" s="54"/>
      <c r="L76" s="54"/>
    </row>
    <row r="77" spans="1:12" s="77" customFormat="1" x14ac:dyDescent="0.2">
      <c r="E77" s="147"/>
      <c r="H77" s="54"/>
      <c r="I77" s="54"/>
      <c r="J77" s="54"/>
      <c r="K77" s="54"/>
      <c r="L77" s="54"/>
    </row>
    <row r="78" spans="1:12" s="77" customFormat="1" x14ac:dyDescent="0.2">
      <c r="E78" s="147"/>
      <c r="H78" s="54"/>
      <c r="I78" s="54"/>
      <c r="J78" s="54"/>
      <c r="K78" s="54"/>
      <c r="L78" s="54"/>
    </row>
    <row r="79" spans="1:12" s="77" customFormat="1" x14ac:dyDescent="0.2">
      <c r="E79" s="147"/>
      <c r="H79" s="54"/>
      <c r="I79" s="54"/>
      <c r="J79" s="54"/>
      <c r="K79" s="54"/>
      <c r="L79" s="54"/>
    </row>
    <row r="80" spans="1:12" s="77" customFormat="1" x14ac:dyDescent="0.2">
      <c r="E80" s="147"/>
      <c r="H80" s="54"/>
      <c r="I80" s="54"/>
      <c r="J80" s="54"/>
      <c r="K80" s="54"/>
      <c r="L80" s="54"/>
    </row>
    <row r="81" spans="5:12" s="77" customFormat="1" x14ac:dyDescent="0.2">
      <c r="E81" s="147"/>
      <c r="H81" s="54"/>
      <c r="I81" s="54"/>
      <c r="J81" s="54"/>
      <c r="K81" s="54"/>
      <c r="L81" s="54"/>
    </row>
    <row r="82" spans="5:12" s="77" customFormat="1" x14ac:dyDescent="0.2">
      <c r="E82" s="147"/>
      <c r="H82" s="54"/>
      <c r="I82" s="54"/>
      <c r="J82" s="54"/>
      <c r="K82" s="54"/>
      <c r="L82" s="54"/>
    </row>
    <row r="83" spans="5:12" s="77" customFormat="1" x14ac:dyDescent="0.2">
      <c r="E83" s="147"/>
      <c r="H83" s="54"/>
      <c r="I83" s="54"/>
      <c r="J83" s="54"/>
      <c r="K83" s="54"/>
      <c r="L83" s="54"/>
    </row>
    <row r="84" spans="5:12" s="77" customFormat="1" x14ac:dyDescent="0.2">
      <c r="E84" s="147"/>
      <c r="H84" s="54"/>
      <c r="I84" s="54"/>
      <c r="J84" s="54"/>
      <c r="K84" s="54"/>
      <c r="L84" s="54"/>
    </row>
    <row r="85" spans="5:12" s="77" customFormat="1" x14ac:dyDescent="0.2">
      <c r="E85" s="147"/>
      <c r="H85" s="54"/>
      <c r="I85" s="54"/>
      <c r="J85" s="54"/>
      <c r="K85" s="54"/>
      <c r="L85" s="54"/>
    </row>
    <row r="86" spans="5:12" s="77" customFormat="1" x14ac:dyDescent="0.2">
      <c r="E86" s="147"/>
      <c r="H86" s="54"/>
      <c r="I86" s="54"/>
      <c r="J86" s="54"/>
      <c r="K86" s="54"/>
      <c r="L86" s="54"/>
    </row>
    <row r="87" spans="5:12" s="77" customFormat="1" x14ac:dyDescent="0.2">
      <c r="E87" s="147"/>
      <c r="H87" s="54"/>
      <c r="I87" s="54"/>
      <c r="J87" s="54"/>
      <c r="K87" s="54"/>
      <c r="L87" s="54"/>
    </row>
    <row r="88" spans="5:12" s="77" customFormat="1" x14ac:dyDescent="0.2">
      <c r="E88" s="147"/>
      <c r="H88" s="54"/>
      <c r="I88" s="54"/>
      <c r="J88" s="54"/>
      <c r="K88" s="54"/>
      <c r="L88" s="54"/>
    </row>
    <row r="89" spans="5:12" s="77" customFormat="1" x14ac:dyDescent="0.2">
      <c r="E89" s="147"/>
      <c r="H89" s="54"/>
      <c r="I89" s="54"/>
      <c r="J89" s="54"/>
      <c r="K89" s="54"/>
      <c r="L89" s="54"/>
    </row>
    <row r="90" spans="5:12" s="77" customFormat="1" x14ac:dyDescent="0.2">
      <c r="E90" s="147"/>
      <c r="H90" s="54"/>
      <c r="I90" s="54"/>
      <c r="J90" s="54"/>
      <c r="K90" s="54"/>
      <c r="L90" s="54"/>
    </row>
    <row r="91" spans="5:12" s="77" customFormat="1" x14ac:dyDescent="0.2">
      <c r="E91" s="147"/>
      <c r="H91" s="54"/>
      <c r="I91" s="54"/>
      <c r="J91" s="54"/>
      <c r="K91" s="54"/>
      <c r="L91" s="54"/>
    </row>
    <row r="92" spans="5:12" s="77" customFormat="1" x14ac:dyDescent="0.2">
      <c r="E92" s="147"/>
      <c r="H92" s="54"/>
      <c r="I92" s="54"/>
      <c r="J92" s="54"/>
      <c r="K92" s="54"/>
      <c r="L92" s="54"/>
    </row>
    <row r="93" spans="5:12" s="77" customFormat="1" x14ac:dyDescent="0.2">
      <c r="E93" s="147"/>
      <c r="H93" s="54"/>
      <c r="I93" s="54"/>
      <c r="J93" s="54"/>
      <c r="K93" s="54"/>
      <c r="L93" s="54"/>
    </row>
    <row r="94" spans="5:12" s="77" customFormat="1" x14ac:dyDescent="0.2">
      <c r="E94" s="147"/>
      <c r="H94" s="54"/>
      <c r="I94" s="54"/>
      <c r="J94" s="54"/>
      <c r="K94" s="54"/>
      <c r="L94" s="54"/>
    </row>
    <row r="95" spans="5:12" s="77" customFormat="1" x14ac:dyDescent="0.2">
      <c r="E95" s="147"/>
      <c r="H95" s="54"/>
      <c r="I95" s="54"/>
      <c r="J95" s="54"/>
      <c r="K95" s="54"/>
      <c r="L95" s="54"/>
    </row>
    <row r="96" spans="5:12" s="77" customFormat="1" x14ac:dyDescent="0.2">
      <c r="E96" s="147"/>
      <c r="H96" s="54"/>
      <c r="I96" s="54"/>
      <c r="J96" s="54"/>
      <c r="K96" s="54"/>
      <c r="L96" s="54"/>
    </row>
    <row r="97" spans="5:12" s="77" customFormat="1" x14ac:dyDescent="0.2">
      <c r="E97" s="147"/>
      <c r="H97" s="54"/>
      <c r="I97" s="54"/>
      <c r="J97" s="54"/>
      <c r="K97" s="54"/>
      <c r="L97" s="54"/>
    </row>
    <row r="98" spans="5:12" s="77" customFormat="1" x14ac:dyDescent="0.2">
      <c r="E98" s="147"/>
      <c r="H98" s="54"/>
      <c r="I98" s="54"/>
      <c r="J98" s="54"/>
      <c r="K98" s="54"/>
      <c r="L98" s="54"/>
    </row>
    <row r="99" spans="5:12" s="77" customFormat="1" x14ac:dyDescent="0.2">
      <c r="E99" s="147"/>
      <c r="H99" s="54"/>
      <c r="I99" s="54"/>
      <c r="J99" s="54"/>
      <c r="K99" s="54"/>
      <c r="L99" s="54"/>
    </row>
    <row r="100" spans="5:12" s="77" customFormat="1" x14ac:dyDescent="0.2">
      <c r="E100" s="147"/>
      <c r="H100" s="54"/>
      <c r="I100" s="54"/>
      <c r="J100" s="54"/>
      <c r="K100" s="54"/>
      <c r="L100" s="54"/>
    </row>
    <row r="101" spans="5:12" s="77" customFormat="1" x14ac:dyDescent="0.2">
      <c r="E101" s="147"/>
      <c r="H101" s="54"/>
      <c r="I101" s="54"/>
      <c r="J101" s="54"/>
      <c r="K101" s="54"/>
      <c r="L101" s="54"/>
    </row>
    <row r="102" spans="5:12" s="77" customFormat="1" x14ac:dyDescent="0.2">
      <c r="E102" s="147"/>
      <c r="H102" s="54"/>
      <c r="I102" s="54"/>
      <c r="J102" s="54"/>
      <c r="K102" s="54"/>
      <c r="L102" s="54"/>
    </row>
    <row r="103" spans="5:12" s="77" customFormat="1" x14ac:dyDescent="0.2">
      <c r="E103" s="147"/>
      <c r="H103" s="54"/>
      <c r="I103" s="54"/>
      <c r="J103" s="54"/>
      <c r="K103" s="54"/>
      <c r="L103" s="54"/>
    </row>
    <row r="104" spans="5:12" s="77" customFormat="1" x14ac:dyDescent="0.2">
      <c r="E104" s="147"/>
      <c r="H104" s="54"/>
      <c r="I104" s="54"/>
      <c r="J104" s="54"/>
      <c r="K104" s="54"/>
      <c r="L104" s="54"/>
    </row>
    <row r="105" spans="5:12" s="77" customFormat="1" x14ac:dyDescent="0.2">
      <c r="E105" s="147"/>
      <c r="H105" s="54"/>
      <c r="I105" s="54"/>
      <c r="J105" s="54"/>
      <c r="K105" s="54"/>
      <c r="L105" s="54"/>
    </row>
    <row r="106" spans="5:12" s="77" customFormat="1" x14ac:dyDescent="0.2">
      <c r="E106" s="147"/>
      <c r="H106" s="54"/>
      <c r="I106" s="54"/>
      <c r="J106" s="54"/>
      <c r="K106" s="54"/>
      <c r="L106" s="54"/>
    </row>
    <row r="107" spans="5:12" s="77" customFormat="1" x14ac:dyDescent="0.2">
      <c r="E107" s="147"/>
      <c r="H107" s="54"/>
      <c r="I107" s="54"/>
      <c r="J107" s="54"/>
      <c r="K107" s="54"/>
      <c r="L107" s="54"/>
    </row>
    <row r="108" spans="5:12" s="77" customFormat="1" x14ac:dyDescent="0.2">
      <c r="E108" s="147"/>
      <c r="H108" s="54"/>
      <c r="I108" s="54"/>
      <c r="J108" s="54"/>
      <c r="K108" s="54"/>
      <c r="L108" s="54"/>
    </row>
    <row r="109" spans="5:12" s="77" customFormat="1" x14ac:dyDescent="0.2">
      <c r="E109" s="147"/>
      <c r="H109" s="54"/>
      <c r="I109" s="54"/>
      <c r="J109" s="54"/>
      <c r="K109" s="54"/>
      <c r="L109" s="54"/>
    </row>
    <row r="110" spans="5:12" s="77" customFormat="1" x14ac:dyDescent="0.2">
      <c r="E110" s="147"/>
      <c r="H110" s="54"/>
      <c r="I110" s="54"/>
      <c r="J110" s="54"/>
      <c r="K110" s="54"/>
      <c r="L110" s="54"/>
    </row>
    <row r="111" spans="5:12" s="77" customFormat="1" x14ac:dyDescent="0.2">
      <c r="E111" s="147"/>
      <c r="H111" s="54"/>
      <c r="I111" s="54"/>
      <c r="J111" s="54"/>
      <c r="K111" s="54"/>
      <c r="L111" s="54"/>
    </row>
    <row r="112" spans="5:12" s="77" customFormat="1" x14ac:dyDescent="0.2">
      <c r="E112" s="147"/>
      <c r="H112" s="54"/>
      <c r="I112" s="54"/>
      <c r="J112" s="54"/>
      <c r="K112" s="54"/>
      <c r="L112" s="54"/>
    </row>
    <row r="113" spans="5:12" s="77" customFormat="1" x14ac:dyDescent="0.2">
      <c r="E113" s="147"/>
      <c r="H113" s="54"/>
      <c r="I113" s="54"/>
      <c r="J113" s="54"/>
      <c r="K113" s="54"/>
      <c r="L113" s="54"/>
    </row>
    <row r="114" spans="5:12" s="77" customFormat="1" x14ac:dyDescent="0.2">
      <c r="E114" s="147"/>
      <c r="H114" s="54"/>
      <c r="I114" s="54"/>
      <c r="J114" s="54"/>
      <c r="K114" s="54"/>
      <c r="L114" s="54"/>
    </row>
    <row r="115" spans="5:12" s="77" customFormat="1" x14ac:dyDescent="0.2">
      <c r="E115" s="147"/>
      <c r="H115" s="54"/>
      <c r="I115" s="54"/>
      <c r="J115" s="54"/>
      <c r="K115" s="54"/>
      <c r="L115" s="54"/>
    </row>
    <row r="116" spans="5:12" s="77" customFormat="1" x14ac:dyDescent="0.2">
      <c r="E116" s="147"/>
      <c r="H116" s="54"/>
      <c r="I116" s="54"/>
      <c r="J116" s="54"/>
      <c r="K116" s="54"/>
      <c r="L116" s="54"/>
    </row>
    <row r="117" spans="5:12" s="77" customFormat="1" x14ac:dyDescent="0.2">
      <c r="E117" s="147"/>
      <c r="H117" s="54"/>
      <c r="I117" s="54"/>
      <c r="J117" s="54"/>
      <c r="K117" s="54"/>
      <c r="L117" s="54"/>
    </row>
    <row r="118" spans="5:12" s="77" customFormat="1" x14ac:dyDescent="0.2">
      <c r="E118" s="147"/>
      <c r="H118" s="54"/>
      <c r="I118" s="54"/>
      <c r="J118" s="54"/>
      <c r="K118" s="54"/>
      <c r="L118" s="54"/>
    </row>
    <row r="119" spans="5:12" s="77" customFormat="1" x14ac:dyDescent="0.2">
      <c r="E119" s="147"/>
      <c r="H119" s="54"/>
      <c r="I119" s="54"/>
      <c r="J119" s="54"/>
      <c r="K119" s="54"/>
      <c r="L119" s="54"/>
    </row>
    <row r="120" spans="5:12" s="77" customFormat="1" x14ac:dyDescent="0.2">
      <c r="E120" s="147"/>
      <c r="H120" s="54"/>
      <c r="I120" s="54"/>
      <c r="J120" s="54"/>
      <c r="K120" s="54"/>
      <c r="L120" s="54"/>
    </row>
    <row r="121" spans="5:12" s="77" customFormat="1" x14ac:dyDescent="0.2">
      <c r="E121" s="147"/>
      <c r="H121" s="54"/>
      <c r="I121" s="54"/>
      <c r="J121" s="54"/>
      <c r="K121" s="54"/>
      <c r="L121" s="54"/>
    </row>
    <row r="122" spans="5:12" s="77" customFormat="1" x14ac:dyDescent="0.2">
      <c r="E122" s="147"/>
      <c r="H122" s="54"/>
      <c r="I122" s="54"/>
      <c r="J122" s="54"/>
      <c r="K122" s="54"/>
      <c r="L122" s="54"/>
    </row>
    <row r="123" spans="5:12" s="77" customFormat="1" x14ac:dyDescent="0.2">
      <c r="E123" s="147"/>
      <c r="H123" s="54"/>
      <c r="I123" s="54"/>
      <c r="J123" s="54"/>
      <c r="K123" s="54"/>
      <c r="L123" s="54"/>
    </row>
    <row r="124" spans="5:12" s="77" customFormat="1" x14ac:dyDescent="0.2">
      <c r="E124" s="147"/>
      <c r="H124" s="54"/>
      <c r="I124" s="54"/>
      <c r="J124" s="54"/>
      <c r="K124" s="54"/>
      <c r="L124" s="54"/>
    </row>
    <row r="125" spans="5:12" s="77" customFormat="1" x14ac:dyDescent="0.2">
      <c r="E125" s="147"/>
      <c r="H125" s="54"/>
      <c r="I125" s="54"/>
      <c r="J125" s="54"/>
      <c r="K125" s="54"/>
      <c r="L125" s="54"/>
    </row>
    <row r="126" spans="5:12" s="77" customFormat="1" x14ac:dyDescent="0.2">
      <c r="E126" s="147"/>
      <c r="H126" s="54"/>
      <c r="I126" s="54"/>
      <c r="J126" s="54"/>
      <c r="K126" s="54"/>
      <c r="L126" s="54"/>
    </row>
    <row r="127" spans="5:12" s="77" customFormat="1" x14ac:dyDescent="0.2">
      <c r="E127" s="147"/>
      <c r="H127" s="54"/>
      <c r="I127" s="54"/>
      <c r="J127" s="54"/>
      <c r="K127" s="54"/>
      <c r="L127" s="54"/>
    </row>
    <row r="128" spans="5:12" s="77" customFormat="1" x14ac:dyDescent="0.2">
      <c r="E128" s="147"/>
      <c r="H128" s="54"/>
      <c r="I128" s="54"/>
      <c r="J128" s="54"/>
      <c r="K128" s="54"/>
      <c r="L128" s="54"/>
    </row>
    <row r="129" spans="5:12" s="77" customFormat="1" x14ac:dyDescent="0.2">
      <c r="E129" s="147"/>
      <c r="H129" s="54"/>
      <c r="I129" s="54"/>
      <c r="J129" s="54"/>
      <c r="K129" s="54"/>
      <c r="L129" s="54"/>
    </row>
    <row r="130" spans="5:12" s="77" customFormat="1" x14ac:dyDescent="0.2">
      <c r="E130" s="147"/>
      <c r="H130" s="54"/>
      <c r="I130" s="54"/>
      <c r="J130" s="54"/>
      <c r="K130" s="54"/>
      <c r="L130" s="54"/>
    </row>
    <row r="131" spans="5:12" s="77" customFormat="1" x14ac:dyDescent="0.2">
      <c r="E131" s="147"/>
      <c r="H131" s="54"/>
      <c r="I131" s="54"/>
      <c r="J131" s="54"/>
      <c r="K131" s="54"/>
      <c r="L131" s="54"/>
    </row>
    <row r="132" spans="5:12" s="77" customFormat="1" x14ac:dyDescent="0.2">
      <c r="E132" s="147"/>
      <c r="H132" s="54"/>
      <c r="I132" s="54"/>
      <c r="J132" s="54"/>
      <c r="K132" s="54"/>
      <c r="L132" s="54"/>
    </row>
    <row r="133" spans="5:12" s="77" customFormat="1" x14ac:dyDescent="0.2">
      <c r="E133" s="147"/>
      <c r="H133" s="54"/>
      <c r="I133" s="54"/>
      <c r="J133" s="54"/>
      <c r="K133" s="54"/>
      <c r="L133" s="54"/>
    </row>
    <row r="134" spans="5:12" s="77" customFormat="1" x14ac:dyDescent="0.2">
      <c r="E134" s="147"/>
      <c r="H134" s="54"/>
      <c r="I134" s="54"/>
      <c r="J134" s="54"/>
      <c r="K134" s="54"/>
      <c r="L134" s="54"/>
    </row>
    <row r="135" spans="5:12" s="77" customFormat="1" x14ac:dyDescent="0.2">
      <c r="E135" s="147"/>
      <c r="H135" s="54"/>
      <c r="I135" s="54"/>
      <c r="J135" s="54"/>
      <c r="K135" s="54"/>
      <c r="L135" s="54"/>
    </row>
    <row r="136" spans="5:12" s="77" customFormat="1" x14ac:dyDescent="0.2">
      <c r="E136" s="147"/>
      <c r="H136" s="54"/>
      <c r="I136" s="54"/>
      <c r="J136" s="54"/>
      <c r="K136" s="54"/>
      <c r="L136" s="54"/>
    </row>
    <row r="137" spans="5:12" s="77" customFormat="1" x14ac:dyDescent="0.2">
      <c r="E137" s="147"/>
      <c r="H137" s="54"/>
      <c r="I137" s="54"/>
      <c r="J137" s="54"/>
      <c r="K137" s="54"/>
      <c r="L137" s="54"/>
    </row>
    <row r="138" spans="5:12" s="77" customFormat="1" x14ac:dyDescent="0.2">
      <c r="E138" s="147"/>
      <c r="H138" s="54"/>
      <c r="I138" s="54"/>
      <c r="J138" s="54"/>
      <c r="K138" s="54"/>
      <c r="L138" s="54"/>
    </row>
    <row r="139" spans="5:12" s="77" customFormat="1" x14ac:dyDescent="0.2">
      <c r="E139" s="147"/>
      <c r="H139" s="54"/>
      <c r="I139" s="54"/>
      <c r="J139" s="54"/>
      <c r="K139" s="54"/>
      <c r="L139" s="54"/>
    </row>
    <row r="140" spans="5:12" s="77" customFormat="1" x14ac:dyDescent="0.2">
      <c r="E140" s="147"/>
      <c r="H140" s="54"/>
      <c r="I140" s="54"/>
      <c r="J140" s="54"/>
      <c r="K140" s="54"/>
      <c r="L140" s="54"/>
    </row>
    <row r="141" spans="5:12" s="77" customFormat="1" x14ac:dyDescent="0.2">
      <c r="E141" s="147"/>
      <c r="H141" s="54"/>
      <c r="I141" s="54"/>
      <c r="J141" s="54"/>
      <c r="K141" s="54"/>
      <c r="L141" s="54"/>
    </row>
    <row r="142" spans="5:12" s="77" customFormat="1" x14ac:dyDescent="0.2">
      <c r="E142" s="147"/>
      <c r="H142" s="54"/>
      <c r="I142" s="54"/>
      <c r="J142" s="54"/>
      <c r="K142" s="54"/>
      <c r="L142" s="54"/>
    </row>
    <row r="143" spans="5:12" s="77" customFormat="1" x14ac:dyDescent="0.2">
      <c r="E143" s="147"/>
      <c r="H143" s="54"/>
      <c r="I143" s="54"/>
      <c r="J143" s="54"/>
      <c r="K143" s="54"/>
      <c r="L143" s="54"/>
    </row>
    <row r="144" spans="5:12" s="77" customFormat="1" x14ac:dyDescent="0.2">
      <c r="E144" s="147"/>
      <c r="H144" s="54"/>
      <c r="I144" s="54"/>
      <c r="J144" s="54"/>
      <c r="K144" s="54"/>
      <c r="L144" s="54"/>
    </row>
    <row r="145" spans="5:12" s="77" customFormat="1" x14ac:dyDescent="0.2">
      <c r="E145" s="147"/>
      <c r="H145" s="54"/>
      <c r="I145" s="54"/>
      <c r="J145" s="54"/>
      <c r="K145" s="54"/>
      <c r="L145" s="54"/>
    </row>
    <row r="146" spans="5:12" s="77" customFormat="1" x14ac:dyDescent="0.2">
      <c r="E146" s="147"/>
      <c r="H146" s="54"/>
      <c r="I146" s="54"/>
      <c r="J146" s="54"/>
      <c r="K146" s="54"/>
      <c r="L146" s="54"/>
    </row>
    <row r="147" spans="5:12" s="77" customFormat="1" x14ac:dyDescent="0.2">
      <c r="E147" s="147"/>
      <c r="H147" s="54"/>
      <c r="I147" s="54"/>
      <c r="J147" s="54"/>
      <c r="K147" s="54"/>
      <c r="L147" s="54"/>
    </row>
    <row r="148" spans="5:12" s="77" customFormat="1" x14ac:dyDescent="0.2">
      <c r="E148" s="147"/>
      <c r="H148" s="54"/>
      <c r="I148" s="54"/>
      <c r="J148" s="54"/>
      <c r="K148" s="54"/>
      <c r="L148" s="54"/>
    </row>
    <row r="149" spans="5:12" s="77" customFormat="1" x14ac:dyDescent="0.2">
      <c r="E149" s="147"/>
      <c r="H149" s="54"/>
      <c r="I149" s="54"/>
      <c r="J149" s="54"/>
      <c r="K149" s="54"/>
      <c r="L149" s="54"/>
    </row>
    <row r="150" spans="5:12" s="77" customFormat="1" x14ac:dyDescent="0.2">
      <c r="E150" s="147"/>
      <c r="H150" s="54"/>
      <c r="I150" s="54"/>
      <c r="J150" s="54"/>
      <c r="K150" s="54"/>
      <c r="L150" s="54"/>
    </row>
    <row r="151" spans="5:12" s="77" customFormat="1" x14ac:dyDescent="0.2">
      <c r="E151" s="147"/>
      <c r="H151" s="54"/>
      <c r="I151" s="54"/>
      <c r="J151" s="54"/>
      <c r="K151" s="54"/>
      <c r="L151" s="54"/>
    </row>
    <row r="152" spans="5:12" s="77" customFormat="1" x14ac:dyDescent="0.2">
      <c r="E152" s="147"/>
      <c r="H152" s="54"/>
      <c r="I152" s="54"/>
      <c r="J152" s="54"/>
      <c r="K152" s="54"/>
      <c r="L152" s="54"/>
    </row>
    <row r="153" spans="5:12" s="77" customFormat="1" x14ac:dyDescent="0.2">
      <c r="E153" s="147"/>
      <c r="H153" s="54"/>
      <c r="I153" s="54"/>
      <c r="J153" s="54"/>
      <c r="K153" s="54"/>
      <c r="L153" s="54"/>
    </row>
    <row r="154" spans="5:12" s="77" customFormat="1" x14ac:dyDescent="0.2">
      <c r="E154" s="147"/>
      <c r="H154" s="54"/>
      <c r="I154" s="54"/>
      <c r="J154" s="54"/>
      <c r="K154" s="54"/>
      <c r="L154" s="54"/>
    </row>
    <row r="155" spans="5:12" s="77" customFormat="1" x14ac:dyDescent="0.2">
      <c r="E155" s="147"/>
      <c r="H155" s="54"/>
      <c r="I155" s="54"/>
      <c r="J155" s="54"/>
      <c r="K155" s="54"/>
      <c r="L155" s="54"/>
    </row>
    <row r="156" spans="5:12" s="77" customFormat="1" x14ac:dyDescent="0.2">
      <c r="E156" s="147"/>
      <c r="H156" s="54"/>
      <c r="I156" s="54"/>
      <c r="J156" s="54"/>
      <c r="K156" s="54"/>
      <c r="L156" s="54"/>
    </row>
    <row r="157" spans="5:12" s="77" customFormat="1" x14ac:dyDescent="0.2">
      <c r="E157" s="147"/>
      <c r="H157" s="54"/>
      <c r="I157" s="54"/>
      <c r="J157" s="54"/>
      <c r="K157" s="54"/>
      <c r="L157" s="54"/>
    </row>
    <row r="158" spans="5:12" s="77" customFormat="1" x14ac:dyDescent="0.2">
      <c r="E158" s="147"/>
      <c r="H158" s="54"/>
      <c r="I158" s="54"/>
      <c r="J158" s="54"/>
      <c r="K158" s="54"/>
      <c r="L158" s="54"/>
    </row>
    <row r="159" spans="5:12" s="77" customFormat="1" x14ac:dyDescent="0.2">
      <c r="E159" s="147"/>
      <c r="H159" s="54"/>
      <c r="I159" s="54"/>
      <c r="J159" s="54"/>
      <c r="K159" s="54"/>
      <c r="L159" s="54"/>
    </row>
    <row r="160" spans="5:12" s="77" customFormat="1" x14ac:dyDescent="0.2">
      <c r="E160" s="147"/>
      <c r="H160" s="54"/>
      <c r="I160" s="54"/>
      <c r="J160" s="54"/>
      <c r="K160" s="54"/>
      <c r="L160" s="54"/>
    </row>
    <row r="161" spans="5:12" s="77" customFormat="1" x14ac:dyDescent="0.2">
      <c r="E161" s="147"/>
      <c r="H161" s="54"/>
      <c r="I161" s="54"/>
      <c r="J161" s="54"/>
      <c r="K161" s="54"/>
      <c r="L161" s="54"/>
    </row>
    <row r="162" spans="5:12" s="77" customFormat="1" x14ac:dyDescent="0.2">
      <c r="E162" s="147"/>
      <c r="H162" s="54"/>
      <c r="I162" s="54"/>
      <c r="J162" s="54"/>
      <c r="K162" s="54"/>
      <c r="L162" s="54"/>
    </row>
    <row r="163" spans="5:12" s="77" customFormat="1" x14ac:dyDescent="0.2">
      <c r="E163" s="147"/>
      <c r="H163" s="54"/>
      <c r="I163" s="54"/>
      <c r="J163" s="54"/>
      <c r="K163" s="54"/>
      <c r="L163" s="54"/>
    </row>
    <row r="164" spans="5:12" s="77" customFormat="1" x14ac:dyDescent="0.2">
      <c r="E164" s="147"/>
      <c r="H164" s="54"/>
      <c r="I164" s="54"/>
      <c r="J164" s="54"/>
      <c r="K164" s="54"/>
      <c r="L164" s="54"/>
    </row>
    <row r="165" spans="5:12" s="77" customFormat="1" x14ac:dyDescent="0.2">
      <c r="E165" s="147"/>
      <c r="H165" s="54"/>
      <c r="I165" s="54"/>
      <c r="J165" s="54"/>
      <c r="K165" s="54"/>
      <c r="L165" s="54"/>
    </row>
    <row r="166" spans="5:12" s="77" customFormat="1" x14ac:dyDescent="0.2">
      <c r="E166" s="147"/>
      <c r="H166" s="54"/>
      <c r="I166" s="54"/>
      <c r="J166" s="54"/>
      <c r="K166" s="54"/>
      <c r="L166" s="54"/>
    </row>
    <row r="167" spans="5:12" s="77" customFormat="1" x14ac:dyDescent="0.2">
      <c r="E167" s="147"/>
      <c r="H167" s="54"/>
      <c r="I167" s="54"/>
      <c r="J167" s="54"/>
      <c r="K167" s="54"/>
      <c r="L167" s="54"/>
    </row>
    <row r="168" spans="5:12" s="77" customFormat="1" x14ac:dyDescent="0.2">
      <c r="E168" s="147"/>
      <c r="H168" s="54"/>
      <c r="I168" s="54"/>
      <c r="J168" s="54"/>
      <c r="K168" s="54"/>
      <c r="L168" s="54"/>
    </row>
    <row r="169" spans="5:12" s="77" customFormat="1" x14ac:dyDescent="0.2">
      <c r="E169" s="147"/>
      <c r="H169" s="54"/>
      <c r="I169" s="54"/>
      <c r="J169" s="54"/>
      <c r="K169" s="54"/>
      <c r="L169" s="54"/>
    </row>
    <row r="170" spans="5:12" s="77" customFormat="1" x14ac:dyDescent="0.2">
      <c r="E170" s="147"/>
      <c r="H170" s="54"/>
      <c r="I170" s="54"/>
      <c r="J170" s="54"/>
      <c r="K170" s="54"/>
      <c r="L170" s="54"/>
    </row>
    <row r="171" spans="5:12" s="77" customFormat="1" x14ac:dyDescent="0.2">
      <c r="E171" s="147"/>
      <c r="H171" s="54"/>
      <c r="I171" s="54"/>
      <c r="J171" s="54"/>
      <c r="K171" s="54"/>
      <c r="L171" s="54"/>
    </row>
    <row r="172" spans="5:12" s="77" customFormat="1" x14ac:dyDescent="0.2">
      <c r="E172" s="147"/>
      <c r="H172" s="54"/>
      <c r="I172" s="54"/>
      <c r="J172" s="54"/>
      <c r="K172" s="54"/>
      <c r="L172" s="54"/>
    </row>
    <row r="173" spans="5:12" s="77" customFormat="1" x14ac:dyDescent="0.2">
      <c r="E173" s="147"/>
      <c r="H173" s="54"/>
      <c r="I173" s="54"/>
      <c r="J173" s="54"/>
      <c r="K173" s="54"/>
      <c r="L173" s="54"/>
    </row>
    <row r="174" spans="5:12" s="77" customFormat="1" x14ac:dyDescent="0.2">
      <c r="E174" s="147"/>
      <c r="H174" s="54"/>
      <c r="I174" s="54"/>
      <c r="J174" s="54"/>
      <c r="K174" s="54"/>
      <c r="L174" s="54"/>
    </row>
    <row r="175" spans="5:12" s="77" customFormat="1" x14ac:dyDescent="0.2">
      <c r="E175" s="147"/>
      <c r="H175" s="54"/>
      <c r="I175" s="54"/>
      <c r="J175" s="54"/>
      <c r="K175" s="54"/>
      <c r="L175" s="54"/>
    </row>
    <row r="176" spans="5:12" s="77" customFormat="1" x14ac:dyDescent="0.2">
      <c r="E176" s="147"/>
      <c r="H176" s="54"/>
      <c r="I176" s="54"/>
      <c r="J176" s="54"/>
      <c r="K176" s="54"/>
      <c r="L176" s="54"/>
    </row>
    <row r="177" spans="5:12" s="77" customFormat="1" x14ac:dyDescent="0.2">
      <c r="E177" s="147"/>
      <c r="H177" s="54"/>
      <c r="I177" s="54"/>
      <c r="J177" s="54"/>
      <c r="K177" s="54"/>
      <c r="L177" s="54"/>
    </row>
    <row r="178" spans="5:12" s="77" customFormat="1" x14ac:dyDescent="0.2">
      <c r="E178" s="147"/>
      <c r="H178" s="54"/>
      <c r="I178" s="54"/>
      <c r="J178" s="54"/>
      <c r="K178" s="54"/>
      <c r="L178" s="54"/>
    </row>
    <row r="179" spans="5:12" s="77" customFormat="1" x14ac:dyDescent="0.2">
      <c r="E179" s="147"/>
      <c r="H179" s="54"/>
      <c r="I179" s="54"/>
      <c r="J179" s="54"/>
      <c r="K179" s="54"/>
      <c r="L179" s="54"/>
    </row>
    <row r="180" spans="5:12" s="77" customFormat="1" x14ac:dyDescent="0.2">
      <c r="E180" s="147"/>
      <c r="H180" s="54"/>
      <c r="I180" s="54"/>
      <c r="J180" s="54"/>
      <c r="K180" s="54"/>
      <c r="L180" s="54"/>
    </row>
    <row r="181" spans="5:12" s="77" customFormat="1" x14ac:dyDescent="0.2">
      <c r="E181" s="147"/>
      <c r="H181" s="54"/>
      <c r="I181" s="54"/>
      <c r="J181" s="54"/>
      <c r="K181" s="54"/>
      <c r="L181" s="54"/>
    </row>
    <row r="182" spans="5:12" s="77" customFormat="1" x14ac:dyDescent="0.2">
      <c r="E182" s="147"/>
      <c r="H182" s="54"/>
      <c r="I182" s="54"/>
      <c r="J182" s="54"/>
      <c r="K182" s="54"/>
      <c r="L182" s="54"/>
    </row>
    <row r="183" spans="5:12" s="77" customFormat="1" x14ac:dyDescent="0.2">
      <c r="E183" s="147"/>
      <c r="H183" s="54"/>
      <c r="I183" s="54"/>
      <c r="J183" s="54"/>
      <c r="K183" s="54"/>
      <c r="L183" s="54"/>
    </row>
    <row r="184" spans="5:12" s="77" customFormat="1" x14ac:dyDescent="0.2">
      <c r="E184" s="147"/>
      <c r="H184" s="54"/>
      <c r="I184" s="54"/>
      <c r="J184" s="54"/>
      <c r="K184" s="54"/>
      <c r="L184" s="54"/>
    </row>
    <row r="185" spans="5:12" s="77" customFormat="1" x14ac:dyDescent="0.2">
      <c r="E185" s="147"/>
      <c r="H185" s="54"/>
      <c r="I185" s="54"/>
      <c r="J185" s="54"/>
      <c r="K185" s="54"/>
      <c r="L185" s="54"/>
    </row>
    <row r="186" spans="5:12" s="77" customFormat="1" x14ac:dyDescent="0.2">
      <c r="E186" s="147"/>
      <c r="H186" s="54"/>
      <c r="I186" s="54"/>
      <c r="J186" s="54"/>
      <c r="K186" s="54"/>
      <c r="L186" s="54"/>
    </row>
    <row r="187" spans="5:12" s="77" customFormat="1" x14ac:dyDescent="0.2">
      <c r="E187" s="147"/>
      <c r="H187" s="54"/>
      <c r="I187" s="54"/>
      <c r="J187" s="54"/>
      <c r="K187" s="54"/>
      <c r="L187" s="54"/>
    </row>
    <row r="188" spans="5:12" s="77" customFormat="1" x14ac:dyDescent="0.2">
      <c r="E188" s="147"/>
      <c r="H188" s="54"/>
      <c r="I188" s="54"/>
      <c r="J188" s="54"/>
      <c r="K188" s="54"/>
      <c r="L188" s="54"/>
    </row>
    <row r="189" spans="5:12" s="77" customFormat="1" x14ac:dyDescent="0.2">
      <c r="E189" s="147"/>
      <c r="H189" s="54"/>
      <c r="I189" s="54"/>
      <c r="J189" s="54"/>
      <c r="K189" s="54"/>
      <c r="L189" s="54"/>
    </row>
    <row r="190" spans="5:12" s="77" customFormat="1" x14ac:dyDescent="0.2">
      <c r="E190" s="147"/>
      <c r="H190" s="54"/>
      <c r="I190" s="54"/>
      <c r="J190" s="54"/>
      <c r="K190" s="54"/>
      <c r="L190" s="54"/>
    </row>
    <row r="191" spans="5:12" s="77" customFormat="1" x14ac:dyDescent="0.2">
      <c r="E191" s="147"/>
      <c r="H191" s="54"/>
      <c r="I191" s="54"/>
      <c r="J191" s="54"/>
      <c r="K191" s="54"/>
      <c r="L191" s="54"/>
    </row>
    <row r="192" spans="5:12" s="77" customFormat="1" x14ac:dyDescent="0.2">
      <c r="E192" s="147"/>
      <c r="H192" s="54"/>
      <c r="I192" s="54"/>
      <c r="J192" s="54"/>
      <c r="K192" s="54"/>
      <c r="L192" s="54"/>
    </row>
    <row r="193" spans="5:12" s="77" customFormat="1" x14ac:dyDescent="0.2">
      <c r="E193" s="147"/>
      <c r="H193" s="54"/>
      <c r="I193" s="54"/>
      <c r="J193" s="54"/>
      <c r="K193" s="54"/>
      <c r="L193" s="54"/>
    </row>
    <row r="194" spans="5:12" s="77" customFormat="1" x14ac:dyDescent="0.2">
      <c r="E194" s="147"/>
      <c r="H194" s="54"/>
      <c r="I194" s="54"/>
      <c r="J194" s="54"/>
      <c r="K194" s="54"/>
      <c r="L194" s="54"/>
    </row>
    <row r="195" spans="5:12" s="77" customFormat="1" x14ac:dyDescent="0.2">
      <c r="E195" s="147"/>
      <c r="H195" s="54"/>
      <c r="I195" s="54"/>
      <c r="J195" s="54"/>
      <c r="K195" s="54"/>
      <c r="L195" s="54"/>
    </row>
    <row r="196" spans="5:12" s="77" customFormat="1" x14ac:dyDescent="0.2">
      <c r="E196" s="147"/>
      <c r="H196" s="54"/>
      <c r="I196" s="54"/>
      <c r="J196" s="54"/>
      <c r="K196" s="54"/>
      <c r="L196" s="54"/>
    </row>
    <row r="197" spans="5:12" s="77" customFormat="1" x14ac:dyDescent="0.2">
      <c r="E197" s="147"/>
      <c r="H197" s="54"/>
      <c r="I197" s="54"/>
      <c r="J197" s="54"/>
      <c r="K197" s="54"/>
      <c r="L197" s="54"/>
    </row>
    <row r="198" spans="5:12" s="77" customFormat="1" x14ac:dyDescent="0.2">
      <c r="E198" s="147"/>
      <c r="H198" s="54"/>
      <c r="I198" s="54"/>
      <c r="J198" s="54"/>
      <c r="K198" s="54"/>
      <c r="L198" s="54"/>
    </row>
    <row r="199" spans="5:12" s="77" customFormat="1" x14ac:dyDescent="0.2">
      <c r="E199" s="147"/>
      <c r="H199" s="54"/>
      <c r="I199" s="54"/>
      <c r="J199" s="54"/>
      <c r="K199" s="54"/>
      <c r="L199" s="54"/>
    </row>
    <row r="200" spans="5:12" s="77" customFormat="1" x14ac:dyDescent="0.2">
      <c r="E200" s="147"/>
      <c r="H200" s="54"/>
      <c r="I200" s="54"/>
      <c r="J200" s="54"/>
      <c r="K200" s="54"/>
      <c r="L200" s="54"/>
    </row>
    <row r="201" spans="5:12" s="77" customFormat="1" x14ac:dyDescent="0.2">
      <c r="E201" s="147"/>
      <c r="H201" s="54"/>
      <c r="I201" s="54"/>
      <c r="J201" s="54"/>
      <c r="K201" s="54"/>
      <c r="L201" s="54"/>
    </row>
    <row r="202" spans="5:12" s="77" customFormat="1" x14ac:dyDescent="0.2">
      <c r="E202" s="147"/>
      <c r="H202" s="54"/>
      <c r="I202" s="54"/>
      <c r="J202" s="54"/>
      <c r="K202" s="54"/>
      <c r="L202" s="54"/>
    </row>
    <row r="203" spans="5:12" s="77" customFormat="1" x14ac:dyDescent="0.2">
      <c r="E203" s="147"/>
      <c r="H203" s="54"/>
      <c r="I203" s="54"/>
      <c r="J203" s="54"/>
      <c r="K203" s="54"/>
      <c r="L203" s="54"/>
    </row>
    <row r="204" spans="5:12" s="77" customFormat="1" x14ac:dyDescent="0.2">
      <c r="E204" s="147"/>
      <c r="H204" s="54"/>
      <c r="I204" s="54"/>
      <c r="J204" s="54"/>
      <c r="K204" s="54"/>
      <c r="L204" s="54"/>
    </row>
    <row r="205" spans="5:12" s="77" customFormat="1" x14ac:dyDescent="0.2">
      <c r="E205" s="147"/>
      <c r="H205" s="54"/>
      <c r="I205" s="54"/>
      <c r="J205" s="54"/>
      <c r="K205" s="54"/>
      <c r="L205" s="54"/>
    </row>
    <row r="206" spans="5:12" s="77" customFormat="1" x14ac:dyDescent="0.2">
      <c r="E206" s="147"/>
      <c r="H206" s="54"/>
      <c r="I206" s="54"/>
      <c r="J206" s="54"/>
      <c r="K206" s="54"/>
      <c r="L206" s="54"/>
    </row>
    <row r="207" spans="5:12" s="77" customFormat="1" x14ac:dyDescent="0.2">
      <c r="E207" s="147"/>
      <c r="H207" s="54"/>
      <c r="I207" s="54"/>
      <c r="J207" s="54"/>
      <c r="K207" s="54"/>
      <c r="L207" s="54"/>
    </row>
    <row r="208" spans="5:12" s="77" customFormat="1" x14ac:dyDescent="0.2">
      <c r="E208" s="147"/>
      <c r="H208" s="54"/>
      <c r="I208" s="54"/>
      <c r="J208" s="54"/>
      <c r="K208" s="54"/>
      <c r="L208" s="54"/>
    </row>
    <row r="209" spans="5:12" s="77" customFormat="1" x14ac:dyDescent="0.2">
      <c r="E209" s="147"/>
      <c r="H209" s="54"/>
      <c r="I209" s="54"/>
      <c r="J209" s="54"/>
      <c r="K209" s="54"/>
      <c r="L209" s="54"/>
    </row>
    <row r="210" spans="5:12" s="77" customFormat="1" x14ac:dyDescent="0.2">
      <c r="E210" s="147"/>
      <c r="H210" s="54"/>
      <c r="I210" s="54"/>
      <c r="J210" s="54"/>
      <c r="K210" s="54"/>
      <c r="L210" s="54"/>
    </row>
    <row r="211" spans="5:12" s="77" customFormat="1" x14ac:dyDescent="0.2">
      <c r="E211" s="147"/>
      <c r="H211" s="54"/>
      <c r="I211" s="54"/>
      <c r="J211" s="54"/>
      <c r="K211" s="54"/>
      <c r="L211" s="54"/>
    </row>
    <row r="212" spans="5:12" s="77" customFormat="1" x14ac:dyDescent="0.2">
      <c r="E212" s="147"/>
      <c r="H212" s="54"/>
      <c r="I212" s="54"/>
      <c r="J212" s="54"/>
      <c r="K212" s="54"/>
      <c r="L212" s="54"/>
    </row>
    <row r="213" spans="5:12" s="77" customFormat="1" x14ac:dyDescent="0.2">
      <c r="E213" s="147"/>
      <c r="H213" s="54"/>
      <c r="I213" s="54"/>
      <c r="J213" s="54"/>
      <c r="K213" s="54"/>
      <c r="L213" s="54"/>
    </row>
    <row r="214" spans="5:12" s="77" customFormat="1" x14ac:dyDescent="0.2">
      <c r="E214" s="147"/>
      <c r="H214" s="54"/>
      <c r="I214" s="54"/>
      <c r="J214" s="54"/>
      <c r="K214" s="54"/>
      <c r="L214" s="54"/>
    </row>
    <row r="215" spans="5:12" s="77" customFormat="1" x14ac:dyDescent="0.2">
      <c r="E215" s="147"/>
      <c r="H215" s="54"/>
      <c r="I215" s="54"/>
      <c r="J215" s="54"/>
      <c r="K215" s="54"/>
      <c r="L215" s="54"/>
    </row>
    <row r="216" spans="5:12" s="77" customFormat="1" x14ac:dyDescent="0.2">
      <c r="E216" s="147"/>
      <c r="H216" s="54"/>
      <c r="I216" s="54"/>
      <c r="J216" s="54"/>
      <c r="K216" s="54"/>
      <c r="L216" s="54"/>
    </row>
    <row r="217" spans="5:12" s="77" customFormat="1" x14ac:dyDescent="0.2">
      <c r="E217" s="147"/>
      <c r="H217" s="54"/>
      <c r="I217" s="54"/>
      <c r="J217" s="54"/>
      <c r="K217" s="54"/>
      <c r="L217" s="54"/>
    </row>
    <row r="218" spans="5:12" s="77" customFormat="1" x14ac:dyDescent="0.2">
      <c r="E218" s="147"/>
      <c r="H218" s="54"/>
      <c r="I218" s="54"/>
      <c r="J218" s="54"/>
      <c r="K218" s="54"/>
      <c r="L218" s="54"/>
    </row>
    <row r="219" spans="5:12" s="77" customFormat="1" x14ac:dyDescent="0.2">
      <c r="E219" s="147"/>
      <c r="H219" s="54"/>
      <c r="I219" s="54"/>
      <c r="J219" s="54"/>
      <c r="K219" s="54"/>
      <c r="L219" s="54"/>
    </row>
    <row r="220" spans="5:12" s="77" customFormat="1" x14ac:dyDescent="0.2">
      <c r="E220" s="147"/>
      <c r="H220" s="54"/>
      <c r="I220" s="54"/>
      <c r="J220" s="54"/>
      <c r="K220" s="54"/>
      <c r="L220" s="54"/>
    </row>
    <row r="221" spans="5:12" s="77" customFormat="1" x14ac:dyDescent="0.2">
      <c r="E221" s="147"/>
      <c r="H221" s="54"/>
      <c r="I221" s="54"/>
      <c r="J221" s="54"/>
      <c r="K221" s="54"/>
      <c r="L221" s="54"/>
    </row>
    <row r="222" spans="5:12" s="77" customFormat="1" x14ac:dyDescent="0.2">
      <c r="E222" s="147"/>
      <c r="H222" s="54"/>
      <c r="I222" s="54"/>
      <c r="J222" s="54"/>
      <c r="K222" s="54"/>
      <c r="L222" s="54"/>
    </row>
    <row r="223" spans="5:12" s="77" customFormat="1" x14ac:dyDescent="0.2">
      <c r="E223" s="147"/>
      <c r="H223" s="54"/>
      <c r="I223" s="54"/>
      <c r="J223" s="54"/>
      <c r="K223" s="54"/>
      <c r="L223" s="54"/>
    </row>
    <row r="224" spans="5:12" s="77" customFormat="1" x14ac:dyDescent="0.2">
      <c r="E224" s="147"/>
      <c r="H224" s="54"/>
      <c r="I224" s="54"/>
      <c r="J224" s="54"/>
      <c r="K224" s="54"/>
      <c r="L224" s="54"/>
    </row>
    <row r="225" spans="5:12" s="77" customFormat="1" x14ac:dyDescent="0.2">
      <c r="E225" s="147"/>
      <c r="H225" s="54"/>
      <c r="I225" s="54"/>
      <c r="J225" s="54"/>
      <c r="K225" s="54"/>
      <c r="L225" s="54"/>
    </row>
    <row r="226" spans="5:12" s="77" customFormat="1" x14ac:dyDescent="0.2">
      <c r="E226" s="147"/>
      <c r="H226" s="54"/>
      <c r="I226" s="54"/>
      <c r="J226" s="54"/>
      <c r="K226" s="54"/>
      <c r="L226" s="54"/>
    </row>
    <row r="227" spans="5:12" s="77" customFormat="1" x14ac:dyDescent="0.2">
      <c r="E227" s="147"/>
      <c r="H227" s="54"/>
      <c r="I227" s="54"/>
      <c r="J227" s="54"/>
      <c r="K227" s="54"/>
      <c r="L227" s="54"/>
    </row>
    <row r="228" spans="5:12" s="77" customFormat="1" x14ac:dyDescent="0.2">
      <c r="E228" s="147"/>
      <c r="H228" s="54"/>
      <c r="I228" s="54"/>
      <c r="J228" s="54"/>
      <c r="K228" s="54"/>
      <c r="L228" s="54"/>
    </row>
    <row r="229" spans="5:12" s="77" customFormat="1" x14ac:dyDescent="0.2">
      <c r="E229" s="147"/>
      <c r="H229" s="54"/>
      <c r="I229" s="54"/>
      <c r="J229" s="54"/>
      <c r="K229" s="54"/>
      <c r="L229" s="54"/>
    </row>
    <row r="230" spans="5:12" s="77" customFormat="1" x14ac:dyDescent="0.2">
      <c r="E230" s="147"/>
      <c r="H230" s="54"/>
      <c r="I230" s="54"/>
      <c r="J230" s="54"/>
      <c r="K230" s="54"/>
      <c r="L230" s="54"/>
    </row>
    <row r="231" spans="5:12" s="77" customFormat="1" x14ac:dyDescent="0.2">
      <c r="E231" s="147"/>
      <c r="H231" s="54"/>
      <c r="I231" s="54"/>
      <c r="J231" s="54"/>
      <c r="K231" s="54"/>
      <c r="L231" s="54"/>
    </row>
    <row r="232" spans="5:12" s="77" customFormat="1" x14ac:dyDescent="0.2">
      <c r="E232" s="147"/>
      <c r="H232" s="54"/>
      <c r="I232" s="54"/>
      <c r="J232" s="54"/>
      <c r="K232" s="54"/>
      <c r="L232" s="54"/>
    </row>
    <row r="233" spans="5:12" s="77" customFormat="1" x14ac:dyDescent="0.2">
      <c r="E233" s="147"/>
      <c r="H233" s="54"/>
      <c r="I233" s="54"/>
      <c r="J233" s="54"/>
      <c r="K233" s="54"/>
      <c r="L233" s="54"/>
    </row>
    <row r="234" spans="5:12" s="77" customFormat="1" x14ac:dyDescent="0.2">
      <c r="E234" s="147"/>
      <c r="H234" s="54"/>
      <c r="I234" s="54"/>
      <c r="J234" s="54"/>
      <c r="K234" s="54"/>
      <c r="L234" s="54"/>
    </row>
    <row r="235" spans="5:12" s="77" customFormat="1" x14ac:dyDescent="0.2">
      <c r="E235" s="147"/>
      <c r="H235" s="54"/>
      <c r="I235" s="54"/>
      <c r="J235" s="54"/>
      <c r="K235" s="54"/>
      <c r="L235" s="54"/>
    </row>
    <row r="236" spans="5:12" s="77" customFormat="1" x14ac:dyDescent="0.2">
      <c r="E236" s="147"/>
      <c r="H236" s="54"/>
      <c r="I236" s="54"/>
      <c r="J236" s="54"/>
      <c r="K236" s="54"/>
      <c r="L236" s="54"/>
    </row>
    <row r="237" spans="5:12" s="77" customFormat="1" x14ac:dyDescent="0.2">
      <c r="E237" s="147"/>
      <c r="H237" s="54"/>
      <c r="I237" s="54"/>
      <c r="J237" s="54"/>
      <c r="K237" s="54"/>
      <c r="L237" s="54"/>
    </row>
    <row r="238" spans="5:12" s="77" customFormat="1" x14ac:dyDescent="0.2">
      <c r="E238" s="147"/>
      <c r="H238" s="54"/>
      <c r="I238" s="54"/>
      <c r="J238" s="54"/>
      <c r="K238" s="54"/>
      <c r="L238" s="54"/>
    </row>
    <row r="239" spans="5:12" s="77" customFormat="1" x14ac:dyDescent="0.2">
      <c r="E239" s="147"/>
      <c r="H239" s="54"/>
      <c r="I239" s="54"/>
      <c r="J239" s="54"/>
      <c r="K239" s="54"/>
      <c r="L239" s="54"/>
    </row>
    <row r="240" spans="5:12" s="77" customFormat="1" x14ac:dyDescent="0.2">
      <c r="E240" s="147"/>
      <c r="H240" s="54"/>
      <c r="I240" s="54"/>
      <c r="J240" s="54"/>
      <c r="K240" s="54"/>
      <c r="L240" s="54"/>
    </row>
    <row r="241" spans="5:12" s="77" customFormat="1" x14ac:dyDescent="0.2">
      <c r="E241" s="147"/>
      <c r="H241" s="54"/>
      <c r="I241" s="54"/>
      <c r="J241" s="54"/>
      <c r="K241" s="54"/>
      <c r="L241" s="54"/>
    </row>
    <row r="242" spans="5:12" s="77" customFormat="1" x14ac:dyDescent="0.2">
      <c r="E242" s="147"/>
      <c r="H242" s="54"/>
      <c r="I242" s="54"/>
      <c r="J242" s="54"/>
      <c r="K242" s="54"/>
      <c r="L242" s="54"/>
    </row>
    <row r="243" spans="5:12" s="77" customFormat="1" x14ac:dyDescent="0.2">
      <c r="E243" s="147"/>
      <c r="H243" s="54"/>
      <c r="I243" s="54"/>
      <c r="J243" s="54"/>
      <c r="K243" s="54"/>
      <c r="L243" s="54"/>
    </row>
    <row r="244" spans="5:12" s="77" customFormat="1" x14ac:dyDescent="0.2">
      <c r="E244" s="147"/>
      <c r="H244" s="54"/>
      <c r="I244" s="54"/>
      <c r="J244" s="54"/>
      <c r="K244" s="54"/>
      <c r="L244" s="54"/>
    </row>
    <row r="245" spans="5:12" s="77" customFormat="1" x14ac:dyDescent="0.2">
      <c r="E245" s="147"/>
      <c r="H245" s="54"/>
      <c r="I245" s="54"/>
      <c r="J245" s="54"/>
      <c r="K245" s="54"/>
      <c r="L245" s="54"/>
    </row>
    <row r="246" spans="5:12" s="77" customFormat="1" x14ac:dyDescent="0.2">
      <c r="E246" s="147"/>
      <c r="H246" s="54"/>
      <c r="I246" s="54"/>
      <c r="J246" s="54"/>
      <c r="K246" s="54"/>
      <c r="L246" s="54"/>
    </row>
    <row r="247" spans="5:12" s="77" customFormat="1" x14ac:dyDescent="0.2">
      <c r="E247" s="147"/>
      <c r="H247" s="54"/>
      <c r="I247" s="54"/>
      <c r="J247" s="54"/>
      <c r="K247" s="54"/>
      <c r="L247" s="54"/>
    </row>
    <row r="248" spans="5:12" s="77" customFormat="1" x14ac:dyDescent="0.2">
      <c r="E248" s="147"/>
      <c r="H248" s="54"/>
      <c r="I248" s="54"/>
      <c r="J248" s="54"/>
      <c r="K248" s="54"/>
      <c r="L248" s="54"/>
    </row>
    <row r="249" spans="5:12" s="77" customFormat="1" x14ac:dyDescent="0.2">
      <c r="E249" s="147"/>
      <c r="H249" s="54"/>
      <c r="I249" s="54"/>
      <c r="J249" s="54"/>
      <c r="K249" s="54"/>
      <c r="L249" s="54"/>
    </row>
    <row r="250" spans="5:12" s="77" customFormat="1" x14ac:dyDescent="0.2">
      <c r="E250" s="147"/>
      <c r="H250" s="54"/>
      <c r="I250" s="54"/>
      <c r="J250" s="54"/>
      <c r="K250" s="54"/>
      <c r="L250" s="54"/>
    </row>
    <row r="251" spans="5:12" s="77" customFormat="1" x14ac:dyDescent="0.2">
      <c r="E251" s="147"/>
      <c r="H251" s="54"/>
      <c r="I251" s="54"/>
      <c r="J251" s="54"/>
      <c r="K251" s="54"/>
      <c r="L251" s="54"/>
    </row>
    <row r="252" spans="5:12" s="77" customFormat="1" x14ac:dyDescent="0.2">
      <c r="E252" s="147"/>
      <c r="H252" s="54"/>
      <c r="I252" s="54"/>
      <c r="J252" s="54"/>
      <c r="K252" s="54"/>
      <c r="L252" s="54"/>
    </row>
    <row r="253" spans="5:12" s="77" customFormat="1" x14ac:dyDescent="0.2">
      <c r="E253" s="147"/>
      <c r="H253" s="54"/>
      <c r="I253" s="54"/>
      <c r="J253" s="54"/>
      <c r="K253" s="54"/>
      <c r="L253" s="54"/>
    </row>
    <row r="254" spans="5:12" s="77" customFormat="1" x14ac:dyDescent="0.2">
      <c r="E254" s="147"/>
      <c r="H254" s="54"/>
      <c r="I254" s="54"/>
      <c r="J254" s="54"/>
      <c r="K254" s="54"/>
      <c r="L254" s="54"/>
    </row>
    <row r="255" spans="5:12" s="77" customFormat="1" x14ac:dyDescent="0.2">
      <c r="E255" s="147"/>
      <c r="H255" s="54"/>
      <c r="I255" s="54"/>
      <c r="J255" s="54"/>
      <c r="K255" s="54"/>
      <c r="L255" s="54"/>
    </row>
    <row r="256" spans="5:12" s="77" customFormat="1" x14ac:dyDescent="0.2">
      <c r="E256" s="147"/>
      <c r="H256" s="54"/>
      <c r="I256" s="54"/>
      <c r="J256" s="54"/>
      <c r="K256" s="54"/>
      <c r="L256" s="54"/>
    </row>
    <row r="257" spans="5:12" s="77" customFormat="1" x14ac:dyDescent="0.2">
      <c r="E257" s="147"/>
      <c r="H257" s="54"/>
      <c r="I257" s="54"/>
      <c r="J257" s="54"/>
      <c r="K257" s="54"/>
      <c r="L257" s="54"/>
    </row>
    <row r="258" spans="5:12" s="77" customFormat="1" x14ac:dyDescent="0.2">
      <c r="E258" s="147"/>
      <c r="H258" s="54"/>
      <c r="I258" s="54"/>
      <c r="J258" s="54"/>
      <c r="K258" s="54"/>
      <c r="L258" s="54"/>
    </row>
    <row r="259" spans="5:12" s="77" customFormat="1" x14ac:dyDescent="0.2">
      <c r="E259" s="147"/>
      <c r="H259" s="54"/>
      <c r="I259" s="54"/>
      <c r="J259" s="54"/>
      <c r="K259" s="54"/>
      <c r="L259" s="54"/>
    </row>
    <row r="260" spans="5:12" s="77" customFormat="1" x14ac:dyDescent="0.2">
      <c r="E260" s="147"/>
      <c r="H260" s="54"/>
      <c r="I260" s="54"/>
      <c r="J260" s="54"/>
      <c r="K260" s="54"/>
      <c r="L260" s="54"/>
    </row>
    <row r="261" spans="5:12" s="77" customFormat="1" x14ac:dyDescent="0.2">
      <c r="E261" s="147"/>
      <c r="H261" s="54"/>
      <c r="I261" s="54"/>
      <c r="J261" s="54"/>
      <c r="K261" s="54"/>
      <c r="L261" s="54"/>
    </row>
    <row r="262" spans="5:12" s="77" customFormat="1" x14ac:dyDescent="0.2">
      <c r="E262" s="147"/>
      <c r="H262" s="54"/>
      <c r="I262" s="54"/>
      <c r="J262" s="54"/>
      <c r="K262" s="54"/>
      <c r="L262" s="54"/>
    </row>
    <row r="263" spans="5:12" s="77" customFormat="1" x14ac:dyDescent="0.2">
      <c r="E263" s="147"/>
      <c r="H263" s="54"/>
      <c r="I263" s="54"/>
      <c r="J263" s="54"/>
      <c r="K263" s="54"/>
      <c r="L263" s="54"/>
    </row>
    <row r="264" spans="5:12" s="77" customFormat="1" x14ac:dyDescent="0.2">
      <c r="E264" s="147"/>
      <c r="H264" s="54"/>
      <c r="I264" s="54"/>
      <c r="J264" s="54"/>
      <c r="K264" s="54"/>
      <c r="L264" s="54"/>
    </row>
    <row r="265" spans="5:12" s="77" customFormat="1" x14ac:dyDescent="0.2">
      <c r="E265" s="147"/>
      <c r="H265" s="54"/>
      <c r="I265" s="54"/>
      <c r="J265" s="54"/>
      <c r="K265" s="54"/>
      <c r="L265" s="54"/>
    </row>
    <row r="266" spans="5:12" s="77" customFormat="1" x14ac:dyDescent="0.2">
      <c r="E266" s="147"/>
      <c r="H266" s="54"/>
      <c r="I266" s="54"/>
      <c r="J266" s="54"/>
      <c r="K266" s="54"/>
      <c r="L266" s="54"/>
    </row>
    <row r="267" spans="5:12" s="77" customFormat="1" x14ac:dyDescent="0.2">
      <c r="E267" s="147"/>
      <c r="H267" s="54"/>
      <c r="I267" s="54"/>
      <c r="J267" s="54"/>
      <c r="K267" s="54"/>
      <c r="L267" s="54"/>
    </row>
    <row r="268" spans="5:12" s="77" customFormat="1" x14ac:dyDescent="0.2">
      <c r="E268" s="147"/>
      <c r="H268" s="54"/>
      <c r="I268" s="54"/>
      <c r="J268" s="54"/>
      <c r="K268" s="54"/>
      <c r="L268" s="54"/>
    </row>
    <row r="269" spans="5:12" s="77" customFormat="1" x14ac:dyDescent="0.2">
      <c r="E269" s="147"/>
      <c r="H269" s="54"/>
      <c r="I269" s="54"/>
      <c r="J269" s="54"/>
      <c r="K269" s="54"/>
      <c r="L269" s="54"/>
    </row>
    <row r="270" spans="5:12" s="77" customFormat="1" x14ac:dyDescent="0.2">
      <c r="E270" s="147"/>
      <c r="H270" s="54"/>
      <c r="I270" s="54"/>
      <c r="J270" s="54"/>
      <c r="K270" s="54"/>
      <c r="L270" s="54"/>
    </row>
    <row r="271" spans="5:12" s="77" customFormat="1" x14ac:dyDescent="0.2">
      <c r="E271" s="147"/>
      <c r="H271" s="54"/>
      <c r="I271" s="54"/>
      <c r="J271" s="54"/>
      <c r="K271" s="54"/>
      <c r="L271" s="54"/>
    </row>
    <row r="272" spans="5:12" s="77" customFormat="1" x14ac:dyDescent="0.2">
      <c r="E272" s="147"/>
      <c r="H272" s="54"/>
      <c r="I272" s="54"/>
      <c r="J272" s="54"/>
      <c r="K272" s="54"/>
      <c r="L272" s="54"/>
    </row>
    <row r="273" spans="5:12" s="77" customFormat="1" x14ac:dyDescent="0.2">
      <c r="E273" s="147"/>
      <c r="H273" s="54"/>
      <c r="I273" s="54"/>
      <c r="J273" s="54"/>
      <c r="K273" s="54"/>
      <c r="L273" s="54"/>
    </row>
    <row r="274" spans="5:12" s="77" customFormat="1" x14ac:dyDescent="0.2">
      <c r="E274" s="147"/>
      <c r="H274" s="54"/>
      <c r="I274" s="54"/>
      <c r="J274" s="54"/>
      <c r="K274" s="54"/>
      <c r="L274" s="54"/>
    </row>
    <row r="275" spans="5:12" s="77" customFormat="1" x14ac:dyDescent="0.2">
      <c r="E275" s="147"/>
      <c r="H275" s="54"/>
      <c r="I275" s="54"/>
      <c r="J275" s="54"/>
      <c r="K275" s="54"/>
      <c r="L275" s="54"/>
    </row>
    <row r="276" spans="5:12" s="77" customFormat="1" x14ac:dyDescent="0.2">
      <c r="E276" s="147"/>
      <c r="H276" s="54"/>
      <c r="I276" s="54"/>
      <c r="J276" s="54"/>
      <c r="K276" s="54"/>
      <c r="L276" s="54"/>
    </row>
    <row r="277" spans="5:12" s="77" customFormat="1" x14ac:dyDescent="0.2">
      <c r="E277" s="147"/>
      <c r="H277" s="54"/>
      <c r="I277" s="54"/>
      <c r="J277" s="54"/>
      <c r="K277" s="54"/>
      <c r="L277" s="54"/>
    </row>
    <row r="278" spans="5:12" s="77" customFormat="1" x14ac:dyDescent="0.2">
      <c r="E278" s="147"/>
      <c r="H278" s="54"/>
      <c r="I278" s="54"/>
      <c r="J278" s="54"/>
      <c r="K278" s="54"/>
      <c r="L278" s="54"/>
    </row>
    <row r="279" spans="5:12" s="77" customFormat="1" x14ac:dyDescent="0.2">
      <c r="E279" s="147"/>
      <c r="H279" s="54"/>
      <c r="I279" s="54"/>
      <c r="J279" s="54"/>
      <c r="K279" s="54"/>
      <c r="L279" s="54"/>
    </row>
    <row r="280" spans="5:12" s="77" customFormat="1" x14ac:dyDescent="0.2">
      <c r="E280" s="147"/>
      <c r="H280" s="54"/>
      <c r="I280" s="54"/>
      <c r="J280" s="54"/>
      <c r="K280" s="54"/>
      <c r="L280" s="54"/>
    </row>
    <row r="281" spans="5:12" s="77" customFormat="1" x14ac:dyDescent="0.2">
      <c r="E281" s="147"/>
      <c r="H281" s="54"/>
      <c r="I281" s="54"/>
      <c r="J281" s="54"/>
      <c r="K281" s="54"/>
      <c r="L281" s="54"/>
    </row>
    <row r="282" spans="5:12" s="77" customFormat="1" x14ac:dyDescent="0.2">
      <c r="E282" s="147"/>
      <c r="H282" s="54"/>
      <c r="I282" s="54"/>
      <c r="J282" s="54"/>
      <c r="K282" s="54"/>
      <c r="L282" s="54"/>
    </row>
    <row r="283" spans="5:12" s="77" customFormat="1" x14ac:dyDescent="0.2">
      <c r="E283" s="147"/>
      <c r="H283" s="54"/>
      <c r="I283" s="54"/>
      <c r="J283" s="54"/>
      <c r="K283" s="54"/>
      <c r="L283" s="54"/>
    </row>
    <row r="284" spans="5:12" s="77" customFormat="1" x14ac:dyDescent="0.2">
      <c r="E284" s="147"/>
      <c r="H284" s="54"/>
      <c r="I284" s="54"/>
      <c r="J284" s="54"/>
      <c r="K284" s="54"/>
      <c r="L284" s="54"/>
    </row>
    <row r="285" spans="5:12" s="77" customFormat="1" x14ac:dyDescent="0.2">
      <c r="E285" s="147"/>
      <c r="H285" s="54"/>
      <c r="I285" s="54"/>
      <c r="J285" s="54"/>
      <c r="K285" s="54"/>
      <c r="L285" s="54"/>
    </row>
    <row r="286" spans="5:12" s="77" customFormat="1" x14ac:dyDescent="0.2">
      <c r="E286" s="147"/>
      <c r="H286" s="54"/>
      <c r="I286" s="54"/>
      <c r="J286" s="54"/>
      <c r="K286" s="54"/>
      <c r="L286" s="54"/>
    </row>
    <row r="287" spans="5:12" s="77" customFormat="1" x14ac:dyDescent="0.2">
      <c r="E287" s="147"/>
      <c r="H287" s="54"/>
      <c r="I287" s="54"/>
      <c r="J287" s="54"/>
      <c r="K287" s="54"/>
      <c r="L287" s="54"/>
    </row>
    <row r="288" spans="5:12" s="77" customFormat="1" x14ac:dyDescent="0.2">
      <c r="E288" s="147"/>
      <c r="H288" s="54"/>
      <c r="I288" s="54"/>
      <c r="J288" s="54"/>
      <c r="K288" s="54"/>
      <c r="L288" s="54"/>
    </row>
    <row r="289" spans="5:12" s="77" customFormat="1" x14ac:dyDescent="0.2">
      <c r="E289" s="147"/>
      <c r="H289" s="54"/>
      <c r="I289" s="54"/>
      <c r="J289" s="54"/>
      <c r="K289" s="54"/>
      <c r="L289" s="54"/>
    </row>
    <row r="290" spans="5:12" s="77" customFormat="1" x14ac:dyDescent="0.2">
      <c r="E290" s="147"/>
      <c r="H290" s="54"/>
      <c r="I290" s="54"/>
      <c r="J290" s="54"/>
      <c r="K290" s="54"/>
      <c r="L290" s="54"/>
    </row>
    <row r="291" spans="5:12" s="77" customFormat="1" x14ac:dyDescent="0.2">
      <c r="E291" s="147"/>
      <c r="H291" s="54"/>
      <c r="I291" s="54"/>
      <c r="J291" s="54"/>
      <c r="K291" s="54"/>
      <c r="L291" s="54"/>
    </row>
    <row r="292" spans="5:12" s="77" customFormat="1" x14ac:dyDescent="0.2">
      <c r="E292" s="147"/>
      <c r="H292" s="54"/>
      <c r="I292" s="54"/>
      <c r="J292" s="54"/>
      <c r="K292" s="54"/>
      <c r="L292" s="54"/>
    </row>
    <row r="293" spans="5:12" s="77" customFormat="1" x14ac:dyDescent="0.2">
      <c r="E293" s="147"/>
      <c r="H293" s="54"/>
      <c r="I293" s="54"/>
      <c r="J293" s="54"/>
      <c r="K293" s="54"/>
      <c r="L293" s="54"/>
    </row>
    <row r="294" spans="5:12" s="77" customFormat="1" x14ac:dyDescent="0.2">
      <c r="E294" s="147"/>
      <c r="H294" s="54"/>
      <c r="I294" s="54"/>
      <c r="J294" s="54"/>
      <c r="K294" s="54"/>
      <c r="L294" s="54"/>
    </row>
    <row r="295" spans="5:12" s="77" customFormat="1" x14ac:dyDescent="0.2">
      <c r="E295" s="147"/>
      <c r="H295" s="54"/>
      <c r="I295" s="54"/>
      <c r="J295" s="54"/>
      <c r="K295" s="54"/>
      <c r="L295" s="54"/>
    </row>
    <row r="296" spans="5:12" s="77" customFormat="1" x14ac:dyDescent="0.2">
      <c r="E296" s="147"/>
      <c r="H296" s="54"/>
      <c r="I296" s="54"/>
      <c r="J296" s="54"/>
      <c r="K296" s="54"/>
      <c r="L296" s="54"/>
    </row>
    <row r="297" spans="5:12" s="77" customFormat="1" x14ac:dyDescent="0.2">
      <c r="E297" s="147"/>
      <c r="H297" s="54"/>
      <c r="I297" s="54"/>
      <c r="J297" s="54"/>
      <c r="K297" s="54"/>
      <c r="L297" s="54"/>
    </row>
    <row r="298" spans="5:12" s="77" customFormat="1" x14ac:dyDescent="0.2">
      <c r="E298" s="147"/>
      <c r="H298" s="54"/>
      <c r="I298" s="54"/>
      <c r="J298" s="54"/>
      <c r="K298" s="54"/>
      <c r="L298" s="54"/>
    </row>
    <row r="299" spans="5:12" s="77" customFormat="1" x14ac:dyDescent="0.2">
      <c r="E299" s="147"/>
      <c r="H299" s="54"/>
      <c r="I299" s="54"/>
      <c r="J299" s="54"/>
      <c r="K299" s="54"/>
      <c r="L299" s="54"/>
    </row>
    <row r="300" spans="5:12" s="77" customFormat="1" x14ac:dyDescent="0.2">
      <c r="E300" s="147"/>
      <c r="H300" s="54"/>
      <c r="I300" s="54"/>
      <c r="J300" s="54"/>
      <c r="K300" s="54"/>
      <c r="L300" s="54"/>
    </row>
    <row r="301" spans="5:12" s="77" customFormat="1" x14ac:dyDescent="0.2">
      <c r="E301" s="147"/>
      <c r="H301" s="54"/>
      <c r="I301" s="54"/>
      <c r="J301" s="54"/>
      <c r="K301" s="54"/>
      <c r="L301" s="54"/>
    </row>
    <row r="302" spans="5:12" s="77" customFormat="1" x14ac:dyDescent="0.2">
      <c r="E302" s="147"/>
      <c r="H302" s="54"/>
      <c r="I302" s="54"/>
      <c r="J302" s="54"/>
      <c r="K302" s="54"/>
      <c r="L302" s="54"/>
    </row>
    <row r="303" spans="5:12" s="77" customFormat="1" x14ac:dyDescent="0.2">
      <c r="E303" s="147"/>
      <c r="H303" s="54"/>
      <c r="I303" s="54"/>
      <c r="J303" s="54"/>
      <c r="K303" s="54"/>
      <c r="L303" s="54"/>
    </row>
    <row r="304" spans="5:12" s="77" customFormat="1" x14ac:dyDescent="0.2">
      <c r="E304" s="147"/>
      <c r="H304" s="54"/>
      <c r="I304" s="54"/>
      <c r="J304" s="54"/>
      <c r="K304" s="54"/>
      <c r="L304" s="54"/>
    </row>
    <row r="305" spans="5:12" s="77" customFormat="1" x14ac:dyDescent="0.2">
      <c r="E305" s="147"/>
      <c r="H305" s="54"/>
      <c r="I305" s="54"/>
      <c r="J305" s="54"/>
      <c r="K305" s="54"/>
      <c r="L305" s="54"/>
    </row>
    <row r="306" spans="5:12" s="77" customFormat="1" x14ac:dyDescent="0.2">
      <c r="E306" s="147"/>
      <c r="H306" s="54"/>
      <c r="I306" s="54"/>
      <c r="J306" s="54"/>
      <c r="K306" s="54"/>
      <c r="L306" s="54"/>
    </row>
    <row r="307" spans="5:12" s="77" customFormat="1" x14ac:dyDescent="0.2">
      <c r="E307" s="147"/>
      <c r="H307" s="54"/>
      <c r="I307" s="54"/>
      <c r="J307" s="54"/>
      <c r="K307" s="54"/>
      <c r="L307" s="54"/>
    </row>
    <row r="308" spans="5:12" s="77" customFormat="1" x14ac:dyDescent="0.2">
      <c r="E308" s="147"/>
      <c r="H308" s="54"/>
      <c r="I308" s="54"/>
      <c r="J308" s="54"/>
      <c r="K308" s="54"/>
      <c r="L308" s="54"/>
    </row>
    <row r="309" spans="5:12" s="77" customFormat="1" x14ac:dyDescent="0.2">
      <c r="E309" s="147"/>
      <c r="H309" s="54"/>
      <c r="I309" s="54"/>
      <c r="J309" s="54"/>
      <c r="K309" s="54"/>
      <c r="L309" s="54"/>
    </row>
    <row r="310" spans="5:12" s="77" customFormat="1" x14ac:dyDescent="0.2">
      <c r="E310" s="147"/>
      <c r="H310" s="54"/>
      <c r="I310" s="54"/>
      <c r="J310" s="54"/>
      <c r="K310" s="54"/>
      <c r="L310" s="54"/>
    </row>
    <row r="311" spans="5:12" s="77" customFormat="1" x14ac:dyDescent="0.2">
      <c r="E311" s="147"/>
      <c r="H311" s="54"/>
      <c r="I311" s="54"/>
      <c r="J311" s="54"/>
      <c r="K311" s="54"/>
      <c r="L311" s="54"/>
    </row>
    <row r="312" spans="5:12" s="77" customFormat="1" x14ac:dyDescent="0.2">
      <c r="E312" s="147"/>
      <c r="H312" s="54"/>
      <c r="I312" s="54"/>
      <c r="J312" s="54"/>
      <c r="K312" s="54"/>
      <c r="L312" s="54"/>
    </row>
    <row r="313" spans="5:12" s="77" customFormat="1" x14ac:dyDescent="0.2">
      <c r="E313" s="147"/>
      <c r="H313" s="54"/>
      <c r="I313" s="54"/>
      <c r="J313" s="54"/>
      <c r="K313" s="54"/>
      <c r="L313" s="54"/>
    </row>
    <row r="314" spans="5:12" s="77" customFormat="1" x14ac:dyDescent="0.2">
      <c r="E314" s="147"/>
      <c r="H314" s="54"/>
      <c r="I314" s="54"/>
      <c r="J314" s="54"/>
      <c r="K314" s="54"/>
      <c r="L314" s="54"/>
    </row>
    <row r="315" spans="5:12" s="77" customFormat="1" x14ac:dyDescent="0.2">
      <c r="E315" s="147"/>
      <c r="H315" s="54"/>
      <c r="I315" s="54"/>
      <c r="J315" s="54"/>
      <c r="K315" s="54"/>
      <c r="L315" s="54"/>
    </row>
    <row r="316" spans="5:12" s="77" customFormat="1" x14ac:dyDescent="0.2">
      <c r="E316" s="147"/>
      <c r="H316" s="54"/>
      <c r="I316" s="54"/>
      <c r="J316" s="54"/>
      <c r="K316" s="54"/>
      <c r="L316" s="54"/>
    </row>
    <row r="317" spans="5:12" s="77" customFormat="1" x14ac:dyDescent="0.2">
      <c r="E317" s="147"/>
      <c r="H317" s="54"/>
      <c r="I317" s="54"/>
      <c r="J317" s="54"/>
      <c r="K317" s="54"/>
      <c r="L317" s="54"/>
    </row>
    <row r="318" spans="5:12" s="77" customFormat="1" x14ac:dyDescent="0.2">
      <c r="E318" s="147"/>
      <c r="H318" s="54"/>
      <c r="I318" s="54"/>
      <c r="J318" s="54"/>
      <c r="K318" s="54"/>
      <c r="L318" s="54"/>
    </row>
    <row r="319" spans="5:12" s="77" customFormat="1" x14ac:dyDescent="0.2">
      <c r="E319" s="147"/>
      <c r="H319" s="54"/>
      <c r="I319" s="54"/>
      <c r="J319" s="54"/>
      <c r="K319" s="54"/>
      <c r="L319" s="54"/>
    </row>
    <row r="320" spans="5:12" s="77" customFormat="1" x14ac:dyDescent="0.2">
      <c r="E320" s="147"/>
      <c r="H320" s="54"/>
      <c r="I320" s="54"/>
      <c r="J320" s="54"/>
      <c r="K320" s="54"/>
      <c r="L320" s="54"/>
    </row>
    <row r="321" spans="5:12" s="77" customFormat="1" x14ac:dyDescent="0.2">
      <c r="E321" s="147"/>
      <c r="H321" s="54"/>
      <c r="I321" s="54"/>
      <c r="J321" s="54"/>
      <c r="K321" s="54"/>
      <c r="L321" s="54"/>
    </row>
    <row r="322" spans="5:12" s="77" customFormat="1" x14ac:dyDescent="0.2">
      <c r="E322" s="147"/>
      <c r="H322" s="54"/>
      <c r="I322" s="54"/>
      <c r="J322" s="54"/>
      <c r="K322" s="54"/>
      <c r="L322" s="54"/>
    </row>
    <row r="323" spans="5:12" s="77" customFormat="1" x14ac:dyDescent="0.2">
      <c r="E323" s="147"/>
      <c r="H323" s="54"/>
      <c r="I323" s="54"/>
      <c r="J323" s="54"/>
      <c r="K323" s="54"/>
      <c r="L323" s="54"/>
    </row>
    <row r="324" spans="5:12" s="77" customFormat="1" x14ac:dyDescent="0.2">
      <c r="E324" s="147"/>
      <c r="H324" s="54"/>
      <c r="I324" s="54"/>
      <c r="J324" s="54"/>
      <c r="K324" s="54"/>
      <c r="L324" s="54"/>
    </row>
    <row r="325" spans="5:12" s="77" customFormat="1" x14ac:dyDescent="0.2">
      <c r="E325" s="147"/>
      <c r="H325" s="54"/>
      <c r="I325" s="54"/>
      <c r="J325" s="54"/>
      <c r="K325" s="54"/>
      <c r="L325" s="54"/>
    </row>
    <row r="326" spans="5:12" s="77" customFormat="1" x14ac:dyDescent="0.2">
      <c r="E326" s="147"/>
      <c r="H326" s="54"/>
      <c r="I326" s="54"/>
      <c r="J326" s="54"/>
      <c r="K326" s="54"/>
      <c r="L326" s="54"/>
    </row>
    <row r="327" spans="5:12" s="77" customFormat="1" x14ac:dyDescent="0.2">
      <c r="E327" s="147"/>
      <c r="H327" s="54"/>
      <c r="I327" s="54"/>
      <c r="J327" s="54"/>
      <c r="K327" s="54"/>
      <c r="L327" s="54"/>
    </row>
    <row r="328" spans="5:12" s="77" customFormat="1" x14ac:dyDescent="0.2">
      <c r="E328" s="147"/>
      <c r="H328" s="54"/>
      <c r="I328" s="54"/>
      <c r="J328" s="54"/>
      <c r="K328" s="54"/>
      <c r="L328" s="54"/>
    </row>
    <row r="329" spans="5:12" s="77" customFormat="1" x14ac:dyDescent="0.2">
      <c r="E329" s="147"/>
      <c r="H329" s="54"/>
      <c r="I329" s="54"/>
      <c r="J329" s="54"/>
      <c r="K329" s="54"/>
      <c r="L329" s="54"/>
    </row>
    <row r="330" spans="5:12" s="77" customFormat="1" x14ac:dyDescent="0.2">
      <c r="E330" s="147"/>
      <c r="H330" s="54"/>
      <c r="I330" s="54"/>
      <c r="J330" s="54"/>
      <c r="K330" s="54"/>
      <c r="L330" s="54"/>
    </row>
    <row r="331" spans="5:12" s="77" customFormat="1" x14ac:dyDescent="0.2">
      <c r="E331" s="147"/>
      <c r="H331" s="54"/>
      <c r="I331" s="54"/>
      <c r="J331" s="54"/>
      <c r="K331" s="54"/>
      <c r="L331" s="54"/>
    </row>
    <row r="332" spans="5:12" s="77" customFormat="1" x14ac:dyDescent="0.2">
      <c r="E332" s="147"/>
      <c r="H332" s="54"/>
      <c r="I332" s="54"/>
      <c r="J332" s="54"/>
      <c r="K332" s="54"/>
      <c r="L332" s="54"/>
    </row>
    <row r="333" spans="5:12" s="77" customFormat="1" x14ac:dyDescent="0.2">
      <c r="E333" s="147"/>
      <c r="H333" s="54"/>
      <c r="I333" s="54"/>
      <c r="J333" s="54"/>
      <c r="K333" s="54"/>
      <c r="L333" s="54"/>
    </row>
    <row r="334" spans="5:12" s="77" customFormat="1" x14ac:dyDescent="0.2">
      <c r="E334" s="147"/>
      <c r="H334" s="54"/>
      <c r="I334" s="54"/>
      <c r="J334" s="54"/>
      <c r="K334" s="54"/>
      <c r="L334" s="54"/>
    </row>
    <row r="335" spans="5:12" s="77" customFormat="1" x14ac:dyDescent="0.2">
      <c r="E335" s="147"/>
      <c r="H335" s="54"/>
      <c r="I335" s="54"/>
      <c r="J335" s="54"/>
      <c r="K335" s="54"/>
      <c r="L335" s="54"/>
    </row>
    <row r="336" spans="5:12" s="77" customFormat="1" x14ac:dyDescent="0.2">
      <c r="E336" s="147"/>
      <c r="H336" s="54"/>
      <c r="I336" s="54"/>
      <c r="J336" s="54"/>
      <c r="K336" s="54"/>
      <c r="L336" s="54"/>
    </row>
    <row r="337" spans="5:12" s="77" customFormat="1" x14ac:dyDescent="0.2">
      <c r="E337" s="147"/>
      <c r="H337" s="54"/>
      <c r="I337" s="54"/>
      <c r="J337" s="54"/>
      <c r="K337" s="54"/>
      <c r="L337" s="54"/>
    </row>
    <row r="338" spans="5:12" s="77" customFormat="1" x14ac:dyDescent="0.2">
      <c r="E338" s="147"/>
      <c r="H338" s="54"/>
      <c r="I338" s="54"/>
      <c r="J338" s="54"/>
      <c r="K338" s="54"/>
      <c r="L338" s="54"/>
    </row>
    <row r="339" spans="5:12" s="77" customFormat="1" x14ac:dyDescent="0.2">
      <c r="E339" s="147"/>
      <c r="H339" s="54"/>
      <c r="I339" s="54"/>
      <c r="J339" s="54"/>
      <c r="K339" s="54"/>
      <c r="L339" s="54"/>
    </row>
    <row r="340" spans="5:12" s="77" customFormat="1" x14ac:dyDescent="0.2">
      <c r="E340" s="147"/>
      <c r="H340" s="54"/>
      <c r="I340" s="54"/>
      <c r="J340" s="54"/>
      <c r="K340" s="54"/>
      <c r="L340" s="54"/>
    </row>
    <row r="341" spans="5:12" s="77" customFormat="1" x14ac:dyDescent="0.2">
      <c r="E341" s="147"/>
      <c r="H341" s="54"/>
      <c r="I341" s="54"/>
      <c r="J341" s="54"/>
      <c r="K341" s="54"/>
      <c r="L341" s="54"/>
    </row>
    <row r="342" spans="5:12" s="77" customFormat="1" x14ac:dyDescent="0.2">
      <c r="E342" s="147"/>
      <c r="H342" s="54"/>
      <c r="I342" s="54"/>
      <c r="J342" s="54"/>
      <c r="K342" s="54"/>
      <c r="L342" s="54"/>
    </row>
    <row r="343" spans="5:12" s="77" customFormat="1" x14ac:dyDescent="0.2">
      <c r="E343" s="147"/>
      <c r="H343" s="54"/>
      <c r="I343" s="54"/>
      <c r="J343" s="54"/>
      <c r="K343" s="54"/>
      <c r="L343" s="54"/>
    </row>
    <row r="344" spans="5:12" s="77" customFormat="1" x14ac:dyDescent="0.2">
      <c r="E344" s="147"/>
      <c r="H344" s="54"/>
      <c r="I344" s="54"/>
      <c r="J344" s="54"/>
      <c r="K344" s="54"/>
      <c r="L344" s="54"/>
    </row>
    <row r="345" spans="5:12" s="77" customFormat="1" x14ac:dyDescent="0.2">
      <c r="E345" s="147"/>
      <c r="H345" s="54"/>
      <c r="I345" s="54"/>
      <c r="J345" s="54"/>
      <c r="K345" s="54"/>
      <c r="L345" s="54"/>
    </row>
    <row r="346" spans="5:12" s="77" customFormat="1" x14ac:dyDescent="0.2">
      <c r="E346" s="147"/>
      <c r="H346" s="54"/>
      <c r="I346" s="54"/>
      <c r="J346" s="54"/>
      <c r="K346" s="54"/>
      <c r="L346" s="54"/>
    </row>
    <row r="347" spans="5:12" s="77" customFormat="1" x14ac:dyDescent="0.2">
      <c r="E347" s="147"/>
      <c r="H347" s="54"/>
      <c r="I347" s="54"/>
      <c r="J347" s="54"/>
      <c r="K347" s="54"/>
      <c r="L347" s="54"/>
    </row>
    <row r="348" spans="5:12" s="77" customFormat="1" x14ac:dyDescent="0.2">
      <c r="E348" s="147"/>
      <c r="H348" s="54"/>
      <c r="I348" s="54"/>
      <c r="J348" s="54"/>
      <c r="K348" s="54"/>
      <c r="L348" s="54"/>
    </row>
    <row r="349" spans="5:12" s="77" customFormat="1" x14ac:dyDescent="0.2">
      <c r="E349" s="147"/>
      <c r="H349" s="54"/>
      <c r="I349" s="54"/>
      <c r="J349" s="54"/>
      <c r="K349" s="54"/>
      <c r="L349" s="54"/>
    </row>
    <row r="350" spans="5:12" s="77" customFormat="1" x14ac:dyDescent="0.2">
      <c r="E350" s="147"/>
      <c r="H350" s="54"/>
      <c r="I350" s="54"/>
      <c r="J350" s="54"/>
      <c r="K350" s="54"/>
      <c r="L350" s="54"/>
    </row>
    <row r="351" spans="5:12" s="77" customFormat="1" x14ac:dyDescent="0.2">
      <c r="E351" s="147"/>
      <c r="H351" s="54"/>
      <c r="I351" s="54"/>
      <c r="J351" s="54"/>
      <c r="K351" s="54"/>
      <c r="L351" s="54"/>
    </row>
    <row r="352" spans="5:12" s="77" customFormat="1" x14ac:dyDescent="0.2">
      <c r="E352" s="147"/>
      <c r="H352" s="54"/>
      <c r="I352" s="54"/>
      <c r="J352" s="54"/>
      <c r="K352" s="54"/>
      <c r="L352" s="54"/>
    </row>
    <row r="353" spans="5:12" s="77" customFormat="1" x14ac:dyDescent="0.2">
      <c r="E353" s="147"/>
      <c r="H353" s="54"/>
      <c r="I353" s="54"/>
      <c r="J353" s="54"/>
      <c r="K353" s="54"/>
      <c r="L353" s="54"/>
    </row>
    <row r="354" spans="5:12" s="77" customFormat="1" x14ac:dyDescent="0.2">
      <c r="E354" s="147"/>
      <c r="H354" s="54"/>
      <c r="I354" s="54"/>
      <c r="J354" s="54"/>
      <c r="K354" s="54"/>
      <c r="L354" s="54"/>
    </row>
    <row r="355" spans="5:12" s="77" customFormat="1" x14ac:dyDescent="0.2">
      <c r="E355" s="147"/>
      <c r="H355" s="54"/>
      <c r="I355" s="54"/>
      <c r="J355" s="54"/>
      <c r="K355" s="54"/>
      <c r="L355" s="54"/>
    </row>
    <row r="356" spans="5:12" s="77" customFormat="1" x14ac:dyDescent="0.2">
      <c r="E356" s="147"/>
      <c r="H356" s="54"/>
      <c r="I356" s="54"/>
      <c r="J356" s="54"/>
      <c r="K356" s="54"/>
      <c r="L356" s="54"/>
    </row>
    <row r="357" spans="5:12" s="77" customFormat="1" x14ac:dyDescent="0.2">
      <c r="E357" s="147"/>
      <c r="H357" s="54"/>
      <c r="I357" s="54"/>
      <c r="J357" s="54"/>
      <c r="K357" s="54"/>
      <c r="L357" s="54"/>
    </row>
    <row r="358" spans="5:12" s="77" customFormat="1" x14ac:dyDescent="0.2">
      <c r="E358" s="147"/>
      <c r="H358" s="54"/>
      <c r="I358" s="54"/>
      <c r="J358" s="54"/>
      <c r="K358" s="54"/>
      <c r="L358" s="54"/>
    </row>
    <row r="359" spans="5:12" s="77" customFormat="1" x14ac:dyDescent="0.2">
      <c r="E359" s="147"/>
      <c r="H359" s="54"/>
      <c r="I359" s="54"/>
      <c r="J359" s="54"/>
      <c r="K359" s="54"/>
      <c r="L359" s="54"/>
    </row>
    <row r="360" spans="5:12" s="77" customFormat="1" x14ac:dyDescent="0.2">
      <c r="E360" s="147"/>
      <c r="H360" s="54"/>
      <c r="I360" s="54"/>
      <c r="J360" s="54"/>
      <c r="K360" s="54"/>
      <c r="L360" s="54"/>
    </row>
    <row r="361" spans="5:12" s="77" customFormat="1" x14ac:dyDescent="0.2">
      <c r="E361" s="147"/>
      <c r="H361" s="54"/>
      <c r="I361" s="54"/>
      <c r="J361" s="54"/>
      <c r="K361" s="54"/>
      <c r="L361" s="54"/>
    </row>
    <row r="362" spans="5:12" s="77" customFormat="1" x14ac:dyDescent="0.2">
      <c r="E362" s="147"/>
      <c r="H362" s="54"/>
      <c r="I362" s="54"/>
      <c r="J362" s="54"/>
      <c r="K362" s="54"/>
      <c r="L362" s="54"/>
    </row>
    <row r="363" spans="5:12" s="77" customFormat="1" x14ac:dyDescent="0.2">
      <c r="E363" s="147"/>
      <c r="H363" s="54"/>
      <c r="I363" s="54"/>
      <c r="J363" s="54"/>
      <c r="K363" s="54"/>
      <c r="L363" s="54"/>
    </row>
    <row r="364" spans="5:12" s="77" customFormat="1" x14ac:dyDescent="0.2">
      <c r="E364" s="147"/>
      <c r="H364" s="54"/>
      <c r="I364" s="54"/>
      <c r="J364" s="54"/>
      <c r="K364" s="54"/>
      <c r="L364" s="54"/>
    </row>
    <row r="365" spans="5:12" s="77" customFormat="1" x14ac:dyDescent="0.2">
      <c r="E365" s="147"/>
      <c r="H365" s="54"/>
      <c r="I365" s="54"/>
      <c r="J365" s="54"/>
      <c r="K365" s="54"/>
      <c r="L365" s="54"/>
    </row>
    <row r="366" spans="5:12" s="77" customFormat="1" x14ac:dyDescent="0.2">
      <c r="E366" s="147"/>
      <c r="H366" s="54"/>
      <c r="I366" s="54"/>
      <c r="J366" s="54"/>
      <c r="K366" s="54"/>
      <c r="L366" s="54"/>
    </row>
    <row r="367" spans="5:12" s="77" customFormat="1" x14ac:dyDescent="0.2">
      <c r="E367" s="147"/>
      <c r="H367" s="54"/>
      <c r="I367" s="54"/>
      <c r="J367" s="54"/>
      <c r="K367" s="54"/>
      <c r="L367" s="54"/>
    </row>
    <row r="368" spans="5:12" s="77" customFormat="1" x14ac:dyDescent="0.2">
      <c r="E368" s="147"/>
      <c r="H368" s="54"/>
      <c r="I368" s="54"/>
      <c r="J368" s="54"/>
      <c r="K368" s="54"/>
      <c r="L368" s="54"/>
    </row>
    <row r="369" spans="5:12" s="77" customFormat="1" x14ac:dyDescent="0.2">
      <c r="E369" s="147"/>
      <c r="H369" s="54"/>
      <c r="I369" s="54"/>
      <c r="J369" s="54"/>
      <c r="K369" s="54"/>
      <c r="L369" s="54"/>
    </row>
    <row r="370" spans="5:12" s="77" customFormat="1" x14ac:dyDescent="0.2">
      <c r="E370" s="147"/>
      <c r="H370" s="54"/>
      <c r="I370" s="54"/>
      <c r="J370" s="54"/>
      <c r="K370" s="54"/>
      <c r="L370" s="54"/>
    </row>
    <row r="371" spans="5:12" s="77" customFormat="1" x14ac:dyDescent="0.2">
      <c r="E371" s="147"/>
      <c r="H371" s="54"/>
      <c r="I371" s="54"/>
      <c r="J371" s="54"/>
      <c r="K371" s="54"/>
      <c r="L371" s="54"/>
    </row>
    <row r="372" spans="5:12" s="77" customFormat="1" x14ac:dyDescent="0.2">
      <c r="E372" s="147"/>
      <c r="H372" s="54"/>
      <c r="I372" s="54"/>
      <c r="J372" s="54"/>
      <c r="K372" s="54"/>
      <c r="L372" s="54"/>
    </row>
    <row r="373" spans="5:12" s="77" customFormat="1" x14ac:dyDescent="0.2">
      <c r="E373" s="147"/>
      <c r="H373" s="54"/>
      <c r="I373" s="54"/>
      <c r="J373" s="54"/>
      <c r="K373" s="54"/>
      <c r="L373" s="54"/>
    </row>
    <row r="374" spans="5:12" s="77" customFormat="1" x14ac:dyDescent="0.2">
      <c r="E374" s="147"/>
      <c r="H374" s="54"/>
      <c r="I374" s="54"/>
      <c r="J374" s="54"/>
      <c r="K374" s="54"/>
      <c r="L374" s="54"/>
    </row>
    <row r="375" spans="5:12" s="77" customFormat="1" x14ac:dyDescent="0.2">
      <c r="E375" s="147"/>
      <c r="H375" s="54"/>
      <c r="I375" s="54"/>
      <c r="J375" s="54"/>
      <c r="K375" s="54"/>
      <c r="L375" s="54"/>
    </row>
    <row r="376" spans="5:12" s="77" customFormat="1" x14ac:dyDescent="0.2">
      <c r="E376" s="147"/>
      <c r="H376" s="54"/>
      <c r="I376" s="54"/>
      <c r="J376" s="54"/>
      <c r="K376" s="54"/>
      <c r="L376" s="54"/>
    </row>
    <row r="377" spans="5:12" s="77" customFormat="1" x14ac:dyDescent="0.2">
      <c r="E377" s="147"/>
      <c r="H377" s="54"/>
      <c r="I377" s="54"/>
      <c r="J377" s="54"/>
      <c r="K377" s="54"/>
      <c r="L377" s="54"/>
    </row>
    <row r="378" spans="5:12" s="77" customFormat="1" x14ac:dyDescent="0.2">
      <c r="E378" s="147"/>
      <c r="H378" s="54"/>
      <c r="I378" s="54"/>
      <c r="J378" s="54"/>
      <c r="K378" s="54"/>
      <c r="L378" s="54"/>
    </row>
    <row r="379" spans="5:12" s="77" customFormat="1" x14ac:dyDescent="0.2">
      <c r="E379" s="147"/>
      <c r="H379" s="54"/>
      <c r="I379" s="54"/>
      <c r="J379" s="54"/>
      <c r="K379" s="54"/>
      <c r="L379" s="54"/>
    </row>
    <row r="380" spans="5:12" s="77" customFormat="1" x14ac:dyDescent="0.2">
      <c r="E380" s="147"/>
      <c r="H380" s="54"/>
      <c r="I380" s="54"/>
      <c r="J380" s="54"/>
      <c r="K380" s="54"/>
      <c r="L380" s="54"/>
    </row>
    <row r="381" spans="5:12" s="77" customFormat="1" x14ac:dyDescent="0.2">
      <c r="E381" s="147"/>
      <c r="H381" s="54"/>
      <c r="I381" s="54"/>
      <c r="J381" s="54"/>
      <c r="K381" s="54"/>
      <c r="L381" s="54"/>
    </row>
    <row r="382" spans="5:12" s="77" customFormat="1" x14ac:dyDescent="0.2">
      <c r="E382" s="147"/>
      <c r="H382" s="54"/>
      <c r="I382" s="54"/>
      <c r="J382" s="54"/>
      <c r="K382" s="54"/>
      <c r="L382" s="54"/>
    </row>
    <row r="383" spans="5:12" s="77" customFormat="1" x14ac:dyDescent="0.2">
      <c r="E383" s="147"/>
      <c r="H383" s="54"/>
      <c r="I383" s="54"/>
      <c r="J383" s="54"/>
      <c r="K383" s="54"/>
      <c r="L383" s="54"/>
    </row>
    <row r="384" spans="5:12" s="77" customFormat="1" x14ac:dyDescent="0.2">
      <c r="E384" s="147"/>
      <c r="H384" s="54"/>
      <c r="I384" s="54"/>
      <c r="J384" s="54"/>
      <c r="K384" s="54"/>
      <c r="L384" s="54"/>
    </row>
    <row r="385" spans="5:12" s="77" customFormat="1" x14ac:dyDescent="0.2">
      <c r="E385" s="147"/>
      <c r="H385" s="54"/>
      <c r="I385" s="54"/>
      <c r="J385" s="54"/>
      <c r="K385" s="54"/>
      <c r="L385" s="54"/>
    </row>
    <row r="386" spans="5:12" s="77" customFormat="1" x14ac:dyDescent="0.2">
      <c r="E386" s="147"/>
      <c r="H386" s="54"/>
      <c r="I386" s="54"/>
      <c r="J386" s="54"/>
      <c r="K386" s="54"/>
      <c r="L386" s="54"/>
    </row>
    <row r="387" spans="5:12" s="77" customFormat="1" x14ac:dyDescent="0.2">
      <c r="E387" s="147"/>
      <c r="H387" s="54"/>
      <c r="I387" s="54"/>
      <c r="J387" s="54"/>
      <c r="K387" s="54"/>
      <c r="L387" s="54"/>
    </row>
    <row r="388" spans="5:12" s="77" customFormat="1" x14ac:dyDescent="0.2">
      <c r="E388" s="147"/>
      <c r="H388" s="54"/>
      <c r="I388" s="54"/>
      <c r="J388" s="54"/>
      <c r="K388" s="54"/>
      <c r="L388" s="54"/>
    </row>
    <row r="389" spans="5:12" s="77" customFormat="1" x14ac:dyDescent="0.2">
      <c r="E389" s="147"/>
      <c r="H389" s="54"/>
      <c r="I389" s="54"/>
      <c r="J389" s="54"/>
      <c r="K389" s="54"/>
      <c r="L389" s="54"/>
    </row>
    <row r="390" spans="5:12" s="77" customFormat="1" x14ac:dyDescent="0.2">
      <c r="E390" s="147"/>
      <c r="H390" s="54"/>
      <c r="I390" s="54"/>
      <c r="J390" s="54"/>
      <c r="K390" s="54"/>
      <c r="L390" s="54"/>
    </row>
    <row r="391" spans="5:12" s="77" customFormat="1" x14ac:dyDescent="0.2">
      <c r="E391" s="147"/>
      <c r="H391" s="54"/>
      <c r="I391" s="54"/>
      <c r="J391" s="54"/>
      <c r="K391" s="54"/>
      <c r="L391" s="54"/>
    </row>
    <row r="392" spans="5:12" s="77" customFormat="1" x14ac:dyDescent="0.2">
      <c r="E392" s="147"/>
      <c r="H392" s="54"/>
      <c r="I392" s="54"/>
      <c r="J392" s="54"/>
      <c r="K392" s="54"/>
      <c r="L392" s="54"/>
    </row>
    <row r="393" spans="5:12" s="77" customFormat="1" x14ac:dyDescent="0.2">
      <c r="E393" s="147"/>
      <c r="H393" s="54"/>
      <c r="I393" s="54"/>
      <c r="J393" s="54"/>
      <c r="K393" s="54"/>
      <c r="L393" s="54"/>
    </row>
    <row r="394" spans="5:12" s="77" customFormat="1" x14ac:dyDescent="0.2">
      <c r="E394" s="147"/>
      <c r="H394" s="54"/>
      <c r="I394" s="54"/>
      <c r="J394" s="54"/>
      <c r="K394" s="54"/>
      <c r="L394" s="54"/>
    </row>
    <row r="395" spans="5:12" s="77" customFormat="1" x14ac:dyDescent="0.2">
      <c r="E395" s="147"/>
      <c r="H395" s="54"/>
      <c r="I395" s="54"/>
      <c r="J395" s="54"/>
      <c r="K395" s="54"/>
      <c r="L395" s="54"/>
    </row>
    <row r="396" spans="5:12" s="77" customFormat="1" x14ac:dyDescent="0.2">
      <c r="E396" s="147"/>
      <c r="H396" s="54"/>
      <c r="I396" s="54"/>
      <c r="J396" s="54"/>
      <c r="K396" s="54"/>
      <c r="L396" s="54"/>
    </row>
    <row r="397" spans="5:12" s="77" customFormat="1" x14ac:dyDescent="0.2">
      <c r="E397" s="147"/>
      <c r="H397" s="54"/>
      <c r="I397" s="54"/>
      <c r="J397" s="54"/>
      <c r="K397" s="54"/>
      <c r="L397" s="54"/>
    </row>
    <row r="398" spans="5:12" s="77" customFormat="1" x14ac:dyDescent="0.2">
      <c r="E398" s="147"/>
      <c r="H398" s="54"/>
      <c r="I398" s="54"/>
      <c r="J398" s="54"/>
      <c r="K398" s="54"/>
      <c r="L398" s="54"/>
    </row>
    <row r="399" spans="5:12" s="77" customFormat="1" x14ac:dyDescent="0.2">
      <c r="E399" s="147"/>
      <c r="H399" s="54"/>
      <c r="I399" s="54"/>
      <c r="J399" s="54"/>
      <c r="K399" s="54"/>
      <c r="L399" s="54"/>
    </row>
    <row r="400" spans="5:12" s="77" customFormat="1" x14ac:dyDescent="0.2">
      <c r="E400" s="147"/>
      <c r="H400" s="54"/>
      <c r="I400" s="54"/>
      <c r="J400" s="54"/>
      <c r="K400" s="54"/>
      <c r="L400" s="54"/>
    </row>
    <row r="401" spans="5:12" s="77" customFormat="1" x14ac:dyDescent="0.2">
      <c r="E401" s="147"/>
      <c r="H401" s="54"/>
      <c r="I401" s="54"/>
      <c r="J401" s="54"/>
      <c r="K401" s="54"/>
      <c r="L401" s="54"/>
    </row>
    <row r="402" spans="5:12" s="77" customFormat="1" x14ac:dyDescent="0.2">
      <c r="E402" s="147"/>
      <c r="H402" s="54"/>
      <c r="I402" s="54"/>
      <c r="J402" s="54"/>
      <c r="K402" s="54"/>
      <c r="L402" s="54"/>
    </row>
    <row r="403" spans="5:12" s="77" customFormat="1" x14ac:dyDescent="0.2">
      <c r="E403" s="147"/>
      <c r="H403" s="54"/>
      <c r="I403" s="54"/>
      <c r="J403" s="54"/>
      <c r="K403" s="54"/>
      <c r="L403" s="54"/>
    </row>
    <row r="404" spans="5:12" s="77" customFormat="1" x14ac:dyDescent="0.2">
      <c r="E404" s="147"/>
      <c r="H404" s="54"/>
      <c r="I404" s="54"/>
      <c r="J404" s="54"/>
      <c r="K404" s="54"/>
      <c r="L404" s="54"/>
    </row>
    <row r="405" spans="5:12" s="77" customFormat="1" x14ac:dyDescent="0.2">
      <c r="E405" s="147"/>
      <c r="H405" s="54"/>
      <c r="I405" s="54"/>
      <c r="J405" s="54"/>
      <c r="K405" s="54"/>
      <c r="L405" s="54"/>
    </row>
    <row r="406" spans="5:12" s="77" customFormat="1" x14ac:dyDescent="0.2">
      <c r="E406" s="147"/>
      <c r="H406" s="54"/>
      <c r="I406" s="54"/>
      <c r="J406" s="54"/>
      <c r="K406" s="54"/>
      <c r="L406" s="54"/>
    </row>
    <row r="407" spans="5:12" s="77" customFormat="1" x14ac:dyDescent="0.2">
      <c r="E407" s="147"/>
      <c r="H407" s="54"/>
      <c r="I407" s="54"/>
      <c r="J407" s="54"/>
      <c r="K407" s="54"/>
      <c r="L407" s="54"/>
    </row>
    <row r="408" spans="5:12" s="77" customFormat="1" x14ac:dyDescent="0.2">
      <c r="E408" s="147"/>
      <c r="H408" s="54"/>
      <c r="I408" s="54"/>
      <c r="J408" s="54"/>
      <c r="K408" s="54"/>
      <c r="L408" s="54"/>
    </row>
    <row r="409" spans="5:12" s="77" customFormat="1" x14ac:dyDescent="0.2">
      <c r="E409" s="147"/>
      <c r="H409" s="54"/>
      <c r="I409" s="54"/>
      <c r="J409" s="54"/>
      <c r="K409" s="54"/>
      <c r="L409" s="54"/>
    </row>
    <row r="410" spans="5:12" s="77" customFormat="1" x14ac:dyDescent="0.2">
      <c r="E410" s="147"/>
      <c r="H410" s="54"/>
      <c r="I410" s="54"/>
      <c r="J410" s="54"/>
      <c r="K410" s="54"/>
      <c r="L410" s="54"/>
    </row>
    <row r="411" spans="5:12" s="77" customFormat="1" x14ac:dyDescent="0.2">
      <c r="E411" s="147"/>
      <c r="H411" s="54"/>
      <c r="I411" s="54"/>
      <c r="J411" s="54"/>
      <c r="K411" s="54"/>
      <c r="L411" s="54"/>
    </row>
    <row r="412" spans="5:12" s="77" customFormat="1" x14ac:dyDescent="0.2">
      <c r="E412" s="147"/>
      <c r="H412" s="54"/>
      <c r="I412" s="54"/>
      <c r="J412" s="54"/>
      <c r="K412" s="54"/>
      <c r="L412" s="54"/>
    </row>
    <row r="413" spans="5:12" s="77" customFormat="1" x14ac:dyDescent="0.2">
      <c r="E413" s="147"/>
      <c r="H413" s="54"/>
      <c r="I413" s="54"/>
      <c r="J413" s="54"/>
      <c r="K413" s="54"/>
      <c r="L413" s="54"/>
    </row>
    <row r="414" spans="5:12" s="77" customFormat="1" x14ac:dyDescent="0.2">
      <c r="E414" s="147"/>
      <c r="H414" s="54"/>
      <c r="I414" s="54"/>
      <c r="J414" s="54"/>
      <c r="K414" s="54"/>
      <c r="L414" s="54"/>
    </row>
    <row r="415" spans="5:12" s="77" customFormat="1" x14ac:dyDescent="0.2">
      <c r="E415" s="147"/>
      <c r="H415" s="54"/>
      <c r="I415" s="54"/>
      <c r="J415" s="54"/>
      <c r="K415" s="54"/>
      <c r="L415" s="54"/>
    </row>
    <row r="416" spans="5:12" s="77" customFormat="1" x14ac:dyDescent="0.2">
      <c r="E416" s="147"/>
      <c r="H416" s="54"/>
      <c r="I416" s="54"/>
      <c r="J416" s="54"/>
      <c r="K416" s="54"/>
      <c r="L416" s="54"/>
    </row>
    <row r="417" spans="5:12" s="77" customFormat="1" x14ac:dyDescent="0.2">
      <c r="E417" s="147"/>
      <c r="H417" s="54"/>
      <c r="I417" s="54"/>
      <c r="J417" s="54"/>
      <c r="K417" s="54"/>
      <c r="L417" s="54"/>
    </row>
    <row r="418" spans="5:12" s="77" customFormat="1" x14ac:dyDescent="0.2">
      <c r="E418" s="147"/>
      <c r="H418" s="54"/>
      <c r="I418" s="54"/>
      <c r="J418" s="54"/>
      <c r="K418" s="54"/>
      <c r="L418" s="54"/>
    </row>
    <row r="419" spans="5:12" s="77" customFormat="1" x14ac:dyDescent="0.2">
      <c r="E419" s="147"/>
      <c r="H419" s="54"/>
      <c r="I419" s="54"/>
      <c r="J419" s="54"/>
      <c r="K419" s="54"/>
      <c r="L419" s="54"/>
    </row>
    <row r="420" spans="5:12" s="77" customFormat="1" x14ac:dyDescent="0.2">
      <c r="E420" s="147"/>
      <c r="H420" s="54"/>
      <c r="I420" s="54"/>
      <c r="J420" s="54"/>
      <c r="K420" s="54"/>
      <c r="L420" s="54"/>
    </row>
    <row r="421" spans="5:12" s="77" customFormat="1" x14ac:dyDescent="0.2">
      <c r="E421" s="147"/>
      <c r="H421" s="54"/>
      <c r="I421" s="54"/>
      <c r="J421" s="54"/>
      <c r="K421" s="54"/>
      <c r="L421" s="54"/>
    </row>
    <row r="422" spans="5:12" s="77" customFormat="1" x14ac:dyDescent="0.2">
      <c r="E422" s="147"/>
      <c r="H422" s="54"/>
      <c r="I422" s="54"/>
      <c r="J422" s="54"/>
      <c r="K422" s="54"/>
      <c r="L422" s="54"/>
    </row>
    <row r="423" spans="5:12" s="77" customFormat="1" x14ac:dyDescent="0.2">
      <c r="E423" s="147"/>
      <c r="H423" s="54"/>
      <c r="I423" s="54"/>
      <c r="J423" s="54"/>
      <c r="K423" s="54"/>
      <c r="L423" s="54"/>
    </row>
    <row r="424" spans="5:12" s="77" customFormat="1" x14ac:dyDescent="0.2">
      <c r="E424" s="147"/>
      <c r="H424" s="54"/>
      <c r="I424" s="54"/>
      <c r="J424" s="54"/>
      <c r="K424" s="54"/>
      <c r="L424" s="54"/>
    </row>
    <row r="425" spans="5:12" s="77" customFormat="1" x14ac:dyDescent="0.2">
      <c r="E425" s="147"/>
      <c r="H425" s="54"/>
      <c r="I425" s="54"/>
      <c r="J425" s="54"/>
      <c r="K425" s="54"/>
      <c r="L425" s="54"/>
    </row>
    <row r="426" spans="5:12" s="77" customFormat="1" x14ac:dyDescent="0.2">
      <c r="E426" s="147"/>
      <c r="H426" s="54"/>
      <c r="I426" s="54"/>
      <c r="J426" s="54"/>
      <c r="K426" s="54"/>
      <c r="L426" s="54"/>
    </row>
    <row r="427" spans="5:12" s="77" customFormat="1" x14ac:dyDescent="0.2">
      <c r="E427" s="147"/>
      <c r="H427" s="54"/>
      <c r="I427" s="54"/>
      <c r="J427" s="54"/>
      <c r="K427" s="54"/>
      <c r="L427" s="54"/>
    </row>
    <row r="428" spans="5:12" s="77" customFormat="1" x14ac:dyDescent="0.2">
      <c r="E428" s="147"/>
      <c r="H428" s="54"/>
      <c r="I428" s="54"/>
      <c r="J428" s="54"/>
      <c r="K428" s="54"/>
      <c r="L428" s="54"/>
    </row>
    <row r="429" spans="5:12" s="77" customFormat="1" x14ac:dyDescent="0.2">
      <c r="E429" s="147"/>
      <c r="H429" s="54"/>
      <c r="I429" s="54"/>
      <c r="J429" s="54"/>
      <c r="K429" s="54"/>
      <c r="L429" s="54"/>
    </row>
    <row r="430" spans="5:12" s="77" customFormat="1" x14ac:dyDescent="0.2">
      <c r="E430" s="147"/>
      <c r="H430" s="54"/>
      <c r="I430" s="54"/>
      <c r="J430" s="54"/>
      <c r="K430" s="54"/>
      <c r="L430" s="54"/>
    </row>
    <row r="431" spans="5:12" s="77" customFormat="1" x14ac:dyDescent="0.2">
      <c r="E431" s="147"/>
      <c r="H431" s="54"/>
      <c r="I431" s="54"/>
      <c r="J431" s="54"/>
      <c r="K431" s="54"/>
      <c r="L431" s="54"/>
    </row>
    <row r="432" spans="5:12" s="77" customFormat="1" x14ac:dyDescent="0.2">
      <c r="E432" s="147"/>
      <c r="H432" s="54"/>
      <c r="I432" s="54"/>
      <c r="J432" s="54"/>
      <c r="K432" s="54"/>
      <c r="L432" s="54"/>
    </row>
    <row r="433" spans="5:12" s="77" customFormat="1" x14ac:dyDescent="0.2">
      <c r="E433" s="147"/>
      <c r="H433" s="54"/>
      <c r="I433" s="54"/>
      <c r="J433" s="54"/>
      <c r="K433" s="54"/>
      <c r="L433" s="54"/>
    </row>
    <row r="434" spans="5:12" s="77" customFormat="1" x14ac:dyDescent="0.2">
      <c r="E434" s="147"/>
      <c r="H434" s="54"/>
      <c r="I434" s="54"/>
      <c r="J434" s="54"/>
      <c r="K434" s="54"/>
      <c r="L434" s="54"/>
    </row>
    <row r="435" spans="5:12" s="77" customFormat="1" x14ac:dyDescent="0.2">
      <c r="E435" s="147"/>
      <c r="H435" s="54"/>
      <c r="I435" s="54"/>
      <c r="J435" s="54"/>
      <c r="K435" s="54"/>
      <c r="L435" s="54"/>
    </row>
    <row r="436" spans="5:12" s="77" customFormat="1" x14ac:dyDescent="0.2">
      <c r="E436" s="147"/>
      <c r="H436" s="54"/>
      <c r="I436" s="54"/>
      <c r="J436" s="54"/>
      <c r="K436" s="54"/>
      <c r="L436" s="54"/>
    </row>
    <row r="437" spans="5:12" s="77" customFormat="1" x14ac:dyDescent="0.2">
      <c r="E437" s="147"/>
      <c r="H437" s="54"/>
      <c r="I437" s="54"/>
      <c r="J437" s="54"/>
      <c r="K437" s="54"/>
      <c r="L437" s="54"/>
    </row>
    <row r="438" spans="5:12" s="77" customFormat="1" x14ac:dyDescent="0.2">
      <c r="E438" s="147"/>
      <c r="H438" s="54"/>
      <c r="I438" s="54"/>
      <c r="J438" s="54"/>
      <c r="K438" s="54"/>
      <c r="L438" s="54"/>
    </row>
    <row r="439" spans="5:12" s="77" customFormat="1" x14ac:dyDescent="0.2">
      <c r="E439" s="147"/>
      <c r="H439" s="54"/>
      <c r="I439" s="54"/>
      <c r="J439" s="54"/>
      <c r="K439" s="54"/>
      <c r="L439" s="54"/>
    </row>
    <row r="440" spans="5:12" s="77" customFormat="1" x14ac:dyDescent="0.2">
      <c r="E440" s="147"/>
      <c r="H440" s="54"/>
      <c r="I440" s="54"/>
      <c r="J440" s="54"/>
      <c r="K440" s="54"/>
      <c r="L440" s="54"/>
    </row>
    <row r="441" spans="5:12" s="77" customFormat="1" x14ac:dyDescent="0.2">
      <c r="E441" s="147"/>
      <c r="H441" s="54"/>
      <c r="I441" s="54"/>
      <c r="J441" s="54"/>
      <c r="K441" s="54"/>
      <c r="L441" s="54"/>
    </row>
    <row r="442" spans="5:12" s="77" customFormat="1" x14ac:dyDescent="0.2">
      <c r="E442" s="147"/>
      <c r="H442" s="54"/>
      <c r="I442" s="54"/>
      <c r="J442" s="54"/>
      <c r="K442" s="54"/>
      <c r="L442" s="54"/>
    </row>
    <row r="443" spans="5:12" s="77" customFormat="1" x14ac:dyDescent="0.2">
      <c r="E443" s="147"/>
      <c r="H443" s="54"/>
      <c r="I443" s="54"/>
      <c r="J443" s="54"/>
      <c r="K443" s="54"/>
      <c r="L443" s="54"/>
    </row>
    <row r="444" spans="5:12" s="77" customFormat="1" x14ac:dyDescent="0.2">
      <c r="E444" s="147"/>
      <c r="H444" s="54"/>
      <c r="I444" s="54"/>
      <c r="J444" s="54"/>
      <c r="K444" s="54"/>
      <c r="L444" s="54"/>
    </row>
    <row r="445" spans="5:12" s="77" customFormat="1" x14ac:dyDescent="0.2">
      <c r="E445" s="147"/>
      <c r="H445" s="54"/>
      <c r="I445" s="54"/>
      <c r="J445" s="54"/>
      <c r="K445" s="54"/>
      <c r="L445" s="54"/>
    </row>
    <row r="446" spans="5:12" s="77" customFormat="1" x14ac:dyDescent="0.2">
      <c r="E446" s="147"/>
      <c r="H446" s="54"/>
      <c r="I446" s="54"/>
      <c r="J446" s="54"/>
      <c r="K446" s="54"/>
      <c r="L446" s="54"/>
    </row>
    <row r="447" spans="5:12" s="77" customFormat="1" x14ac:dyDescent="0.2">
      <c r="E447" s="147"/>
      <c r="H447" s="54"/>
      <c r="I447" s="54"/>
      <c r="J447" s="54"/>
      <c r="K447" s="54"/>
      <c r="L447" s="54"/>
    </row>
    <row r="448" spans="5:12" s="77" customFormat="1" x14ac:dyDescent="0.2">
      <c r="E448" s="147"/>
      <c r="H448" s="54"/>
      <c r="I448" s="54"/>
      <c r="J448" s="54"/>
      <c r="K448" s="54"/>
      <c r="L448" s="54"/>
    </row>
    <row r="449" spans="5:12" s="77" customFormat="1" x14ac:dyDescent="0.2">
      <c r="E449" s="147"/>
      <c r="H449" s="54"/>
      <c r="I449" s="54"/>
      <c r="J449" s="54"/>
      <c r="K449" s="54"/>
      <c r="L449" s="54"/>
    </row>
    <row r="450" spans="5:12" s="77" customFormat="1" x14ac:dyDescent="0.2">
      <c r="E450" s="147"/>
      <c r="H450" s="54"/>
      <c r="I450" s="54"/>
      <c r="J450" s="54"/>
      <c r="K450" s="54"/>
      <c r="L450" s="54"/>
    </row>
    <row r="451" spans="5:12" s="77" customFormat="1" x14ac:dyDescent="0.2">
      <c r="E451" s="147"/>
      <c r="H451" s="54"/>
      <c r="I451" s="54"/>
      <c r="J451" s="54"/>
      <c r="K451" s="54"/>
      <c r="L451" s="54"/>
    </row>
    <row r="452" spans="5:12" s="77" customFormat="1" x14ac:dyDescent="0.2">
      <c r="E452" s="147"/>
      <c r="H452" s="54"/>
      <c r="I452" s="54"/>
      <c r="J452" s="54"/>
      <c r="K452" s="54"/>
      <c r="L452" s="54"/>
    </row>
    <row r="453" spans="5:12" s="77" customFormat="1" x14ac:dyDescent="0.2">
      <c r="E453" s="147"/>
      <c r="H453" s="54"/>
      <c r="I453" s="54"/>
      <c r="J453" s="54"/>
      <c r="K453" s="54"/>
      <c r="L453" s="54"/>
    </row>
    <row r="454" spans="5:12" s="77" customFormat="1" x14ac:dyDescent="0.2">
      <c r="E454" s="147"/>
      <c r="H454" s="54"/>
      <c r="I454" s="54"/>
      <c r="J454" s="54"/>
      <c r="K454" s="54"/>
      <c r="L454" s="54"/>
    </row>
    <row r="455" spans="5:12" s="77" customFormat="1" x14ac:dyDescent="0.2">
      <c r="E455" s="147"/>
      <c r="H455" s="54"/>
      <c r="I455" s="54"/>
      <c r="J455" s="54"/>
      <c r="K455" s="54"/>
      <c r="L455" s="54"/>
    </row>
    <row r="456" spans="5:12" s="77" customFormat="1" x14ac:dyDescent="0.2">
      <c r="E456" s="147"/>
      <c r="H456" s="54"/>
      <c r="I456" s="54"/>
      <c r="J456" s="54"/>
      <c r="K456" s="54"/>
      <c r="L456" s="54"/>
    </row>
    <row r="457" spans="5:12" s="77" customFormat="1" x14ac:dyDescent="0.2">
      <c r="E457" s="147"/>
      <c r="H457" s="54"/>
      <c r="I457" s="54"/>
      <c r="J457" s="54"/>
      <c r="K457" s="54"/>
      <c r="L457" s="54"/>
    </row>
    <row r="458" spans="5:12" s="77" customFormat="1" x14ac:dyDescent="0.2">
      <c r="E458" s="147"/>
      <c r="H458" s="54"/>
      <c r="I458" s="54"/>
      <c r="J458" s="54"/>
      <c r="K458" s="54"/>
      <c r="L458" s="54"/>
    </row>
    <row r="459" spans="5:12" s="77" customFormat="1" x14ac:dyDescent="0.2">
      <c r="E459" s="147"/>
      <c r="H459" s="54"/>
      <c r="I459" s="54"/>
      <c r="J459" s="54"/>
      <c r="K459" s="54"/>
      <c r="L459" s="54"/>
    </row>
    <row r="460" spans="5:12" s="77" customFormat="1" x14ac:dyDescent="0.2">
      <c r="E460" s="147"/>
      <c r="H460" s="54"/>
      <c r="I460" s="54"/>
      <c r="J460" s="54"/>
      <c r="K460" s="54"/>
      <c r="L460" s="54"/>
    </row>
    <row r="461" spans="5:12" s="77" customFormat="1" x14ac:dyDescent="0.2">
      <c r="E461" s="147"/>
      <c r="H461" s="54"/>
      <c r="I461" s="54"/>
      <c r="J461" s="54"/>
      <c r="K461" s="54"/>
      <c r="L461" s="54"/>
    </row>
    <row r="462" spans="5:12" s="77" customFormat="1" x14ac:dyDescent="0.2">
      <c r="E462" s="147"/>
      <c r="H462" s="54"/>
      <c r="I462" s="54"/>
      <c r="J462" s="54"/>
      <c r="K462" s="54"/>
      <c r="L462" s="54"/>
    </row>
    <row r="463" spans="5:12" s="77" customFormat="1" x14ac:dyDescent="0.2">
      <c r="E463" s="147"/>
      <c r="H463" s="54"/>
      <c r="I463" s="54"/>
      <c r="J463" s="54"/>
      <c r="K463" s="54"/>
      <c r="L463" s="54"/>
    </row>
    <row r="464" spans="5:12" s="77" customFormat="1" x14ac:dyDescent="0.2">
      <c r="E464" s="147"/>
      <c r="H464" s="54"/>
      <c r="I464" s="54"/>
      <c r="J464" s="54"/>
      <c r="K464" s="54"/>
      <c r="L464" s="54"/>
    </row>
    <row r="465" spans="5:12" s="77" customFormat="1" x14ac:dyDescent="0.2">
      <c r="E465" s="147"/>
      <c r="H465" s="54"/>
      <c r="I465" s="54"/>
      <c r="J465" s="54"/>
      <c r="K465" s="54"/>
      <c r="L465" s="54"/>
    </row>
    <row r="466" spans="5:12" s="77" customFormat="1" x14ac:dyDescent="0.2">
      <c r="E466" s="147"/>
      <c r="H466" s="54"/>
      <c r="I466" s="54"/>
      <c r="J466" s="54"/>
      <c r="K466" s="54"/>
      <c r="L466" s="54"/>
    </row>
    <row r="467" spans="5:12" s="77" customFormat="1" x14ac:dyDescent="0.2">
      <c r="E467" s="147"/>
      <c r="H467" s="54"/>
      <c r="I467" s="54"/>
      <c r="J467" s="54"/>
      <c r="K467" s="54"/>
      <c r="L467" s="54"/>
    </row>
    <row r="468" spans="5:12" s="77" customFormat="1" x14ac:dyDescent="0.2">
      <c r="E468" s="147"/>
      <c r="H468" s="54"/>
      <c r="I468" s="54"/>
      <c r="J468" s="54"/>
      <c r="K468" s="54"/>
      <c r="L468" s="54"/>
    </row>
    <row r="469" spans="5:12" s="77" customFormat="1" x14ac:dyDescent="0.2">
      <c r="E469" s="147"/>
      <c r="H469" s="54"/>
      <c r="I469" s="54"/>
      <c r="J469" s="54"/>
      <c r="K469" s="54"/>
      <c r="L469" s="54"/>
    </row>
    <row r="470" spans="5:12" s="77" customFormat="1" x14ac:dyDescent="0.2">
      <c r="E470" s="147"/>
      <c r="H470" s="54"/>
      <c r="I470" s="54"/>
      <c r="J470" s="54"/>
      <c r="K470" s="54"/>
      <c r="L470" s="54"/>
    </row>
    <row r="471" spans="5:12" s="77" customFormat="1" x14ac:dyDescent="0.2">
      <c r="E471" s="147"/>
      <c r="H471" s="54"/>
      <c r="I471" s="54"/>
      <c r="J471" s="54"/>
      <c r="K471" s="54"/>
      <c r="L471" s="54"/>
    </row>
    <row r="472" spans="5:12" s="77" customFormat="1" x14ac:dyDescent="0.2">
      <c r="E472" s="147"/>
      <c r="H472" s="54"/>
      <c r="I472" s="54"/>
      <c r="J472" s="54"/>
      <c r="K472" s="54"/>
      <c r="L472" s="54"/>
    </row>
    <row r="473" spans="5:12" s="77" customFormat="1" x14ac:dyDescent="0.2">
      <c r="E473" s="147"/>
      <c r="H473" s="54"/>
      <c r="I473" s="54"/>
      <c r="J473" s="54"/>
      <c r="K473" s="54"/>
      <c r="L473" s="54"/>
    </row>
    <row r="474" spans="5:12" s="77" customFormat="1" x14ac:dyDescent="0.2">
      <c r="E474" s="147"/>
      <c r="H474" s="54"/>
      <c r="I474" s="54"/>
      <c r="J474" s="54"/>
      <c r="K474" s="54"/>
      <c r="L474" s="54"/>
    </row>
    <row r="475" spans="5:12" s="77" customFormat="1" x14ac:dyDescent="0.2">
      <c r="E475" s="147"/>
      <c r="H475" s="54"/>
      <c r="I475" s="54"/>
      <c r="J475" s="54"/>
      <c r="K475" s="54"/>
      <c r="L475" s="54"/>
    </row>
    <row r="476" spans="5:12" s="77" customFormat="1" x14ac:dyDescent="0.2">
      <c r="E476" s="147"/>
      <c r="H476" s="54"/>
      <c r="I476" s="54"/>
      <c r="J476" s="54"/>
      <c r="K476" s="54"/>
      <c r="L476" s="54"/>
    </row>
    <row r="477" spans="5:12" s="77" customFormat="1" x14ac:dyDescent="0.2">
      <c r="E477" s="147"/>
      <c r="H477" s="54"/>
      <c r="I477" s="54"/>
      <c r="J477" s="54"/>
      <c r="K477" s="54"/>
      <c r="L477" s="54"/>
    </row>
    <row r="478" spans="5:12" s="77" customFormat="1" x14ac:dyDescent="0.2">
      <c r="E478" s="147"/>
      <c r="H478" s="54"/>
      <c r="I478" s="54"/>
      <c r="J478" s="54"/>
      <c r="K478" s="54"/>
      <c r="L478" s="54"/>
    </row>
    <row r="479" spans="5:12" s="77" customFormat="1" x14ac:dyDescent="0.2">
      <c r="E479" s="147"/>
      <c r="H479" s="54"/>
      <c r="I479" s="54"/>
      <c r="J479" s="54"/>
      <c r="K479" s="54"/>
      <c r="L479" s="54"/>
    </row>
    <row r="480" spans="5:12" s="77" customFormat="1" x14ac:dyDescent="0.2">
      <c r="E480" s="147"/>
      <c r="H480" s="54"/>
      <c r="I480" s="54"/>
      <c r="J480" s="54"/>
      <c r="K480" s="54"/>
      <c r="L480" s="54"/>
    </row>
    <row r="481" spans="5:12" s="77" customFormat="1" x14ac:dyDescent="0.2">
      <c r="E481" s="147"/>
      <c r="H481" s="54"/>
      <c r="I481" s="54"/>
      <c r="J481" s="54"/>
      <c r="K481" s="54"/>
      <c r="L481" s="54"/>
    </row>
    <row r="482" spans="5:12" s="77" customFormat="1" x14ac:dyDescent="0.2">
      <c r="E482" s="147"/>
      <c r="H482" s="54"/>
      <c r="I482" s="54"/>
      <c r="J482" s="54"/>
      <c r="K482" s="54"/>
      <c r="L482" s="54"/>
    </row>
    <row r="483" spans="5:12" s="77" customFormat="1" x14ac:dyDescent="0.2">
      <c r="E483" s="147"/>
      <c r="H483" s="54"/>
      <c r="I483" s="54"/>
      <c r="J483" s="54"/>
      <c r="K483" s="54"/>
      <c r="L483" s="54"/>
    </row>
    <row r="484" spans="5:12" s="77" customFormat="1" x14ac:dyDescent="0.2">
      <c r="E484" s="147"/>
      <c r="H484" s="54"/>
      <c r="I484" s="54"/>
      <c r="J484" s="54"/>
      <c r="K484" s="54"/>
      <c r="L484" s="54"/>
    </row>
    <row r="485" spans="5:12" s="77" customFormat="1" x14ac:dyDescent="0.2">
      <c r="E485" s="147"/>
      <c r="H485" s="54"/>
      <c r="I485" s="54"/>
      <c r="J485" s="54"/>
      <c r="K485" s="54"/>
      <c r="L485" s="54"/>
    </row>
    <row r="486" spans="5:12" s="77" customFormat="1" x14ac:dyDescent="0.2">
      <c r="E486" s="147"/>
      <c r="H486" s="54"/>
      <c r="I486" s="54"/>
      <c r="J486" s="54"/>
      <c r="K486" s="54"/>
      <c r="L486" s="54"/>
    </row>
    <row r="487" spans="5:12" s="77" customFormat="1" x14ac:dyDescent="0.2">
      <c r="E487" s="147"/>
      <c r="H487" s="54"/>
      <c r="I487" s="54"/>
      <c r="J487" s="54"/>
      <c r="K487" s="54"/>
      <c r="L487" s="54"/>
    </row>
    <row r="488" spans="5:12" s="77" customFormat="1" x14ac:dyDescent="0.2">
      <c r="E488" s="147"/>
      <c r="H488" s="54"/>
      <c r="I488" s="54"/>
      <c r="J488" s="54"/>
      <c r="K488" s="54"/>
      <c r="L488" s="54"/>
    </row>
    <row r="489" spans="5:12" s="77" customFormat="1" x14ac:dyDescent="0.2">
      <c r="E489" s="147"/>
      <c r="H489" s="54"/>
      <c r="I489" s="54"/>
      <c r="J489" s="54"/>
      <c r="K489" s="54"/>
      <c r="L489" s="54"/>
    </row>
    <row r="490" spans="5:12" s="77" customFormat="1" x14ac:dyDescent="0.2">
      <c r="E490" s="147"/>
      <c r="H490" s="54"/>
      <c r="I490" s="54"/>
      <c r="J490" s="54"/>
      <c r="K490" s="54"/>
      <c r="L490" s="54"/>
    </row>
    <row r="491" spans="5:12" s="77" customFormat="1" x14ac:dyDescent="0.2">
      <c r="E491" s="147"/>
      <c r="H491" s="54"/>
      <c r="I491" s="54"/>
      <c r="J491" s="54"/>
      <c r="K491" s="54"/>
      <c r="L491" s="54"/>
    </row>
    <row r="492" spans="5:12" s="77" customFormat="1" x14ac:dyDescent="0.2">
      <c r="E492" s="147"/>
      <c r="H492" s="54"/>
      <c r="I492" s="54"/>
      <c r="J492" s="54"/>
      <c r="K492" s="54"/>
      <c r="L492" s="54"/>
    </row>
    <row r="493" spans="5:12" s="77" customFormat="1" x14ac:dyDescent="0.2">
      <c r="E493" s="147"/>
      <c r="H493" s="54"/>
      <c r="I493" s="54"/>
      <c r="J493" s="54"/>
      <c r="K493" s="54"/>
      <c r="L493" s="54"/>
    </row>
    <row r="494" spans="5:12" s="77" customFormat="1" x14ac:dyDescent="0.2">
      <c r="E494" s="147"/>
      <c r="H494" s="54"/>
      <c r="I494" s="54"/>
      <c r="J494" s="54"/>
      <c r="K494" s="54"/>
      <c r="L494" s="54"/>
    </row>
    <row r="495" spans="5:12" s="77" customFormat="1" x14ac:dyDescent="0.2">
      <c r="E495" s="147"/>
      <c r="H495" s="54"/>
      <c r="I495" s="54"/>
      <c r="J495" s="54"/>
      <c r="K495" s="54"/>
      <c r="L495" s="54"/>
    </row>
    <row r="496" spans="5:12" s="77" customFormat="1" x14ac:dyDescent="0.2">
      <c r="E496" s="147"/>
      <c r="H496" s="54"/>
      <c r="I496" s="54"/>
      <c r="J496" s="54"/>
      <c r="K496" s="54"/>
      <c r="L496" s="54"/>
    </row>
    <row r="497" spans="5:12" s="77" customFormat="1" x14ac:dyDescent="0.2">
      <c r="E497" s="147"/>
      <c r="H497" s="54"/>
      <c r="I497" s="54"/>
      <c r="J497" s="54"/>
      <c r="K497" s="54"/>
      <c r="L497" s="54"/>
    </row>
    <row r="498" spans="5:12" s="77" customFormat="1" x14ac:dyDescent="0.2">
      <c r="E498" s="147"/>
      <c r="H498" s="54"/>
      <c r="I498" s="54"/>
      <c r="J498" s="54"/>
      <c r="K498" s="54"/>
      <c r="L498" s="54"/>
    </row>
    <row r="499" spans="5:12" s="77" customFormat="1" x14ac:dyDescent="0.2">
      <c r="E499" s="147"/>
      <c r="H499" s="54"/>
      <c r="I499" s="54"/>
      <c r="J499" s="54"/>
      <c r="K499" s="54"/>
      <c r="L499" s="54"/>
    </row>
    <row r="500" spans="5:12" s="77" customFormat="1" x14ac:dyDescent="0.2">
      <c r="E500" s="147"/>
      <c r="H500" s="54"/>
      <c r="I500" s="54"/>
      <c r="J500" s="54"/>
      <c r="K500" s="54"/>
      <c r="L500" s="54"/>
    </row>
    <row r="501" spans="5:12" s="77" customFormat="1" x14ac:dyDescent="0.2">
      <c r="E501" s="147"/>
      <c r="H501" s="54"/>
      <c r="I501" s="54"/>
      <c r="J501" s="54"/>
      <c r="K501" s="54"/>
      <c r="L501" s="54"/>
    </row>
    <row r="502" spans="5:12" s="77" customFormat="1" x14ac:dyDescent="0.2">
      <c r="E502" s="147"/>
      <c r="H502" s="54"/>
      <c r="I502" s="54"/>
      <c r="J502" s="54"/>
      <c r="K502" s="54"/>
      <c r="L502" s="54"/>
    </row>
    <row r="503" spans="5:12" s="77" customFormat="1" x14ac:dyDescent="0.2">
      <c r="E503" s="147"/>
      <c r="H503" s="54"/>
      <c r="I503" s="54"/>
      <c r="J503" s="54"/>
      <c r="K503" s="54"/>
      <c r="L503" s="54"/>
    </row>
    <row r="504" spans="5:12" s="77" customFormat="1" x14ac:dyDescent="0.2">
      <c r="E504" s="147"/>
      <c r="H504" s="54"/>
      <c r="I504" s="54"/>
      <c r="J504" s="54"/>
      <c r="K504" s="54"/>
      <c r="L504" s="54"/>
    </row>
    <row r="505" spans="5:12" s="77" customFormat="1" x14ac:dyDescent="0.2">
      <c r="E505" s="147"/>
      <c r="H505" s="54"/>
      <c r="I505" s="54"/>
      <c r="J505" s="54"/>
      <c r="K505" s="54"/>
      <c r="L505" s="54"/>
    </row>
    <row r="506" spans="5:12" s="77" customFormat="1" x14ac:dyDescent="0.2">
      <c r="E506" s="147"/>
      <c r="H506" s="54"/>
      <c r="I506" s="54"/>
      <c r="J506" s="54"/>
      <c r="K506" s="54"/>
      <c r="L506" s="54"/>
    </row>
    <row r="507" spans="5:12" s="77" customFormat="1" x14ac:dyDescent="0.2">
      <c r="E507" s="147"/>
      <c r="H507" s="54"/>
      <c r="I507" s="54"/>
      <c r="J507" s="54"/>
      <c r="K507" s="54"/>
      <c r="L507" s="54"/>
    </row>
    <row r="508" spans="5:12" s="77" customFormat="1" x14ac:dyDescent="0.2">
      <c r="E508" s="147"/>
      <c r="H508" s="54"/>
      <c r="I508" s="54"/>
      <c r="J508" s="54"/>
      <c r="K508" s="54"/>
      <c r="L508" s="54"/>
    </row>
    <row r="509" spans="5:12" s="77" customFormat="1" x14ac:dyDescent="0.2">
      <c r="E509" s="147"/>
      <c r="H509" s="54"/>
      <c r="I509" s="54"/>
      <c r="J509" s="54"/>
      <c r="K509" s="54"/>
      <c r="L509" s="54"/>
    </row>
    <row r="510" spans="5:12" s="77" customFormat="1" x14ac:dyDescent="0.2">
      <c r="E510" s="147"/>
      <c r="H510" s="54"/>
      <c r="I510" s="54"/>
      <c r="J510" s="54"/>
      <c r="K510" s="54"/>
      <c r="L510" s="54"/>
    </row>
    <row r="511" spans="5:12" s="77" customFormat="1" x14ac:dyDescent="0.2">
      <c r="E511" s="147"/>
      <c r="H511" s="54"/>
      <c r="I511" s="54"/>
      <c r="J511" s="54"/>
      <c r="K511" s="54"/>
      <c r="L511" s="54"/>
    </row>
    <row r="512" spans="5:12" s="77" customFormat="1" x14ac:dyDescent="0.2">
      <c r="E512" s="147"/>
      <c r="H512" s="54"/>
      <c r="I512" s="54"/>
      <c r="J512" s="54"/>
      <c r="K512" s="54"/>
      <c r="L512" s="54"/>
    </row>
    <row r="513" spans="5:12" s="77" customFormat="1" x14ac:dyDescent="0.2">
      <c r="E513" s="147"/>
      <c r="H513" s="54"/>
      <c r="I513" s="54"/>
      <c r="J513" s="54"/>
      <c r="K513" s="54"/>
      <c r="L513" s="54"/>
    </row>
    <row r="514" spans="5:12" s="77" customFormat="1" x14ac:dyDescent="0.2">
      <c r="E514" s="147"/>
      <c r="H514" s="54"/>
      <c r="I514" s="54"/>
      <c r="J514" s="54"/>
      <c r="K514" s="54"/>
      <c r="L514" s="54"/>
    </row>
    <row r="515" spans="5:12" s="77" customFormat="1" x14ac:dyDescent="0.2">
      <c r="E515" s="147"/>
      <c r="H515" s="54"/>
      <c r="I515" s="54"/>
      <c r="J515" s="54"/>
      <c r="K515" s="54"/>
      <c r="L515" s="54"/>
    </row>
    <row r="516" spans="5:12" s="77" customFormat="1" x14ac:dyDescent="0.2">
      <c r="E516" s="147"/>
      <c r="H516" s="54"/>
      <c r="I516" s="54"/>
      <c r="J516" s="54"/>
      <c r="K516" s="54"/>
      <c r="L516" s="54"/>
    </row>
    <row r="517" spans="5:12" s="77" customFormat="1" x14ac:dyDescent="0.2">
      <c r="E517" s="147"/>
      <c r="H517" s="54"/>
      <c r="I517" s="54"/>
      <c r="J517" s="54"/>
      <c r="K517" s="54"/>
      <c r="L517" s="54"/>
    </row>
    <row r="518" spans="5:12" s="77" customFormat="1" x14ac:dyDescent="0.2">
      <c r="E518" s="147"/>
      <c r="H518" s="54"/>
      <c r="I518" s="54"/>
      <c r="J518" s="54"/>
      <c r="K518" s="54"/>
      <c r="L518" s="54"/>
    </row>
    <row r="519" spans="5:12" s="77" customFormat="1" x14ac:dyDescent="0.2">
      <c r="E519" s="147"/>
      <c r="H519" s="54"/>
      <c r="I519" s="54"/>
      <c r="J519" s="54"/>
      <c r="K519" s="54"/>
      <c r="L519" s="54"/>
    </row>
    <row r="520" spans="5:12" s="77" customFormat="1" x14ac:dyDescent="0.2">
      <c r="E520" s="147"/>
      <c r="H520" s="54"/>
      <c r="I520" s="54"/>
      <c r="J520" s="54"/>
      <c r="K520" s="54"/>
      <c r="L520" s="54"/>
    </row>
    <row r="521" spans="5:12" s="77" customFormat="1" x14ac:dyDescent="0.2">
      <c r="E521" s="147"/>
      <c r="H521" s="54"/>
      <c r="I521" s="54"/>
      <c r="J521" s="54"/>
      <c r="K521" s="54"/>
      <c r="L521" s="54"/>
    </row>
    <row r="522" spans="5:12" s="77" customFormat="1" x14ac:dyDescent="0.2">
      <c r="E522" s="147"/>
      <c r="H522" s="54"/>
      <c r="I522" s="54"/>
      <c r="J522" s="54"/>
      <c r="K522" s="54"/>
      <c r="L522" s="54"/>
    </row>
    <row r="523" spans="5:12" s="77" customFormat="1" x14ac:dyDescent="0.2">
      <c r="E523" s="147"/>
      <c r="H523" s="54"/>
      <c r="I523" s="54"/>
      <c r="J523" s="54"/>
      <c r="K523" s="54"/>
      <c r="L523" s="54"/>
    </row>
    <row r="524" spans="5:12" s="77" customFormat="1" x14ac:dyDescent="0.2">
      <c r="E524" s="147"/>
      <c r="H524" s="54"/>
      <c r="I524" s="54"/>
      <c r="J524" s="54"/>
      <c r="K524" s="54"/>
      <c r="L524" s="54"/>
    </row>
    <row r="525" spans="5:12" s="77" customFormat="1" x14ac:dyDescent="0.2">
      <c r="E525" s="147"/>
      <c r="H525" s="54"/>
      <c r="I525" s="54"/>
      <c r="J525" s="54"/>
      <c r="K525" s="54"/>
      <c r="L525" s="54"/>
    </row>
    <row r="526" spans="5:12" s="77" customFormat="1" x14ac:dyDescent="0.2">
      <c r="E526" s="147"/>
      <c r="H526" s="54"/>
      <c r="I526" s="54"/>
      <c r="J526" s="54"/>
      <c r="K526" s="54"/>
      <c r="L526" s="54"/>
    </row>
    <row r="527" spans="5:12" s="77" customFormat="1" x14ac:dyDescent="0.2">
      <c r="E527" s="147"/>
      <c r="H527" s="54"/>
      <c r="I527" s="54"/>
      <c r="J527" s="54"/>
      <c r="K527" s="54"/>
      <c r="L527" s="54"/>
    </row>
    <row r="528" spans="5:12" s="77" customFormat="1" x14ac:dyDescent="0.2">
      <c r="E528" s="147"/>
      <c r="H528" s="54"/>
      <c r="I528" s="54"/>
      <c r="J528" s="54"/>
      <c r="K528" s="54"/>
      <c r="L528" s="54"/>
    </row>
    <row r="529" spans="5:12" s="77" customFormat="1" x14ac:dyDescent="0.2">
      <c r="E529" s="147"/>
      <c r="H529" s="54"/>
      <c r="I529" s="54"/>
      <c r="J529" s="54"/>
      <c r="K529" s="54"/>
      <c r="L529" s="54"/>
    </row>
    <row r="530" spans="5:12" s="77" customFormat="1" x14ac:dyDescent="0.2">
      <c r="E530" s="147"/>
      <c r="H530" s="54"/>
      <c r="I530" s="54"/>
      <c r="J530" s="54"/>
      <c r="K530" s="54"/>
      <c r="L530" s="54"/>
    </row>
    <row r="531" spans="5:12" s="77" customFormat="1" x14ac:dyDescent="0.2">
      <c r="E531" s="147"/>
      <c r="H531" s="54"/>
      <c r="I531" s="54"/>
      <c r="J531" s="54"/>
      <c r="K531" s="54"/>
      <c r="L531" s="54"/>
    </row>
    <row r="532" spans="5:12" s="77" customFormat="1" x14ac:dyDescent="0.2">
      <c r="E532" s="147"/>
      <c r="H532" s="54"/>
      <c r="I532" s="54"/>
      <c r="J532" s="54"/>
      <c r="K532" s="54"/>
      <c r="L532" s="54"/>
    </row>
    <row r="533" spans="5:12" s="77" customFormat="1" x14ac:dyDescent="0.2">
      <c r="E533" s="147"/>
      <c r="H533" s="54"/>
      <c r="I533" s="54"/>
      <c r="J533" s="54"/>
      <c r="K533" s="54"/>
      <c r="L533" s="54"/>
    </row>
    <row r="534" spans="5:12" s="77" customFormat="1" x14ac:dyDescent="0.2">
      <c r="E534" s="147"/>
      <c r="H534" s="54"/>
      <c r="I534" s="54"/>
      <c r="J534" s="54"/>
      <c r="K534" s="54"/>
      <c r="L534" s="54"/>
    </row>
    <row r="535" spans="5:12" s="77" customFormat="1" x14ac:dyDescent="0.2">
      <c r="E535" s="147"/>
      <c r="H535" s="54"/>
      <c r="I535" s="54"/>
      <c r="J535" s="54"/>
      <c r="K535" s="54"/>
      <c r="L535" s="54"/>
    </row>
    <row r="536" spans="5:12" s="77" customFormat="1" x14ac:dyDescent="0.2">
      <c r="E536" s="147"/>
      <c r="H536" s="54"/>
      <c r="I536" s="54"/>
      <c r="J536" s="54"/>
      <c r="K536" s="54"/>
      <c r="L536" s="54"/>
    </row>
    <row r="537" spans="5:12" s="77" customFormat="1" x14ac:dyDescent="0.2">
      <c r="E537" s="147"/>
      <c r="H537" s="54"/>
      <c r="I537" s="54"/>
      <c r="J537" s="54"/>
      <c r="K537" s="54"/>
      <c r="L537" s="54"/>
    </row>
    <row r="538" spans="5:12" s="77" customFormat="1" x14ac:dyDescent="0.2">
      <c r="E538" s="147"/>
      <c r="H538" s="54"/>
      <c r="I538" s="54"/>
      <c r="J538" s="54"/>
      <c r="K538" s="54"/>
      <c r="L538" s="54"/>
    </row>
    <row r="539" spans="5:12" s="77" customFormat="1" x14ac:dyDescent="0.2">
      <c r="E539" s="147"/>
      <c r="H539" s="54"/>
      <c r="I539" s="54"/>
      <c r="J539" s="54"/>
      <c r="K539" s="54"/>
      <c r="L539" s="54"/>
    </row>
    <row r="540" spans="5:12" s="77" customFormat="1" x14ac:dyDescent="0.2">
      <c r="E540" s="147"/>
      <c r="H540" s="54"/>
      <c r="I540" s="54"/>
      <c r="J540" s="54"/>
      <c r="K540" s="54"/>
      <c r="L540" s="54"/>
    </row>
    <row r="541" spans="5:12" s="77" customFormat="1" x14ac:dyDescent="0.2">
      <c r="E541" s="147"/>
      <c r="H541" s="54"/>
      <c r="I541" s="54"/>
      <c r="J541" s="54"/>
      <c r="K541" s="54"/>
      <c r="L541" s="54"/>
    </row>
    <row r="542" spans="5:12" s="77" customFormat="1" x14ac:dyDescent="0.2">
      <c r="E542" s="147"/>
      <c r="H542" s="54"/>
      <c r="I542" s="54"/>
      <c r="J542" s="54"/>
      <c r="K542" s="54"/>
      <c r="L542" s="54"/>
    </row>
    <row r="543" spans="5:12" s="77" customFormat="1" x14ac:dyDescent="0.2">
      <c r="E543" s="147"/>
      <c r="H543" s="54"/>
      <c r="I543" s="54"/>
      <c r="J543" s="54"/>
      <c r="K543" s="54"/>
      <c r="L543" s="54"/>
    </row>
    <row r="544" spans="5:12" s="77" customFormat="1" x14ac:dyDescent="0.2">
      <c r="E544" s="147"/>
      <c r="H544" s="54"/>
      <c r="I544" s="54"/>
      <c r="J544" s="54"/>
      <c r="K544" s="54"/>
      <c r="L544" s="54"/>
    </row>
    <row r="545" spans="5:12" s="77" customFormat="1" x14ac:dyDescent="0.2">
      <c r="E545" s="147"/>
      <c r="H545" s="54"/>
      <c r="I545" s="54"/>
      <c r="J545" s="54"/>
      <c r="K545" s="54"/>
      <c r="L545" s="54"/>
    </row>
    <row r="546" spans="5:12" s="77" customFormat="1" x14ac:dyDescent="0.2">
      <c r="E546" s="147"/>
      <c r="H546" s="54"/>
      <c r="I546" s="54"/>
      <c r="J546" s="54"/>
      <c r="K546" s="54"/>
      <c r="L546" s="54"/>
    </row>
    <row r="547" spans="5:12" s="77" customFormat="1" x14ac:dyDescent="0.2">
      <c r="E547" s="147"/>
      <c r="H547" s="54"/>
      <c r="I547" s="54"/>
      <c r="J547" s="54"/>
      <c r="K547" s="54"/>
      <c r="L547" s="54"/>
    </row>
    <row r="548" spans="5:12" s="77" customFormat="1" x14ac:dyDescent="0.2">
      <c r="E548" s="147"/>
      <c r="H548" s="54"/>
      <c r="I548" s="54"/>
      <c r="J548" s="54"/>
      <c r="K548" s="54"/>
      <c r="L548" s="54"/>
    </row>
    <row r="549" spans="5:12" s="77" customFormat="1" x14ac:dyDescent="0.2">
      <c r="E549" s="147"/>
      <c r="H549" s="54"/>
      <c r="I549" s="54"/>
      <c r="J549" s="54"/>
      <c r="K549" s="54"/>
      <c r="L549" s="54"/>
    </row>
    <row r="550" spans="5:12" s="77" customFormat="1" x14ac:dyDescent="0.2">
      <c r="E550" s="147"/>
      <c r="H550" s="54"/>
      <c r="I550" s="54"/>
      <c r="J550" s="54"/>
      <c r="K550" s="54"/>
      <c r="L550" s="54"/>
    </row>
    <row r="551" spans="5:12" s="77" customFormat="1" x14ac:dyDescent="0.2">
      <c r="E551" s="147"/>
      <c r="H551" s="54"/>
      <c r="I551" s="54"/>
      <c r="J551" s="54"/>
      <c r="K551" s="54"/>
      <c r="L551" s="54"/>
    </row>
    <row r="552" spans="5:12" s="77" customFormat="1" x14ac:dyDescent="0.2">
      <c r="E552" s="147"/>
      <c r="H552" s="54"/>
      <c r="I552" s="54"/>
      <c r="J552" s="54"/>
      <c r="K552" s="54"/>
      <c r="L552" s="54"/>
    </row>
    <row r="553" spans="5:12" s="77" customFormat="1" x14ac:dyDescent="0.2">
      <c r="E553" s="147"/>
      <c r="H553" s="54"/>
      <c r="I553" s="54"/>
      <c r="J553" s="54"/>
      <c r="K553" s="54"/>
      <c r="L553" s="54"/>
    </row>
    <row r="554" spans="5:12" s="77" customFormat="1" x14ac:dyDescent="0.2">
      <c r="E554" s="147"/>
      <c r="H554" s="54"/>
      <c r="I554" s="54"/>
      <c r="J554" s="54"/>
      <c r="K554" s="54"/>
      <c r="L554" s="54"/>
    </row>
    <row r="555" spans="5:12" s="77" customFormat="1" x14ac:dyDescent="0.2">
      <c r="E555" s="147"/>
      <c r="H555" s="54"/>
      <c r="I555" s="54"/>
      <c r="J555" s="54"/>
      <c r="K555" s="54"/>
      <c r="L555" s="54"/>
    </row>
    <row r="556" spans="5:12" s="77" customFormat="1" x14ac:dyDescent="0.2">
      <c r="E556" s="147"/>
      <c r="H556" s="54"/>
      <c r="I556" s="54"/>
      <c r="J556" s="54"/>
      <c r="K556" s="54"/>
      <c r="L556" s="54"/>
    </row>
    <row r="557" spans="5:12" s="77" customFormat="1" x14ac:dyDescent="0.2">
      <c r="E557" s="147"/>
      <c r="H557" s="54"/>
      <c r="I557" s="54"/>
      <c r="J557" s="54"/>
      <c r="K557" s="54"/>
      <c r="L557" s="54"/>
    </row>
    <row r="558" spans="5:12" s="77" customFormat="1" x14ac:dyDescent="0.2">
      <c r="E558" s="147"/>
      <c r="H558" s="54"/>
      <c r="I558" s="54"/>
      <c r="J558" s="54"/>
      <c r="K558" s="54"/>
      <c r="L558" s="54"/>
    </row>
    <row r="559" spans="5:12" s="77" customFormat="1" x14ac:dyDescent="0.2">
      <c r="E559" s="147"/>
      <c r="H559" s="54"/>
      <c r="I559" s="54"/>
      <c r="J559" s="54"/>
      <c r="K559" s="54"/>
      <c r="L559" s="54"/>
    </row>
    <row r="560" spans="5:12" s="77" customFormat="1" x14ac:dyDescent="0.2">
      <c r="E560" s="147"/>
      <c r="H560" s="54"/>
      <c r="I560" s="54"/>
      <c r="J560" s="54"/>
      <c r="K560" s="54"/>
      <c r="L560" s="54"/>
    </row>
    <row r="561" spans="5:12" s="77" customFormat="1" x14ac:dyDescent="0.2">
      <c r="E561" s="147"/>
      <c r="H561" s="54"/>
      <c r="I561" s="54"/>
      <c r="J561" s="54"/>
      <c r="K561" s="54"/>
      <c r="L561" s="54"/>
    </row>
    <row r="562" spans="5:12" s="77" customFormat="1" x14ac:dyDescent="0.2">
      <c r="E562" s="147"/>
      <c r="H562" s="54"/>
      <c r="I562" s="54"/>
      <c r="J562" s="54"/>
      <c r="K562" s="54"/>
      <c r="L562" s="54"/>
    </row>
    <row r="563" spans="5:12" s="77" customFormat="1" x14ac:dyDescent="0.2">
      <c r="E563" s="147"/>
      <c r="H563" s="54"/>
      <c r="I563" s="54"/>
      <c r="J563" s="54"/>
      <c r="K563" s="54"/>
      <c r="L563" s="54"/>
    </row>
    <row r="564" spans="5:12" s="77" customFormat="1" x14ac:dyDescent="0.2">
      <c r="E564" s="147"/>
      <c r="H564" s="54"/>
      <c r="I564" s="54"/>
      <c r="J564" s="54"/>
      <c r="K564" s="54"/>
      <c r="L564" s="54"/>
    </row>
    <row r="565" spans="5:12" s="77" customFormat="1" x14ac:dyDescent="0.2">
      <c r="E565" s="147"/>
      <c r="H565" s="54"/>
      <c r="I565" s="54"/>
      <c r="J565" s="54"/>
      <c r="K565" s="54"/>
      <c r="L565" s="54"/>
    </row>
    <row r="566" spans="5:12" s="77" customFormat="1" x14ac:dyDescent="0.2">
      <c r="E566" s="147"/>
      <c r="H566" s="54"/>
      <c r="I566" s="54"/>
      <c r="J566" s="54"/>
      <c r="K566" s="54"/>
      <c r="L566" s="54"/>
    </row>
    <row r="567" spans="5:12" s="77" customFormat="1" x14ac:dyDescent="0.2">
      <c r="E567" s="147"/>
      <c r="H567" s="54"/>
      <c r="I567" s="54"/>
      <c r="J567" s="54"/>
      <c r="K567" s="54"/>
      <c r="L567" s="54"/>
    </row>
    <row r="568" spans="5:12" s="77" customFormat="1" x14ac:dyDescent="0.2">
      <c r="E568" s="147"/>
      <c r="H568" s="54"/>
      <c r="I568" s="54"/>
      <c r="J568" s="54"/>
      <c r="K568" s="54"/>
      <c r="L568" s="54"/>
    </row>
    <row r="569" spans="5:12" s="77" customFormat="1" x14ac:dyDescent="0.2">
      <c r="E569" s="147"/>
      <c r="H569" s="54"/>
      <c r="I569" s="54"/>
      <c r="J569" s="54"/>
      <c r="K569" s="54"/>
      <c r="L569" s="54"/>
    </row>
    <row r="570" spans="5:12" s="77" customFormat="1" x14ac:dyDescent="0.2">
      <c r="E570" s="147"/>
      <c r="H570" s="54"/>
      <c r="I570" s="54"/>
      <c r="J570" s="54"/>
      <c r="K570" s="54"/>
      <c r="L570" s="54"/>
    </row>
    <row r="571" spans="5:12" s="77" customFormat="1" x14ac:dyDescent="0.2">
      <c r="E571" s="147"/>
      <c r="H571" s="54"/>
      <c r="I571" s="54"/>
      <c r="J571" s="54"/>
      <c r="K571" s="54"/>
      <c r="L571" s="54"/>
    </row>
    <row r="572" spans="5:12" s="77" customFormat="1" x14ac:dyDescent="0.2">
      <c r="E572" s="147"/>
      <c r="H572" s="54"/>
      <c r="I572" s="54"/>
      <c r="J572" s="54"/>
      <c r="K572" s="54"/>
      <c r="L572" s="54"/>
    </row>
    <row r="573" spans="5:12" s="77" customFormat="1" x14ac:dyDescent="0.2">
      <c r="E573" s="147"/>
      <c r="H573" s="54"/>
      <c r="I573" s="54"/>
      <c r="J573" s="54"/>
      <c r="K573" s="54"/>
      <c r="L573" s="54"/>
    </row>
    <row r="574" spans="5:12" s="77" customFormat="1" x14ac:dyDescent="0.2">
      <c r="E574" s="147"/>
      <c r="H574" s="54"/>
      <c r="I574" s="54"/>
      <c r="J574" s="54"/>
      <c r="K574" s="54"/>
      <c r="L574" s="54"/>
    </row>
    <row r="575" spans="5:12" s="77" customFormat="1" x14ac:dyDescent="0.2">
      <c r="E575" s="147"/>
      <c r="H575" s="54"/>
      <c r="I575" s="54"/>
      <c r="J575" s="54"/>
      <c r="K575" s="54"/>
      <c r="L575" s="54"/>
    </row>
    <row r="576" spans="5:12" s="77" customFormat="1" x14ac:dyDescent="0.2">
      <c r="E576" s="147"/>
      <c r="H576" s="54"/>
      <c r="I576" s="54"/>
      <c r="J576" s="54"/>
      <c r="K576" s="54"/>
      <c r="L576" s="54"/>
    </row>
    <row r="577" spans="5:12" s="77" customFormat="1" x14ac:dyDescent="0.2">
      <c r="E577" s="147"/>
      <c r="H577" s="54"/>
      <c r="I577" s="54"/>
      <c r="J577" s="54"/>
      <c r="K577" s="54"/>
      <c r="L577" s="54"/>
    </row>
    <row r="578" spans="5:12" s="77" customFormat="1" x14ac:dyDescent="0.2">
      <c r="E578" s="147"/>
      <c r="H578" s="54"/>
      <c r="I578" s="54"/>
      <c r="J578" s="54"/>
      <c r="K578" s="54"/>
      <c r="L578" s="54"/>
    </row>
    <row r="579" spans="5:12" s="77" customFormat="1" x14ac:dyDescent="0.2">
      <c r="E579" s="147"/>
      <c r="H579" s="54"/>
      <c r="I579" s="54"/>
      <c r="J579" s="54"/>
      <c r="K579" s="54"/>
      <c r="L579" s="54"/>
    </row>
    <row r="580" spans="5:12" s="77" customFormat="1" x14ac:dyDescent="0.2">
      <c r="E580" s="147"/>
      <c r="H580" s="54"/>
      <c r="I580" s="54"/>
      <c r="J580" s="54"/>
      <c r="K580" s="54"/>
      <c r="L580" s="54"/>
    </row>
    <row r="581" spans="5:12" s="77" customFormat="1" x14ac:dyDescent="0.2">
      <c r="E581" s="147"/>
      <c r="H581" s="54"/>
      <c r="I581" s="54"/>
      <c r="J581" s="54"/>
      <c r="K581" s="54"/>
      <c r="L581" s="54"/>
    </row>
    <row r="582" spans="5:12" s="77" customFormat="1" x14ac:dyDescent="0.2">
      <c r="E582" s="147"/>
      <c r="H582" s="54"/>
      <c r="I582" s="54"/>
      <c r="J582" s="54"/>
      <c r="K582" s="54"/>
      <c r="L582" s="54"/>
    </row>
    <row r="583" spans="5:12" s="77" customFormat="1" x14ac:dyDescent="0.2">
      <c r="E583" s="147"/>
      <c r="H583" s="54"/>
      <c r="I583" s="54"/>
      <c r="J583" s="54"/>
      <c r="K583" s="54"/>
      <c r="L583" s="54"/>
    </row>
    <row r="584" spans="5:12" s="77" customFormat="1" x14ac:dyDescent="0.2">
      <c r="E584" s="147"/>
      <c r="H584" s="54"/>
      <c r="I584" s="54"/>
      <c r="J584" s="54"/>
      <c r="K584" s="54"/>
      <c r="L584" s="54"/>
    </row>
    <row r="585" spans="5:12" s="77" customFormat="1" x14ac:dyDescent="0.2">
      <c r="E585" s="147"/>
      <c r="H585" s="54"/>
      <c r="I585" s="54"/>
      <c r="J585" s="54"/>
      <c r="K585" s="54"/>
      <c r="L585" s="54"/>
    </row>
    <row r="586" spans="5:12" s="77" customFormat="1" x14ac:dyDescent="0.2">
      <c r="E586" s="147"/>
      <c r="H586" s="54"/>
      <c r="I586" s="54"/>
      <c r="J586" s="54"/>
      <c r="K586" s="54"/>
      <c r="L586" s="54"/>
    </row>
    <row r="587" spans="5:12" s="77" customFormat="1" x14ac:dyDescent="0.2">
      <c r="E587" s="147"/>
      <c r="H587" s="54"/>
      <c r="I587" s="54"/>
      <c r="J587" s="54"/>
      <c r="K587" s="54"/>
      <c r="L587" s="54"/>
    </row>
    <row r="588" spans="5:12" s="77" customFormat="1" x14ac:dyDescent="0.2">
      <c r="E588" s="147"/>
      <c r="H588" s="54"/>
      <c r="I588" s="54"/>
      <c r="J588" s="54"/>
      <c r="K588" s="54"/>
      <c r="L588" s="54"/>
    </row>
    <row r="589" spans="5:12" s="77" customFormat="1" x14ac:dyDescent="0.2">
      <c r="E589" s="147"/>
      <c r="H589" s="54"/>
      <c r="I589" s="54"/>
      <c r="J589" s="54"/>
      <c r="K589" s="54"/>
      <c r="L589" s="54"/>
    </row>
    <row r="590" spans="5:12" s="77" customFormat="1" x14ac:dyDescent="0.2">
      <c r="E590" s="147"/>
      <c r="H590" s="54"/>
      <c r="I590" s="54"/>
      <c r="J590" s="54"/>
      <c r="K590" s="54"/>
      <c r="L590" s="54"/>
    </row>
    <row r="591" spans="5:12" s="77" customFormat="1" x14ac:dyDescent="0.2">
      <c r="E591" s="147"/>
      <c r="H591" s="54"/>
      <c r="I591" s="54"/>
      <c r="J591" s="54"/>
      <c r="K591" s="54"/>
      <c r="L591" s="54"/>
    </row>
    <row r="592" spans="5:12" s="77" customFormat="1" x14ac:dyDescent="0.2">
      <c r="E592" s="147"/>
      <c r="H592" s="54"/>
      <c r="I592" s="54"/>
      <c r="J592" s="54"/>
      <c r="K592" s="54"/>
      <c r="L592" s="54"/>
    </row>
    <row r="593" spans="5:12" s="77" customFormat="1" x14ac:dyDescent="0.2">
      <c r="E593" s="147"/>
      <c r="H593" s="54"/>
      <c r="I593" s="54"/>
      <c r="J593" s="54"/>
      <c r="K593" s="54"/>
      <c r="L593" s="54"/>
    </row>
    <row r="594" spans="5:12" s="77" customFormat="1" x14ac:dyDescent="0.2">
      <c r="E594" s="147"/>
      <c r="H594" s="54"/>
      <c r="I594" s="54"/>
      <c r="J594" s="54"/>
      <c r="K594" s="54"/>
      <c r="L594" s="54"/>
    </row>
    <row r="595" spans="5:12" s="77" customFormat="1" x14ac:dyDescent="0.2">
      <c r="E595" s="147"/>
      <c r="H595" s="54"/>
      <c r="I595" s="54"/>
      <c r="J595" s="54"/>
      <c r="K595" s="54"/>
      <c r="L595" s="54"/>
    </row>
    <row r="596" spans="5:12" s="77" customFormat="1" x14ac:dyDescent="0.2">
      <c r="E596" s="147"/>
      <c r="H596" s="54"/>
      <c r="I596" s="54"/>
      <c r="J596" s="54"/>
      <c r="K596" s="54"/>
      <c r="L596" s="54"/>
    </row>
    <row r="597" spans="5:12" s="77" customFormat="1" x14ac:dyDescent="0.2">
      <c r="E597" s="147"/>
      <c r="H597" s="54"/>
      <c r="I597" s="54"/>
      <c r="J597" s="54"/>
      <c r="K597" s="54"/>
      <c r="L597" s="54"/>
    </row>
    <row r="598" spans="5:12" s="77" customFormat="1" x14ac:dyDescent="0.2">
      <c r="E598" s="147"/>
      <c r="H598" s="54"/>
      <c r="I598" s="54"/>
      <c r="J598" s="54"/>
      <c r="K598" s="54"/>
      <c r="L598" s="54"/>
    </row>
    <row r="599" spans="5:12" s="77" customFormat="1" x14ac:dyDescent="0.2">
      <c r="E599" s="147"/>
      <c r="H599" s="54"/>
      <c r="I599" s="54"/>
      <c r="J599" s="54"/>
      <c r="K599" s="54"/>
      <c r="L599" s="54"/>
    </row>
    <row r="600" spans="5:12" s="77" customFormat="1" x14ac:dyDescent="0.2">
      <c r="E600" s="147"/>
      <c r="H600" s="54"/>
      <c r="I600" s="54"/>
      <c r="J600" s="54"/>
      <c r="K600" s="54"/>
      <c r="L600" s="54"/>
    </row>
    <row r="601" spans="5:12" s="77" customFormat="1" x14ac:dyDescent="0.2">
      <c r="E601" s="147"/>
      <c r="H601" s="54"/>
      <c r="I601" s="54"/>
      <c r="J601" s="54"/>
      <c r="K601" s="54"/>
      <c r="L601" s="54"/>
    </row>
    <row r="602" spans="5:12" s="77" customFormat="1" x14ac:dyDescent="0.2">
      <c r="E602" s="147"/>
      <c r="H602" s="54"/>
      <c r="I602" s="54"/>
      <c r="J602" s="54"/>
      <c r="K602" s="54"/>
      <c r="L602" s="54"/>
    </row>
    <row r="603" spans="5:12" s="77" customFormat="1" x14ac:dyDescent="0.2">
      <c r="E603" s="147"/>
      <c r="H603" s="54"/>
      <c r="I603" s="54"/>
      <c r="J603" s="54"/>
      <c r="K603" s="54"/>
      <c r="L603" s="54"/>
    </row>
    <row r="604" spans="5:12" s="77" customFormat="1" x14ac:dyDescent="0.2">
      <c r="E604" s="147"/>
      <c r="H604" s="54"/>
      <c r="I604" s="54"/>
      <c r="J604" s="54"/>
      <c r="K604" s="54"/>
      <c r="L604" s="54"/>
    </row>
    <row r="605" spans="5:12" s="77" customFormat="1" x14ac:dyDescent="0.2">
      <c r="E605" s="147"/>
      <c r="H605" s="54"/>
      <c r="I605" s="54"/>
      <c r="J605" s="54"/>
      <c r="K605" s="54"/>
      <c r="L605" s="54"/>
    </row>
  </sheetData>
  <mergeCells count="6">
    <mergeCell ref="A55:F55"/>
    <mergeCell ref="A5:A7"/>
    <mergeCell ref="B5:B7"/>
    <mergeCell ref="C5:C7"/>
    <mergeCell ref="E5:E7"/>
    <mergeCell ref="F5:G7"/>
  </mergeCells>
  <printOptions gridLines="1"/>
  <pageMargins left="0.7" right="0.37" top="1.08" bottom="0.9" header="0.5" footer="0.5"/>
  <pageSetup paperSize="9" scale="90" orientation="portrait" r:id="rId1"/>
  <headerFooter alignWithMargins="0">
    <oddHeader>&amp;R&amp;"Arial,Bold"ANNEX A</oddHeader>
    <oddFooter>&amp;L&amp;8&amp;F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</sheetPr>
  <dimension ref="A1:N282"/>
  <sheetViews>
    <sheetView zoomScaleNormal="100" zoomScaleSheetLayoutView="90" workbookViewId="0">
      <pane xSplit="1" ySplit="6" topLeftCell="B249" activePane="bottomRight" state="frozen"/>
      <selection pane="topRight" activeCell="B1" sqref="B1"/>
      <selection pane="bottomLeft" activeCell="A7" sqref="A7"/>
      <selection pane="bottomRight" activeCell="G269" sqref="G269"/>
    </sheetView>
  </sheetViews>
  <sheetFormatPr defaultColWidth="8" defaultRowHeight="12.75" x14ac:dyDescent="0.2"/>
  <cols>
    <col min="1" max="1" width="40.5703125" style="438" customWidth="1"/>
    <col min="2" max="3" width="13.28515625" style="439" hidden="1" customWidth="1"/>
    <col min="4" max="4" width="13.28515625" style="439" customWidth="1"/>
    <col min="5" max="5" width="13.5703125" style="438" customWidth="1"/>
    <col min="6" max="6" width="13.85546875" style="438" customWidth="1"/>
    <col min="7" max="7" width="13.140625" style="438" customWidth="1"/>
    <col min="8" max="8" width="13" style="438" customWidth="1"/>
    <col min="9" max="9" width="10.5703125" style="441" customWidth="1"/>
    <col min="10" max="10" width="12.5703125" style="438" customWidth="1"/>
    <col min="11" max="11" width="10.85546875" style="291" hidden="1" customWidth="1"/>
    <col min="12" max="12" width="11.85546875" style="438" customWidth="1"/>
    <col min="13" max="13" width="11.85546875" style="291" customWidth="1"/>
    <col min="14" max="14" width="12" style="293" customWidth="1"/>
    <col min="15" max="15" width="12.5703125" style="291" customWidth="1"/>
    <col min="16" max="256" width="8" style="291"/>
    <col min="257" max="257" width="40.5703125" style="291" customWidth="1"/>
    <col min="258" max="259" width="0" style="291" hidden="1" customWidth="1"/>
    <col min="260" max="260" width="13.28515625" style="291" customWidth="1"/>
    <col min="261" max="261" width="13.5703125" style="291" customWidth="1"/>
    <col min="262" max="262" width="13.85546875" style="291" customWidth="1"/>
    <col min="263" max="263" width="13.140625" style="291" customWidth="1"/>
    <col min="264" max="264" width="13" style="291" customWidth="1"/>
    <col min="265" max="265" width="10.5703125" style="291" customWidth="1"/>
    <col min="266" max="266" width="12.5703125" style="291" customWidth="1"/>
    <col min="267" max="267" width="0" style="291" hidden="1" customWidth="1"/>
    <col min="268" max="269" width="11.85546875" style="291" customWidth="1"/>
    <col min="270" max="270" width="12" style="291" customWidth="1"/>
    <col min="271" max="271" width="12.5703125" style="291" customWidth="1"/>
    <col min="272" max="512" width="8" style="291"/>
    <col min="513" max="513" width="40.5703125" style="291" customWidth="1"/>
    <col min="514" max="515" width="0" style="291" hidden="1" customWidth="1"/>
    <col min="516" max="516" width="13.28515625" style="291" customWidth="1"/>
    <col min="517" max="517" width="13.5703125" style="291" customWidth="1"/>
    <col min="518" max="518" width="13.85546875" style="291" customWidth="1"/>
    <col min="519" max="519" width="13.140625" style="291" customWidth="1"/>
    <col min="520" max="520" width="13" style="291" customWidth="1"/>
    <col min="521" max="521" width="10.5703125" style="291" customWidth="1"/>
    <col min="522" max="522" width="12.5703125" style="291" customWidth="1"/>
    <col min="523" max="523" width="0" style="291" hidden="1" customWidth="1"/>
    <col min="524" max="525" width="11.85546875" style="291" customWidth="1"/>
    <col min="526" max="526" width="12" style="291" customWidth="1"/>
    <col min="527" max="527" width="12.5703125" style="291" customWidth="1"/>
    <col min="528" max="768" width="8" style="291"/>
    <col min="769" max="769" width="40.5703125" style="291" customWidth="1"/>
    <col min="770" max="771" width="0" style="291" hidden="1" customWidth="1"/>
    <col min="772" max="772" width="13.28515625" style="291" customWidth="1"/>
    <col min="773" max="773" width="13.5703125" style="291" customWidth="1"/>
    <col min="774" max="774" width="13.85546875" style="291" customWidth="1"/>
    <col min="775" max="775" width="13.140625" style="291" customWidth="1"/>
    <col min="776" max="776" width="13" style="291" customWidth="1"/>
    <col min="777" max="777" width="10.5703125" style="291" customWidth="1"/>
    <col min="778" max="778" width="12.5703125" style="291" customWidth="1"/>
    <col min="779" max="779" width="0" style="291" hidden="1" customWidth="1"/>
    <col min="780" max="781" width="11.85546875" style="291" customWidth="1"/>
    <col min="782" max="782" width="12" style="291" customWidth="1"/>
    <col min="783" max="783" width="12.5703125" style="291" customWidth="1"/>
    <col min="784" max="1024" width="8" style="291"/>
    <col min="1025" max="1025" width="40.5703125" style="291" customWidth="1"/>
    <col min="1026" max="1027" width="0" style="291" hidden="1" customWidth="1"/>
    <col min="1028" max="1028" width="13.28515625" style="291" customWidth="1"/>
    <col min="1029" max="1029" width="13.5703125" style="291" customWidth="1"/>
    <col min="1030" max="1030" width="13.85546875" style="291" customWidth="1"/>
    <col min="1031" max="1031" width="13.140625" style="291" customWidth="1"/>
    <col min="1032" max="1032" width="13" style="291" customWidth="1"/>
    <col min="1033" max="1033" width="10.5703125" style="291" customWidth="1"/>
    <col min="1034" max="1034" width="12.5703125" style="291" customWidth="1"/>
    <col min="1035" max="1035" width="0" style="291" hidden="1" customWidth="1"/>
    <col min="1036" max="1037" width="11.85546875" style="291" customWidth="1"/>
    <col min="1038" max="1038" width="12" style="291" customWidth="1"/>
    <col min="1039" max="1039" width="12.5703125" style="291" customWidth="1"/>
    <col min="1040" max="1280" width="8" style="291"/>
    <col min="1281" max="1281" width="40.5703125" style="291" customWidth="1"/>
    <col min="1282" max="1283" width="0" style="291" hidden="1" customWidth="1"/>
    <col min="1284" max="1284" width="13.28515625" style="291" customWidth="1"/>
    <col min="1285" max="1285" width="13.5703125" style="291" customWidth="1"/>
    <col min="1286" max="1286" width="13.85546875" style="291" customWidth="1"/>
    <col min="1287" max="1287" width="13.140625" style="291" customWidth="1"/>
    <col min="1288" max="1288" width="13" style="291" customWidth="1"/>
    <col min="1289" max="1289" width="10.5703125" style="291" customWidth="1"/>
    <col min="1290" max="1290" width="12.5703125" style="291" customWidth="1"/>
    <col min="1291" max="1291" width="0" style="291" hidden="1" customWidth="1"/>
    <col min="1292" max="1293" width="11.85546875" style="291" customWidth="1"/>
    <col min="1294" max="1294" width="12" style="291" customWidth="1"/>
    <col min="1295" max="1295" width="12.5703125" style="291" customWidth="1"/>
    <col min="1296" max="1536" width="8" style="291"/>
    <col min="1537" max="1537" width="40.5703125" style="291" customWidth="1"/>
    <col min="1538" max="1539" width="0" style="291" hidden="1" customWidth="1"/>
    <col min="1540" max="1540" width="13.28515625" style="291" customWidth="1"/>
    <col min="1541" max="1541" width="13.5703125" style="291" customWidth="1"/>
    <col min="1542" max="1542" width="13.85546875" style="291" customWidth="1"/>
    <col min="1543" max="1543" width="13.140625" style="291" customWidth="1"/>
    <col min="1544" max="1544" width="13" style="291" customWidth="1"/>
    <col min="1545" max="1545" width="10.5703125" style="291" customWidth="1"/>
    <col min="1546" max="1546" width="12.5703125" style="291" customWidth="1"/>
    <col min="1547" max="1547" width="0" style="291" hidden="1" customWidth="1"/>
    <col min="1548" max="1549" width="11.85546875" style="291" customWidth="1"/>
    <col min="1550" max="1550" width="12" style="291" customWidth="1"/>
    <col min="1551" max="1551" width="12.5703125" style="291" customWidth="1"/>
    <col min="1552" max="1792" width="8" style="291"/>
    <col min="1793" max="1793" width="40.5703125" style="291" customWidth="1"/>
    <col min="1794" max="1795" width="0" style="291" hidden="1" customWidth="1"/>
    <col min="1796" max="1796" width="13.28515625" style="291" customWidth="1"/>
    <col min="1797" max="1797" width="13.5703125" style="291" customWidth="1"/>
    <col min="1798" max="1798" width="13.85546875" style="291" customWidth="1"/>
    <col min="1799" max="1799" width="13.140625" style="291" customWidth="1"/>
    <col min="1800" max="1800" width="13" style="291" customWidth="1"/>
    <col min="1801" max="1801" width="10.5703125" style="291" customWidth="1"/>
    <col min="1802" max="1802" width="12.5703125" style="291" customWidth="1"/>
    <col min="1803" max="1803" width="0" style="291" hidden="1" customWidth="1"/>
    <col min="1804" max="1805" width="11.85546875" style="291" customWidth="1"/>
    <col min="1806" max="1806" width="12" style="291" customWidth="1"/>
    <col min="1807" max="1807" width="12.5703125" style="291" customWidth="1"/>
    <col min="1808" max="2048" width="8" style="291"/>
    <col min="2049" max="2049" width="40.5703125" style="291" customWidth="1"/>
    <col min="2050" max="2051" width="0" style="291" hidden="1" customWidth="1"/>
    <col min="2052" max="2052" width="13.28515625" style="291" customWidth="1"/>
    <col min="2053" max="2053" width="13.5703125" style="291" customWidth="1"/>
    <col min="2054" max="2054" width="13.85546875" style="291" customWidth="1"/>
    <col min="2055" max="2055" width="13.140625" style="291" customWidth="1"/>
    <col min="2056" max="2056" width="13" style="291" customWidth="1"/>
    <col min="2057" max="2057" width="10.5703125" style="291" customWidth="1"/>
    <col min="2058" max="2058" width="12.5703125" style="291" customWidth="1"/>
    <col min="2059" max="2059" width="0" style="291" hidden="1" customWidth="1"/>
    <col min="2060" max="2061" width="11.85546875" style="291" customWidth="1"/>
    <col min="2062" max="2062" width="12" style="291" customWidth="1"/>
    <col min="2063" max="2063" width="12.5703125" style="291" customWidth="1"/>
    <col min="2064" max="2304" width="8" style="291"/>
    <col min="2305" max="2305" width="40.5703125" style="291" customWidth="1"/>
    <col min="2306" max="2307" width="0" style="291" hidden="1" customWidth="1"/>
    <col min="2308" max="2308" width="13.28515625" style="291" customWidth="1"/>
    <col min="2309" max="2309" width="13.5703125" style="291" customWidth="1"/>
    <col min="2310" max="2310" width="13.85546875" style="291" customWidth="1"/>
    <col min="2311" max="2311" width="13.140625" style="291" customWidth="1"/>
    <col min="2312" max="2312" width="13" style="291" customWidth="1"/>
    <col min="2313" max="2313" width="10.5703125" style="291" customWidth="1"/>
    <col min="2314" max="2314" width="12.5703125" style="291" customWidth="1"/>
    <col min="2315" max="2315" width="0" style="291" hidden="1" customWidth="1"/>
    <col min="2316" max="2317" width="11.85546875" style="291" customWidth="1"/>
    <col min="2318" max="2318" width="12" style="291" customWidth="1"/>
    <col min="2319" max="2319" width="12.5703125" style="291" customWidth="1"/>
    <col min="2320" max="2560" width="8" style="291"/>
    <col min="2561" max="2561" width="40.5703125" style="291" customWidth="1"/>
    <col min="2562" max="2563" width="0" style="291" hidden="1" customWidth="1"/>
    <col min="2564" max="2564" width="13.28515625" style="291" customWidth="1"/>
    <col min="2565" max="2565" width="13.5703125" style="291" customWidth="1"/>
    <col min="2566" max="2566" width="13.85546875" style="291" customWidth="1"/>
    <col min="2567" max="2567" width="13.140625" style="291" customWidth="1"/>
    <col min="2568" max="2568" width="13" style="291" customWidth="1"/>
    <col min="2569" max="2569" width="10.5703125" style="291" customWidth="1"/>
    <col min="2570" max="2570" width="12.5703125" style="291" customWidth="1"/>
    <col min="2571" max="2571" width="0" style="291" hidden="1" customWidth="1"/>
    <col min="2572" max="2573" width="11.85546875" style="291" customWidth="1"/>
    <col min="2574" max="2574" width="12" style="291" customWidth="1"/>
    <col min="2575" max="2575" width="12.5703125" style="291" customWidth="1"/>
    <col min="2576" max="2816" width="8" style="291"/>
    <col min="2817" max="2817" width="40.5703125" style="291" customWidth="1"/>
    <col min="2818" max="2819" width="0" style="291" hidden="1" customWidth="1"/>
    <col min="2820" max="2820" width="13.28515625" style="291" customWidth="1"/>
    <col min="2821" max="2821" width="13.5703125" style="291" customWidth="1"/>
    <col min="2822" max="2822" width="13.85546875" style="291" customWidth="1"/>
    <col min="2823" max="2823" width="13.140625" style="291" customWidth="1"/>
    <col min="2824" max="2824" width="13" style="291" customWidth="1"/>
    <col min="2825" max="2825" width="10.5703125" style="291" customWidth="1"/>
    <col min="2826" max="2826" width="12.5703125" style="291" customWidth="1"/>
    <col min="2827" max="2827" width="0" style="291" hidden="1" customWidth="1"/>
    <col min="2828" max="2829" width="11.85546875" style="291" customWidth="1"/>
    <col min="2830" max="2830" width="12" style="291" customWidth="1"/>
    <col min="2831" max="2831" width="12.5703125" style="291" customWidth="1"/>
    <col min="2832" max="3072" width="8" style="291"/>
    <col min="3073" max="3073" width="40.5703125" style="291" customWidth="1"/>
    <col min="3074" max="3075" width="0" style="291" hidden="1" customWidth="1"/>
    <col min="3076" max="3076" width="13.28515625" style="291" customWidth="1"/>
    <col min="3077" max="3077" width="13.5703125" style="291" customWidth="1"/>
    <col min="3078" max="3078" width="13.85546875" style="291" customWidth="1"/>
    <col min="3079" max="3079" width="13.140625" style="291" customWidth="1"/>
    <col min="3080" max="3080" width="13" style="291" customWidth="1"/>
    <col min="3081" max="3081" width="10.5703125" style="291" customWidth="1"/>
    <col min="3082" max="3082" width="12.5703125" style="291" customWidth="1"/>
    <col min="3083" max="3083" width="0" style="291" hidden="1" customWidth="1"/>
    <col min="3084" max="3085" width="11.85546875" style="291" customWidth="1"/>
    <col min="3086" max="3086" width="12" style="291" customWidth="1"/>
    <col min="3087" max="3087" width="12.5703125" style="291" customWidth="1"/>
    <col min="3088" max="3328" width="8" style="291"/>
    <col min="3329" max="3329" width="40.5703125" style="291" customWidth="1"/>
    <col min="3330" max="3331" width="0" style="291" hidden="1" customWidth="1"/>
    <col min="3332" max="3332" width="13.28515625" style="291" customWidth="1"/>
    <col min="3333" max="3333" width="13.5703125" style="291" customWidth="1"/>
    <col min="3334" max="3334" width="13.85546875" style="291" customWidth="1"/>
    <col min="3335" max="3335" width="13.140625" style="291" customWidth="1"/>
    <col min="3336" max="3336" width="13" style="291" customWidth="1"/>
    <col min="3337" max="3337" width="10.5703125" style="291" customWidth="1"/>
    <col min="3338" max="3338" width="12.5703125" style="291" customWidth="1"/>
    <col min="3339" max="3339" width="0" style="291" hidden="1" customWidth="1"/>
    <col min="3340" max="3341" width="11.85546875" style="291" customWidth="1"/>
    <col min="3342" max="3342" width="12" style="291" customWidth="1"/>
    <col min="3343" max="3343" width="12.5703125" style="291" customWidth="1"/>
    <col min="3344" max="3584" width="8" style="291"/>
    <col min="3585" max="3585" width="40.5703125" style="291" customWidth="1"/>
    <col min="3586" max="3587" width="0" style="291" hidden="1" customWidth="1"/>
    <col min="3588" max="3588" width="13.28515625" style="291" customWidth="1"/>
    <col min="3589" max="3589" width="13.5703125" style="291" customWidth="1"/>
    <col min="3590" max="3590" width="13.85546875" style="291" customWidth="1"/>
    <col min="3591" max="3591" width="13.140625" style="291" customWidth="1"/>
    <col min="3592" max="3592" width="13" style="291" customWidth="1"/>
    <col min="3593" max="3593" width="10.5703125" style="291" customWidth="1"/>
    <col min="3594" max="3594" width="12.5703125" style="291" customWidth="1"/>
    <col min="3595" max="3595" width="0" style="291" hidden="1" customWidth="1"/>
    <col min="3596" max="3597" width="11.85546875" style="291" customWidth="1"/>
    <col min="3598" max="3598" width="12" style="291" customWidth="1"/>
    <col min="3599" max="3599" width="12.5703125" style="291" customWidth="1"/>
    <col min="3600" max="3840" width="8" style="291"/>
    <col min="3841" max="3841" width="40.5703125" style="291" customWidth="1"/>
    <col min="3842" max="3843" width="0" style="291" hidden="1" customWidth="1"/>
    <col min="3844" max="3844" width="13.28515625" style="291" customWidth="1"/>
    <col min="3845" max="3845" width="13.5703125" style="291" customWidth="1"/>
    <col min="3846" max="3846" width="13.85546875" style="291" customWidth="1"/>
    <col min="3847" max="3847" width="13.140625" style="291" customWidth="1"/>
    <col min="3848" max="3848" width="13" style="291" customWidth="1"/>
    <col min="3849" max="3849" width="10.5703125" style="291" customWidth="1"/>
    <col min="3850" max="3850" width="12.5703125" style="291" customWidth="1"/>
    <col min="3851" max="3851" width="0" style="291" hidden="1" customWidth="1"/>
    <col min="3852" max="3853" width="11.85546875" style="291" customWidth="1"/>
    <col min="3854" max="3854" width="12" style="291" customWidth="1"/>
    <col min="3855" max="3855" width="12.5703125" style="291" customWidth="1"/>
    <col min="3856" max="4096" width="8" style="291"/>
    <col min="4097" max="4097" width="40.5703125" style="291" customWidth="1"/>
    <col min="4098" max="4099" width="0" style="291" hidden="1" customWidth="1"/>
    <col min="4100" max="4100" width="13.28515625" style="291" customWidth="1"/>
    <col min="4101" max="4101" width="13.5703125" style="291" customWidth="1"/>
    <col min="4102" max="4102" width="13.85546875" style="291" customWidth="1"/>
    <col min="4103" max="4103" width="13.140625" style="291" customWidth="1"/>
    <col min="4104" max="4104" width="13" style="291" customWidth="1"/>
    <col min="4105" max="4105" width="10.5703125" style="291" customWidth="1"/>
    <col min="4106" max="4106" width="12.5703125" style="291" customWidth="1"/>
    <col min="4107" max="4107" width="0" style="291" hidden="1" customWidth="1"/>
    <col min="4108" max="4109" width="11.85546875" style="291" customWidth="1"/>
    <col min="4110" max="4110" width="12" style="291" customWidth="1"/>
    <col min="4111" max="4111" width="12.5703125" style="291" customWidth="1"/>
    <col min="4112" max="4352" width="8" style="291"/>
    <col min="4353" max="4353" width="40.5703125" style="291" customWidth="1"/>
    <col min="4354" max="4355" width="0" style="291" hidden="1" customWidth="1"/>
    <col min="4356" max="4356" width="13.28515625" style="291" customWidth="1"/>
    <col min="4357" max="4357" width="13.5703125" style="291" customWidth="1"/>
    <col min="4358" max="4358" width="13.85546875" style="291" customWidth="1"/>
    <col min="4359" max="4359" width="13.140625" style="291" customWidth="1"/>
    <col min="4360" max="4360" width="13" style="291" customWidth="1"/>
    <col min="4361" max="4361" width="10.5703125" style="291" customWidth="1"/>
    <col min="4362" max="4362" width="12.5703125" style="291" customWidth="1"/>
    <col min="4363" max="4363" width="0" style="291" hidden="1" customWidth="1"/>
    <col min="4364" max="4365" width="11.85546875" style="291" customWidth="1"/>
    <col min="4366" max="4366" width="12" style="291" customWidth="1"/>
    <col min="4367" max="4367" width="12.5703125" style="291" customWidth="1"/>
    <col min="4368" max="4608" width="8" style="291"/>
    <col min="4609" max="4609" width="40.5703125" style="291" customWidth="1"/>
    <col min="4610" max="4611" width="0" style="291" hidden="1" customWidth="1"/>
    <col min="4612" max="4612" width="13.28515625" style="291" customWidth="1"/>
    <col min="4613" max="4613" width="13.5703125" style="291" customWidth="1"/>
    <col min="4614" max="4614" width="13.85546875" style="291" customWidth="1"/>
    <col min="4615" max="4615" width="13.140625" style="291" customWidth="1"/>
    <col min="4616" max="4616" width="13" style="291" customWidth="1"/>
    <col min="4617" max="4617" width="10.5703125" style="291" customWidth="1"/>
    <col min="4618" max="4618" width="12.5703125" style="291" customWidth="1"/>
    <col min="4619" max="4619" width="0" style="291" hidden="1" customWidth="1"/>
    <col min="4620" max="4621" width="11.85546875" style="291" customWidth="1"/>
    <col min="4622" max="4622" width="12" style="291" customWidth="1"/>
    <col min="4623" max="4623" width="12.5703125" style="291" customWidth="1"/>
    <col min="4624" max="4864" width="8" style="291"/>
    <col min="4865" max="4865" width="40.5703125" style="291" customWidth="1"/>
    <col min="4866" max="4867" width="0" style="291" hidden="1" customWidth="1"/>
    <col min="4868" max="4868" width="13.28515625" style="291" customWidth="1"/>
    <col min="4869" max="4869" width="13.5703125" style="291" customWidth="1"/>
    <col min="4870" max="4870" width="13.85546875" style="291" customWidth="1"/>
    <col min="4871" max="4871" width="13.140625" style="291" customWidth="1"/>
    <col min="4872" max="4872" width="13" style="291" customWidth="1"/>
    <col min="4873" max="4873" width="10.5703125" style="291" customWidth="1"/>
    <col min="4874" max="4874" width="12.5703125" style="291" customWidth="1"/>
    <col min="4875" max="4875" width="0" style="291" hidden="1" customWidth="1"/>
    <col min="4876" max="4877" width="11.85546875" style="291" customWidth="1"/>
    <col min="4878" max="4878" width="12" style="291" customWidth="1"/>
    <col min="4879" max="4879" width="12.5703125" style="291" customWidth="1"/>
    <col min="4880" max="5120" width="8" style="291"/>
    <col min="5121" max="5121" width="40.5703125" style="291" customWidth="1"/>
    <col min="5122" max="5123" width="0" style="291" hidden="1" customWidth="1"/>
    <col min="5124" max="5124" width="13.28515625" style="291" customWidth="1"/>
    <col min="5125" max="5125" width="13.5703125" style="291" customWidth="1"/>
    <col min="5126" max="5126" width="13.85546875" style="291" customWidth="1"/>
    <col min="5127" max="5127" width="13.140625" style="291" customWidth="1"/>
    <col min="5128" max="5128" width="13" style="291" customWidth="1"/>
    <col min="5129" max="5129" width="10.5703125" style="291" customWidth="1"/>
    <col min="5130" max="5130" width="12.5703125" style="291" customWidth="1"/>
    <col min="5131" max="5131" width="0" style="291" hidden="1" customWidth="1"/>
    <col min="5132" max="5133" width="11.85546875" style="291" customWidth="1"/>
    <col min="5134" max="5134" width="12" style="291" customWidth="1"/>
    <col min="5135" max="5135" width="12.5703125" style="291" customWidth="1"/>
    <col min="5136" max="5376" width="8" style="291"/>
    <col min="5377" max="5377" width="40.5703125" style="291" customWidth="1"/>
    <col min="5378" max="5379" width="0" style="291" hidden="1" customWidth="1"/>
    <col min="5380" max="5380" width="13.28515625" style="291" customWidth="1"/>
    <col min="5381" max="5381" width="13.5703125" style="291" customWidth="1"/>
    <col min="5382" max="5382" width="13.85546875" style="291" customWidth="1"/>
    <col min="5383" max="5383" width="13.140625" style="291" customWidth="1"/>
    <col min="5384" max="5384" width="13" style="291" customWidth="1"/>
    <col min="5385" max="5385" width="10.5703125" style="291" customWidth="1"/>
    <col min="5386" max="5386" width="12.5703125" style="291" customWidth="1"/>
    <col min="5387" max="5387" width="0" style="291" hidden="1" customWidth="1"/>
    <col min="5388" max="5389" width="11.85546875" style="291" customWidth="1"/>
    <col min="5390" max="5390" width="12" style="291" customWidth="1"/>
    <col min="5391" max="5391" width="12.5703125" style="291" customWidth="1"/>
    <col min="5392" max="5632" width="8" style="291"/>
    <col min="5633" max="5633" width="40.5703125" style="291" customWidth="1"/>
    <col min="5634" max="5635" width="0" style="291" hidden="1" customWidth="1"/>
    <col min="5636" max="5636" width="13.28515625" style="291" customWidth="1"/>
    <col min="5637" max="5637" width="13.5703125" style="291" customWidth="1"/>
    <col min="5638" max="5638" width="13.85546875" style="291" customWidth="1"/>
    <col min="5639" max="5639" width="13.140625" style="291" customWidth="1"/>
    <col min="5640" max="5640" width="13" style="291" customWidth="1"/>
    <col min="5641" max="5641" width="10.5703125" style="291" customWidth="1"/>
    <col min="5642" max="5642" width="12.5703125" style="291" customWidth="1"/>
    <col min="5643" max="5643" width="0" style="291" hidden="1" customWidth="1"/>
    <col min="5644" max="5645" width="11.85546875" style="291" customWidth="1"/>
    <col min="5646" max="5646" width="12" style="291" customWidth="1"/>
    <col min="5647" max="5647" width="12.5703125" style="291" customWidth="1"/>
    <col min="5648" max="5888" width="8" style="291"/>
    <col min="5889" max="5889" width="40.5703125" style="291" customWidth="1"/>
    <col min="5890" max="5891" width="0" style="291" hidden="1" customWidth="1"/>
    <col min="5892" max="5892" width="13.28515625" style="291" customWidth="1"/>
    <col min="5893" max="5893" width="13.5703125" style="291" customWidth="1"/>
    <col min="5894" max="5894" width="13.85546875" style="291" customWidth="1"/>
    <col min="5895" max="5895" width="13.140625" style="291" customWidth="1"/>
    <col min="5896" max="5896" width="13" style="291" customWidth="1"/>
    <col min="5897" max="5897" width="10.5703125" style="291" customWidth="1"/>
    <col min="5898" max="5898" width="12.5703125" style="291" customWidth="1"/>
    <col min="5899" max="5899" width="0" style="291" hidden="1" customWidth="1"/>
    <col min="5900" max="5901" width="11.85546875" style="291" customWidth="1"/>
    <col min="5902" max="5902" width="12" style="291" customWidth="1"/>
    <col min="5903" max="5903" width="12.5703125" style="291" customWidth="1"/>
    <col min="5904" max="6144" width="8" style="291"/>
    <col min="6145" max="6145" width="40.5703125" style="291" customWidth="1"/>
    <col min="6146" max="6147" width="0" style="291" hidden="1" customWidth="1"/>
    <col min="6148" max="6148" width="13.28515625" style="291" customWidth="1"/>
    <col min="6149" max="6149" width="13.5703125" style="291" customWidth="1"/>
    <col min="6150" max="6150" width="13.85546875" style="291" customWidth="1"/>
    <col min="6151" max="6151" width="13.140625" style="291" customWidth="1"/>
    <col min="6152" max="6152" width="13" style="291" customWidth="1"/>
    <col min="6153" max="6153" width="10.5703125" style="291" customWidth="1"/>
    <col min="6154" max="6154" width="12.5703125" style="291" customWidth="1"/>
    <col min="6155" max="6155" width="0" style="291" hidden="1" customWidth="1"/>
    <col min="6156" max="6157" width="11.85546875" style="291" customWidth="1"/>
    <col min="6158" max="6158" width="12" style="291" customWidth="1"/>
    <col min="6159" max="6159" width="12.5703125" style="291" customWidth="1"/>
    <col min="6160" max="6400" width="8" style="291"/>
    <col min="6401" max="6401" width="40.5703125" style="291" customWidth="1"/>
    <col min="6402" max="6403" width="0" style="291" hidden="1" customWidth="1"/>
    <col min="6404" max="6404" width="13.28515625" style="291" customWidth="1"/>
    <col min="6405" max="6405" width="13.5703125" style="291" customWidth="1"/>
    <col min="6406" max="6406" width="13.85546875" style="291" customWidth="1"/>
    <col min="6407" max="6407" width="13.140625" style="291" customWidth="1"/>
    <col min="6408" max="6408" width="13" style="291" customWidth="1"/>
    <col min="6409" max="6409" width="10.5703125" style="291" customWidth="1"/>
    <col min="6410" max="6410" width="12.5703125" style="291" customWidth="1"/>
    <col min="6411" max="6411" width="0" style="291" hidden="1" customWidth="1"/>
    <col min="6412" max="6413" width="11.85546875" style="291" customWidth="1"/>
    <col min="6414" max="6414" width="12" style="291" customWidth="1"/>
    <col min="6415" max="6415" width="12.5703125" style="291" customWidth="1"/>
    <col min="6416" max="6656" width="8" style="291"/>
    <col min="6657" max="6657" width="40.5703125" style="291" customWidth="1"/>
    <col min="6658" max="6659" width="0" style="291" hidden="1" customWidth="1"/>
    <col min="6660" max="6660" width="13.28515625" style="291" customWidth="1"/>
    <col min="6661" max="6661" width="13.5703125" style="291" customWidth="1"/>
    <col min="6662" max="6662" width="13.85546875" style="291" customWidth="1"/>
    <col min="6663" max="6663" width="13.140625" style="291" customWidth="1"/>
    <col min="6664" max="6664" width="13" style="291" customWidth="1"/>
    <col min="6665" max="6665" width="10.5703125" style="291" customWidth="1"/>
    <col min="6666" max="6666" width="12.5703125" style="291" customWidth="1"/>
    <col min="6667" max="6667" width="0" style="291" hidden="1" customWidth="1"/>
    <col min="6668" max="6669" width="11.85546875" style="291" customWidth="1"/>
    <col min="6670" max="6670" width="12" style="291" customWidth="1"/>
    <col min="6671" max="6671" width="12.5703125" style="291" customWidth="1"/>
    <col min="6672" max="6912" width="8" style="291"/>
    <col min="6913" max="6913" width="40.5703125" style="291" customWidth="1"/>
    <col min="6914" max="6915" width="0" style="291" hidden="1" customWidth="1"/>
    <col min="6916" max="6916" width="13.28515625" style="291" customWidth="1"/>
    <col min="6917" max="6917" width="13.5703125" style="291" customWidth="1"/>
    <col min="6918" max="6918" width="13.85546875" style="291" customWidth="1"/>
    <col min="6919" max="6919" width="13.140625" style="291" customWidth="1"/>
    <col min="6920" max="6920" width="13" style="291" customWidth="1"/>
    <col min="6921" max="6921" width="10.5703125" style="291" customWidth="1"/>
    <col min="6922" max="6922" width="12.5703125" style="291" customWidth="1"/>
    <col min="6923" max="6923" width="0" style="291" hidden="1" customWidth="1"/>
    <col min="6924" max="6925" width="11.85546875" style="291" customWidth="1"/>
    <col min="6926" max="6926" width="12" style="291" customWidth="1"/>
    <col min="6927" max="6927" width="12.5703125" style="291" customWidth="1"/>
    <col min="6928" max="7168" width="8" style="291"/>
    <col min="7169" max="7169" width="40.5703125" style="291" customWidth="1"/>
    <col min="7170" max="7171" width="0" style="291" hidden="1" customWidth="1"/>
    <col min="7172" max="7172" width="13.28515625" style="291" customWidth="1"/>
    <col min="7173" max="7173" width="13.5703125" style="291" customWidth="1"/>
    <col min="7174" max="7174" width="13.85546875" style="291" customWidth="1"/>
    <col min="7175" max="7175" width="13.140625" style="291" customWidth="1"/>
    <col min="7176" max="7176" width="13" style="291" customWidth="1"/>
    <col min="7177" max="7177" width="10.5703125" style="291" customWidth="1"/>
    <col min="7178" max="7178" width="12.5703125" style="291" customWidth="1"/>
    <col min="7179" max="7179" width="0" style="291" hidden="1" customWidth="1"/>
    <col min="7180" max="7181" width="11.85546875" style="291" customWidth="1"/>
    <col min="7182" max="7182" width="12" style="291" customWidth="1"/>
    <col min="7183" max="7183" width="12.5703125" style="291" customWidth="1"/>
    <col min="7184" max="7424" width="8" style="291"/>
    <col min="7425" max="7425" width="40.5703125" style="291" customWidth="1"/>
    <col min="7426" max="7427" width="0" style="291" hidden="1" customWidth="1"/>
    <col min="7428" max="7428" width="13.28515625" style="291" customWidth="1"/>
    <col min="7429" max="7429" width="13.5703125" style="291" customWidth="1"/>
    <col min="7430" max="7430" width="13.85546875" style="291" customWidth="1"/>
    <col min="7431" max="7431" width="13.140625" style="291" customWidth="1"/>
    <col min="7432" max="7432" width="13" style="291" customWidth="1"/>
    <col min="7433" max="7433" width="10.5703125" style="291" customWidth="1"/>
    <col min="7434" max="7434" width="12.5703125" style="291" customWidth="1"/>
    <col min="7435" max="7435" width="0" style="291" hidden="1" customWidth="1"/>
    <col min="7436" max="7437" width="11.85546875" style="291" customWidth="1"/>
    <col min="7438" max="7438" width="12" style="291" customWidth="1"/>
    <col min="7439" max="7439" width="12.5703125" style="291" customWidth="1"/>
    <col min="7440" max="7680" width="8" style="291"/>
    <col min="7681" max="7681" width="40.5703125" style="291" customWidth="1"/>
    <col min="7682" max="7683" width="0" style="291" hidden="1" customWidth="1"/>
    <col min="7684" max="7684" width="13.28515625" style="291" customWidth="1"/>
    <col min="7685" max="7685" width="13.5703125" style="291" customWidth="1"/>
    <col min="7686" max="7686" width="13.85546875" style="291" customWidth="1"/>
    <col min="7687" max="7687" width="13.140625" style="291" customWidth="1"/>
    <col min="7688" max="7688" width="13" style="291" customWidth="1"/>
    <col min="7689" max="7689" width="10.5703125" style="291" customWidth="1"/>
    <col min="7690" max="7690" width="12.5703125" style="291" customWidth="1"/>
    <col min="7691" max="7691" width="0" style="291" hidden="1" customWidth="1"/>
    <col min="7692" max="7693" width="11.85546875" style="291" customWidth="1"/>
    <col min="7694" max="7694" width="12" style="291" customWidth="1"/>
    <col min="7695" max="7695" width="12.5703125" style="291" customWidth="1"/>
    <col min="7696" max="7936" width="8" style="291"/>
    <col min="7937" max="7937" width="40.5703125" style="291" customWidth="1"/>
    <col min="7938" max="7939" width="0" style="291" hidden="1" customWidth="1"/>
    <col min="7940" max="7940" width="13.28515625" style="291" customWidth="1"/>
    <col min="7941" max="7941" width="13.5703125" style="291" customWidth="1"/>
    <col min="7942" max="7942" width="13.85546875" style="291" customWidth="1"/>
    <col min="7943" max="7943" width="13.140625" style="291" customWidth="1"/>
    <col min="7944" max="7944" width="13" style="291" customWidth="1"/>
    <col min="7945" max="7945" width="10.5703125" style="291" customWidth="1"/>
    <col min="7946" max="7946" width="12.5703125" style="291" customWidth="1"/>
    <col min="7947" max="7947" width="0" style="291" hidden="1" customWidth="1"/>
    <col min="7948" max="7949" width="11.85546875" style="291" customWidth="1"/>
    <col min="7950" max="7950" width="12" style="291" customWidth="1"/>
    <col min="7951" max="7951" width="12.5703125" style="291" customWidth="1"/>
    <col min="7952" max="8192" width="8" style="291"/>
    <col min="8193" max="8193" width="40.5703125" style="291" customWidth="1"/>
    <col min="8194" max="8195" width="0" style="291" hidden="1" customWidth="1"/>
    <col min="8196" max="8196" width="13.28515625" style="291" customWidth="1"/>
    <col min="8197" max="8197" width="13.5703125" style="291" customWidth="1"/>
    <col min="8198" max="8198" width="13.85546875" style="291" customWidth="1"/>
    <col min="8199" max="8199" width="13.140625" style="291" customWidth="1"/>
    <col min="8200" max="8200" width="13" style="291" customWidth="1"/>
    <col min="8201" max="8201" width="10.5703125" style="291" customWidth="1"/>
    <col min="8202" max="8202" width="12.5703125" style="291" customWidth="1"/>
    <col min="8203" max="8203" width="0" style="291" hidden="1" customWidth="1"/>
    <col min="8204" max="8205" width="11.85546875" style="291" customWidth="1"/>
    <col min="8206" max="8206" width="12" style="291" customWidth="1"/>
    <col min="8207" max="8207" width="12.5703125" style="291" customWidth="1"/>
    <col min="8208" max="8448" width="8" style="291"/>
    <col min="8449" max="8449" width="40.5703125" style="291" customWidth="1"/>
    <col min="8450" max="8451" width="0" style="291" hidden="1" customWidth="1"/>
    <col min="8452" max="8452" width="13.28515625" style="291" customWidth="1"/>
    <col min="8453" max="8453" width="13.5703125" style="291" customWidth="1"/>
    <col min="8454" max="8454" width="13.85546875" style="291" customWidth="1"/>
    <col min="8455" max="8455" width="13.140625" style="291" customWidth="1"/>
    <col min="8456" max="8456" width="13" style="291" customWidth="1"/>
    <col min="8457" max="8457" width="10.5703125" style="291" customWidth="1"/>
    <col min="8458" max="8458" width="12.5703125" style="291" customWidth="1"/>
    <col min="8459" max="8459" width="0" style="291" hidden="1" customWidth="1"/>
    <col min="8460" max="8461" width="11.85546875" style="291" customWidth="1"/>
    <col min="8462" max="8462" width="12" style="291" customWidth="1"/>
    <col min="8463" max="8463" width="12.5703125" style="291" customWidth="1"/>
    <col min="8464" max="8704" width="8" style="291"/>
    <col min="8705" max="8705" width="40.5703125" style="291" customWidth="1"/>
    <col min="8706" max="8707" width="0" style="291" hidden="1" customWidth="1"/>
    <col min="8708" max="8708" width="13.28515625" style="291" customWidth="1"/>
    <col min="8709" max="8709" width="13.5703125" style="291" customWidth="1"/>
    <col min="8710" max="8710" width="13.85546875" style="291" customWidth="1"/>
    <col min="8711" max="8711" width="13.140625" style="291" customWidth="1"/>
    <col min="8712" max="8712" width="13" style="291" customWidth="1"/>
    <col min="8713" max="8713" width="10.5703125" style="291" customWidth="1"/>
    <col min="8714" max="8714" width="12.5703125" style="291" customWidth="1"/>
    <col min="8715" max="8715" width="0" style="291" hidden="1" customWidth="1"/>
    <col min="8716" max="8717" width="11.85546875" style="291" customWidth="1"/>
    <col min="8718" max="8718" width="12" style="291" customWidth="1"/>
    <col min="8719" max="8719" width="12.5703125" style="291" customWidth="1"/>
    <col min="8720" max="8960" width="8" style="291"/>
    <col min="8961" max="8961" width="40.5703125" style="291" customWidth="1"/>
    <col min="8962" max="8963" width="0" style="291" hidden="1" customWidth="1"/>
    <col min="8964" max="8964" width="13.28515625" style="291" customWidth="1"/>
    <col min="8965" max="8965" width="13.5703125" style="291" customWidth="1"/>
    <col min="8966" max="8966" width="13.85546875" style="291" customWidth="1"/>
    <col min="8967" max="8967" width="13.140625" style="291" customWidth="1"/>
    <col min="8968" max="8968" width="13" style="291" customWidth="1"/>
    <col min="8969" max="8969" width="10.5703125" style="291" customWidth="1"/>
    <col min="8970" max="8970" width="12.5703125" style="291" customWidth="1"/>
    <col min="8971" max="8971" width="0" style="291" hidden="1" customWidth="1"/>
    <col min="8972" max="8973" width="11.85546875" style="291" customWidth="1"/>
    <col min="8974" max="8974" width="12" style="291" customWidth="1"/>
    <col min="8975" max="8975" width="12.5703125" style="291" customWidth="1"/>
    <col min="8976" max="9216" width="8" style="291"/>
    <col min="9217" max="9217" width="40.5703125" style="291" customWidth="1"/>
    <col min="9218" max="9219" width="0" style="291" hidden="1" customWidth="1"/>
    <col min="9220" max="9220" width="13.28515625" style="291" customWidth="1"/>
    <col min="9221" max="9221" width="13.5703125" style="291" customWidth="1"/>
    <col min="9222" max="9222" width="13.85546875" style="291" customWidth="1"/>
    <col min="9223" max="9223" width="13.140625" style="291" customWidth="1"/>
    <col min="9224" max="9224" width="13" style="291" customWidth="1"/>
    <col min="9225" max="9225" width="10.5703125" style="291" customWidth="1"/>
    <col min="9226" max="9226" width="12.5703125" style="291" customWidth="1"/>
    <col min="9227" max="9227" width="0" style="291" hidden="1" customWidth="1"/>
    <col min="9228" max="9229" width="11.85546875" style="291" customWidth="1"/>
    <col min="9230" max="9230" width="12" style="291" customWidth="1"/>
    <col min="9231" max="9231" width="12.5703125" style="291" customWidth="1"/>
    <col min="9232" max="9472" width="8" style="291"/>
    <col min="9473" max="9473" width="40.5703125" style="291" customWidth="1"/>
    <col min="9474" max="9475" width="0" style="291" hidden="1" customWidth="1"/>
    <col min="9476" max="9476" width="13.28515625" style="291" customWidth="1"/>
    <col min="9477" max="9477" width="13.5703125" style="291" customWidth="1"/>
    <col min="9478" max="9478" width="13.85546875" style="291" customWidth="1"/>
    <col min="9479" max="9479" width="13.140625" style="291" customWidth="1"/>
    <col min="9480" max="9480" width="13" style="291" customWidth="1"/>
    <col min="9481" max="9481" width="10.5703125" style="291" customWidth="1"/>
    <col min="9482" max="9482" width="12.5703125" style="291" customWidth="1"/>
    <col min="9483" max="9483" width="0" style="291" hidden="1" customWidth="1"/>
    <col min="9484" max="9485" width="11.85546875" style="291" customWidth="1"/>
    <col min="9486" max="9486" width="12" style="291" customWidth="1"/>
    <col min="9487" max="9487" width="12.5703125" style="291" customWidth="1"/>
    <col min="9488" max="9728" width="8" style="291"/>
    <col min="9729" max="9729" width="40.5703125" style="291" customWidth="1"/>
    <col min="9730" max="9731" width="0" style="291" hidden="1" customWidth="1"/>
    <col min="9732" max="9732" width="13.28515625" style="291" customWidth="1"/>
    <col min="9733" max="9733" width="13.5703125" style="291" customWidth="1"/>
    <col min="9734" max="9734" width="13.85546875" style="291" customWidth="1"/>
    <col min="9735" max="9735" width="13.140625" style="291" customWidth="1"/>
    <col min="9736" max="9736" width="13" style="291" customWidth="1"/>
    <col min="9737" max="9737" width="10.5703125" style="291" customWidth="1"/>
    <col min="9738" max="9738" width="12.5703125" style="291" customWidth="1"/>
    <col min="9739" max="9739" width="0" style="291" hidden="1" customWidth="1"/>
    <col min="9740" max="9741" width="11.85546875" style="291" customWidth="1"/>
    <col min="9742" max="9742" width="12" style="291" customWidth="1"/>
    <col min="9743" max="9743" width="12.5703125" style="291" customWidth="1"/>
    <col min="9744" max="9984" width="8" style="291"/>
    <col min="9985" max="9985" width="40.5703125" style="291" customWidth="1"/>
    <col min="9986" max="9987" width="0" style="291" hidden="1" customWidth="1"/>
    <col min="9988" max="9988" width="13.28515625" style="291" customWidth="1"/>
    <col min="9989" max="9989" width="13.5703125" style="291" customWidth="1"/>
    <col min="9990" max="9990" width="13.85546875" style="291" customWidth="1"/>
    <col min="9991" max="9991" width="13.140625" style="291" customWidth="1"/>
    <col min="9992" max="9992" width="13" style="291" customWidth="1"/>
    <col min="9993" max="9993" width="10.5703125" style="291" customWidth="1"/>
    <col min="9994" max="9994" width="12.5703125" style="291" customWidth="1"/>
    <col min="9995" max="9995" width="0" style="291" hidden="1" customWidth="1"/>
    <col min="9996" max="9997" width="11.85546875" style="291" customWidth="1"/>
    <col min="9998" max="9998" width="12" style="291" customWidth="1"/>
    <col min="9999" max="9999" width="12.5703125" style="291" customWidth="1"/>
    <col min="10000" max="10240" width="8" style="291"/>
    <col min="10241" max="10241" width="40.5703125" style="291" customWidth="1"/>
    <col min="10242" max="10243" width="0" style="291" hidden="1" customWidth="1"/>
    <col min="10244" max="10244" width="13.28515625" style="291" customWidth="1"/>
    <col min="10245" max="10245" width="13.5703125" style="291" customWidth="1"/>
    <col min="10246" max="10246" width="13.85546875" style="291" customWidth="1"/>
    <col min="10247" max="10247" width="13.140625" style="291" customWidth="1"/>
    <col min="10248" max="10248" width="13" style="291" customWidth="1"/>
    <col min="10249" max="10249" width="10.5703125" style="291" customWidth="1"/>
    <col min="10250" max="10250" width="12.5703125" style="291" customWidth="1"/>
    <col min="10251" max="10251" width="0" style="291" hidden="1" customWidth="1"/>
    <col min="10252" max="10253" width="11.85546875" style="291" customWidth="1"/>
    <col min="10254" max="10254" width="12" style="291" customWidth="1"/>
    <col min="10255" max="10255" width="12.5703125" style="291" customWidth="1"/>
    <col min="10256" max="10496" width="8" style="291"/>
    <col min="10497" max="10497" width="40.5703125" style="291" customWidth="1"/>
    <col min="10498" max="10499" width="0" style="291" hidden="1" customWidth="1"/>
    <col min="10500" max="10500" width="13.28515625" style="291" customWidth="1"/>
    <col min="10501" max="10501" width="13.5703125" style="291" customWidth="1"/>
    <col min="10502" max="10502" width="13.85546875" style="291" customWidth="1"/>
    <col min="10503" max="10503" width="13.140625" style="291" customWidth="1"/>
    <col min="10504" max="10504" width="13" style="291" customWidth="1"/>
    <col min="10505" max="10505" width="10.5703125" style="291" customWidth="1"/>
    <col min="10506" max="10506" width="12.5703125" style="291" customWidth="1"/>
    <col min="10507" max="10507" width="0" style="291" hidden="1" customWidth="1"/>
    <col min="10508" max="10509" width="11.85546875" style="291" customWidth="1"/>
    <col min="10510" max="10510" width="12" style="291" customWidth="1"/>
    <col min="10511" max="10511" width="12.5703125" style="291" customWidth="1"/>
    <col min="10512" max="10752" width="8" style="291"/>
    <col min="10753" max="10753" width="40.5703125" style="291" customWidth="1"/>
    <col min="10754" max="10755" width="0" style="291" hidden="1" customWidth="1"/>
    <col min="10756" max="10756" width="13.28515625" style="291" customWidth="1"/>
    <col min="10757" max="10757" width="13.5703125" style="291" customWidth="1"/>
    <col min="10758" max="10758" width="13.85546875" style="291" customWidth="1"/>
    <col min="10759" max="10759" width="13.140625" style="291" customWidth="1"/>
    <col min="10760" max="10760" width="13" style="291" customWidth="1"/>
    <col min="10761" max="10761" width="10.5703125" style="291" customWidth="1"/>
    <col min="10762" max="10762" width="12.5703125" style="291" customWidth="1"/>
    <col min="10763" max="10763" width="0" style="291" hidden="1" customWidth="1"/>
    <col min="10764" max="10765" width="11.85546875" style="291" customWidth="1"/>
    <col min="10766" max="10766" width="12" style="291" customWidth="1"/>
    <col min="10767" max="10767" width="12.5703125" style="291" customWidth="1"/>
    <col min="10768" max="11008" width="8" style="291"/>
    <col min="11009" max="11009" width="40.5703125" style="291" customWidth="1"/>
    <col min="11010" max="11011" width="0" style="291" hidden="1" customWidth="1"/>
    <col min="11012" max="11012" width="13.28515625" style="291" customWidth="1"/>
    <col min="11013" max="11013" width="13.5703125" style="291" customWidth="1"/>
    <col min="11014" max="11014" width="13.85546875" style="291" customWidth="1"/>
    <col min="11015" max="11015" width="13.140625" style="291" customWidth="1"/>
    <col min="11016" max="11016" width="13" style="291" customWidth="1"/>
    <col min="11017" max="11017" width="10.5703125" style="291" customWidth="1"/>
    <col min="11018" max="11018" width="12.5703125" style="291" customWidth="1"/>
    <col min="11019" max="11019" width="0" style="291" hidden="1" customWidth="1"/>
    <col min="11020" max="11021" width="11.85546875" style="291" customWidth="1"/>
    <col min="11022" max="11022" width="12" style="291" customWidth="1"/>
    <col min="11023" max="11023" width="12.5703125" style="291" customWidth="1"/>
    <col min="11024" max="11264" width="8" style="291"/>
    <col min="11265" max="11265" width="40.5703125" style="291" customWidth="1"/>
    <col min="11266" max="11267" width="0" style="291" hidden="1" customWidth="1"/>
    <col min="11268" max="11268" width="13.28515625" style="291" customWidth="1"/>
    <col min="11269" max="11269" width="13.5703125" style="291" customWidth="1"/>
    <col min="11270" max="11270" width="13.85546875" style="291" customWidth="1"/>
    <col min="11271" max="11271" width="13.140625" style="291" customWidth="1"/>
    <col min="11272" max="11272" width="13" style="291" customWidth="1"/>
    <col min="11273" max="11273" width="10.5703125" style="291" customWidth="1"/>
    <col min="11274" max="11274" width="12.5703125" style="291" customWidth="1"/>
    <col min="11275" max="11275" width="0" style="291" hidden="1" customWidth="1"/>
    <col min="11276" max="11277" width="11.85546875" style="291" customWidth="1"/>
    <col min="11278" max="11278" width="12" style="291" customWidth="1"/>
    <col min="11279" max="11279" width="12.5703125" style="291" customWidth="1"/>
    <col min="11280" max="11520" width="8" style="291"/>
    <col min="11521" max="11521" width="40.5703125" style="291" customWidth="1"/>
    <col min="11522" max="11523" width="0" style="291" hidden="1" customWidth="1"/>
    <col min="11524" max="11524" width="13.28515625" style="291" customWidth="1"/>
    <col min="11525" max="11525" width="13.5703125" style="291" customWidth="1"/>
    <col min="11526" max="11526" width="13.85546875" style="291" customWidth="1"/>
    <col min="11527" max="11527" width="13.140625" style="291" customWidth="1"/>
    <col min="11528" max="11528" width="13" style="291" customWidth="1"/>
    <col min="11529" max="11529" width="10.5703125" style="291" customWidth="1"/>
    <col min="11530" max="11530" width="12.5703125" style="291" customWidth="1"/>
    <col min="11531" max="11531" width="0" style="291" hidden="1" customWidth="1"/>
    <col min="11532" max="11533" width="11.85546875" style="291" customWidth="1"/>
    <col min="11534" max="11534" width="12" style="291" customWidth="1"/>
    <col min="11535" max="11535" width="12.5703125" style="291" customWidth="1"/>
    <col min="11536" max="11776" width="8" style="291"/>
    <col min="11777" max="11777" width="40.5703125" style="291" customWidth="1"/>
    <col min="11778" max="11779" width="0" style="291" hidden="1" customWidth="1"/>
    <col min="11780" max="11780" width="13.28515625" style="291" customWidth="1"/>
    <col min="11781" max="11781" width="13.5703125" style="291" customWidth="1"/>
    <col min="11782" max="11782" width="13.85546875" style="291" customWidth="1"/>
    <col min="11783" max="11783" width="13.140625" style="291" customWidth="1"/>
    <col min="11784" max="11784" width="13" style="291" customWidth="1"/>
    <col min="11785" max="11785" width="10.5703125" style="291" customWidth="1"/>
    <col min="11786" max="11786" width="12.5703125" style="291" customWidth="1"/>
    <col min="11787" max="11787" width="0" style="291" hidden="1" customWidth="1"/>
    <col min="11788" max="11789" width="11.85546875" style="291" customWidth="1"/>
    <col min="11790" max="11790" width="12" style="291" customWidth="1"/>
    <col min="11791" max="11791" width="12.5703125" style="291" customWidth="1"/>
    <col min="11792" max="12032" width="8" style="291"/>
    <col min="12033" max="12033" width="40.5703125" style="291" customWidth="1"/>
    <col min="12034" max="12035" width="0" style="291" hidden="1" customWidth="1"/>
    <col min="12036" max="12036" width="13.28515625" style="291" customWidth="1"/>
    <col min="12037" max="12037" width="13.5703125" style="291" customWidth="1"/>
    <col min="12038" max="12038" width="13.85546875" style="291" customWidth="1"/>
    <col min="12039" max="12039" width="13.140625" style="291" customWidth="1"/>
    <col min="12040" max="12040" width="13" style="291" customWidth="1"/>
    <col min="12041" max="12041" width="10.5703125" style="291" customWidth="1"/>
    <col min="12042" max="12042" width="12.5703125" style="291" customWidth="1"/>
    <col min="12043" max="12043" width="0" style="291" hidden="1" customWidth="1"/>
    <col min="12044" max="12045" width="11.85546875" style="291" customWidth="1"/>
    <col min="12046" max="12046" width="12" style="291" customWidth="1"/>
    <col min="12047" max="12047" width="12.5703125" style="291" customWidth="1"/>
    <col min="12048" max="12288" width="8" style="291"/>
    <col min="12289" max="12289" width="40.5703125" style="291" customWidth="1"/>
    <col min="12290" max="12291" width="0" style="291" hidden="1" customWidth="1"/>
    <col min="12292" max="12292" width="13.28515625" style="291" customWidth="1"/>
    <col min="12293" max="12293" width="13.5703125" style="291" customWidth="1"/>
    <col min="12294" max="12294" width="13.85546875" style="291" customWidth="1"/>
    <col min="12295" max="12295" width="13.140625" style="291" customWidth="1"/>
    <col min="12296" max="12296" width="13" style="291" customWidth="1"/>
    <col min="12297" max="12297" width="10.5703125" style="291" customWidth="1"/>
    <col min="12298" max="12298" width="12.5703125" style="291" customWidth="1"/>
    <col min="12299" max="12299" width="0" style="291" hidden="1" customWidth="1"/>
    <col min="12300" max="12301" width="11.85546875" style="291" customWidth="1"/>
    <col min="12302" max="12302" width="12" style="291" customWidth="1"/>
    <col min="12303" max="12303" width="12.5703125" style="291" customWidth="1"/>
    <col min="12304" max="12544" width="8" style="291"/>
    <col min="12545" max="12545" width="40.5703125" style="291" customWidth="1"/>
    <col min="12546" max="12547" width="0" style="291" hidden="1" customWidth="1"/>
    <col min="12548" max="12548" width="13.28515625" style="291" customWidth="1"/>
    <col min="12549" max="12549" width="13.5703125" style="291" customWidth="1"/>
    <col min="12550" max="12550" width="13.85546875" style="291" customWidth="1"/>
    <col min="12551" max="12551" width="13.140625" style="291" customWidth="1"/>
    <col min="12552" max="12552" width="13" style="291" customWidth="1"/>
    <col min="12553" max="12553" width="10.5703125" style="291" customWidth="1"/>
    <col min="12554" max="12554" width="12.5703125" style="291" customWidth="1"/>
    <col min="12555" max="12555" width="0" style="291" hidden="1" customWidth="1"/>
    <col min="12556" max="12557" width="11.85546875" style="291" customWidth="1"/>
    <col min="12558" max="12558" width="12" style="291" customWidth="1"/>
    <col min="12559" max="12559" width="12.5703125" style="291" customWidth="1"/>
    <col min="12560" max="12800" width="8" style="291"/>
    <col min="12801" max="12801" width="40.5703125" style="291" customWidth="1"/>
    <col min="12802" max="12803" width="0" style="291" hidden="1" customWidth="1"/>
    <col min="12804" max="12804" width="13.28515625" style="291" customWidth="1"/>
    <col min="12805" max="12805" width="13.5703125" style="291" customWidth="1"/>
    <col min="12806" max="12806" width="13.85546875" style="291" customWidth="1"/>
    <col min="12807" max="12807" width="13.140625" style="291" customWidth="1"/>
    <col min="12808" max="12808" width="13" style="291" customWidth="1"/>
    <col min="12809" max="12809" width="10.5703125" style="291" customWidth="1"/>
    <col min="12810" max="12810" width="12.5703125" style="291" customWidth="1"/>
    <col min="12811" max="12811" width="0" style="291" hidden="1" customWidth="1"/>
    <col min="12812" max="12813" width="11.85546875" style="291" customWidth="1"/>
    <col min="12814" max="12814" width="12" style="291" customWidth="1"/>
    <col min="12815" max="12815" width="12.5703125" style="291" customWidth="1"/>
    <col min="12816" max="13056" width="8" style="291"/>
    <col min="13057" max="13057" width="40.5703125" style="291" customWidth="1"/>
    <col min="13058" max="13059" width="0" style="291" hidden="1" customWidth="1"/>
    <col min="13060" max="13060" width="13.28515625" style="291" customWidth="1"/>
    <col min="13061" max="13061" width="13.5703125" style="291" customWidth="1"/>
    <col min="13062" max="13062" width="13.85546875" style="291" customWidth="1"/>
    <col min="13063" max="13063" width="13.140625" style="291" customWidth="1"/>
    <col min="13064" max="13064" width="13" style="291" customWidth="1"/>
    <col min="13065" max="13065" width="10.5703125" style="291" customWidth="1"/>
    <col min="13066" max="13066" width="12.5703125" style="291" customWidth="1"/>
    <col min="13067" max="13067" width="0" style="291" hidden="1" customWidth="1"/>
    <col min="13068" max="13069" width="11.85546875" style="291" customWidth="1"/>
    <col min="13070" max="13070" width="12" style="291" customWidth="1"/>
    <col min="13071" max="13071" width="12.5703125" style="291" customWidth="1"/>
    <col min="13072" max="13312" width="8" style="291"/>
    <col min="13313" max="13313" width="40.5703125" style="291" customWidth="1"/>
    <col min="13314" max="13315" width="0" style="291" hidden="1" customWidth="1"/>
    <col min="13316" max="13316" width="13.28515625" style="291" customWidth="1"/>
    <col min="13317" max="13317" width="13.5703125" style="291" customWidth="1"/>
    <col min="13318" max="13318" width="13.85546875" style="291" customWidth="1"/>
    <col min="13319" max="13319" width="13.140625" style="291" customWidth="1"/>
    <col min="13320" max="13320" width="13" style="291" customWidth="1"/>
    <col min="13321" max="13321" width="10.5703125" style="291" customWidth="1"/>
    <col min="13322" max="13322" width="12.5703125" style="291" customWidth="1"/>
    <col min="13323" max="13323" width="0" style="291" hidden="1" customWidth="1"/>
    <col min="13324" max="13325" width="11.85546875" style="291" customWidth="1"/>
    <col min="13326" max="13326" width="12" style="291" customWidth="1"/>
    <col min="13327" max="13327" width="12.5703125" style="291" customWidth="1"/>
    <col min="13328" max="13568" width="8" style="291"/>
    <col min="13569" max="13569" width="40.5703125" style="291" customWidth="1"/>
    <col min="13570" max="13571" width="0" style="291" hidden="1" customWidth="1"/>
    <col min="13572" max="13572" width="13.28515625" style="291" customWidth="1"/>
    <col min="13573" max="13573" width="13.5703125" style="291" customWidth="1"/>
    <col min="13574" max="13574" width="13.85546875" style="291" customWidth="1"/>
    <col min="13575" max="13575" width="13.140625" style="291" customWidth="1"/>
    <col min="13576" max="13576" width="13" style="291" customWidth="1"/>
    <col min="13577" max="13577" width="10.5703125" style="291" customWidth="1"/>
    <col min="13578" max="13578" width="12.5703125" style="291" customWidth="1"/>
    <col min="13579" max="13579" width="0" style="291" hidden="1" customWidth="1"/>
    <col min="13580" max="13581" width="11.85546875" style="291" customWidth="1"/>
    <col min="13582" max="13582" width="12" style="291" customWidth="1"/>
    <col min="13583" max="13583" width="12.5703125" style="291" customWidth="1"/>
    <col min="13584" max="13824" width="8" style="291"/>
    <col min="13825" max="13825" width="40.5703125" style="291" customWidth="1"/>
    <col min="13826" max="13827" width="0" style="291" hidden="1" customWidth="1"/>
    <col min="13828" max="13828" width="13.28515625" style="291" customWidth="1"/>
    <col min="13829" max="13829" width="13.5703125" style="291" customWidth="1"/>
    <col min="13830" max="13830" width="13.85546875" style="291" customWidth="1"/>
    <col min="13831" max="13831" width="13.140625" style="291" customWidth="1"/>
    <col min="13832" max="13832" width="13" style="291" customWidth="1"/>
    <col min="13833" max="13833" width="10.5703125" style="291" customWidth="1"/>
    <col min="13834" max="13834" width="12.5703125" style="291" customWidth="1"/>
    <col min="13835" max="13835" width="0" style="291" hidden="1" customWidth="1"/>
    <col min="13836" max="13837" width="11.85546875" style="291" customWidth="1"/>
    <col min="13838" max="13838" width="12" style="291" customWidth="1"/>
    <col min="13839" max="13839" width="12.5703125" style="291" customWidth="1"/>
    <col min="13840" max="14080" width="8" style="291"/>
    <col min="14081" max="14081" width="40.5703125" style="291" customWidth="1"/>
    <col min="14082" max="14083" width="0" style="291" hidden="1" customWidth="1"/>
    <col min="14084" max="14084" width="13.28515625" style="291" customWidth="1"/>
    <col min="14085" max="14085" width="13.5703125" style="291" customWidth="1"/>
    <col min="14086" max="14086" width="13.85546875" style="291" customWidth="1"/>
    <col min="14087" max="14087" width="13.140625" style="291" customWidth="1"/>
    <col min="14088" max="14088" width="13" style="291" customWidth="1"/>
    <col min="14089" max="14089" width="10.5703125" style="291" customWidth="1"/>
    <col min="14090" max="14090" width="12.5703125" style="291" customWidth="1"/>
    <col min="14091" max="14091" width="0" style="291" hidden="1" customWidth="1"/>
    <col min="14092" max="14093" width="11.85546875" style="291" customWidth="1"/>
    <col min="14094" max="14094" width="12" style="291" customWidth="1"/>
    <col min="14095" max="14095" width="12.5703125" style="291" customWidth="1"/>
    <col min="14096" max="14336" width="8" style="291"/>
    <col min="14337" max="14337" width="40.5703125" style="291" customWidth="1"/>
    <col min="14338" max="14339" width="0" style="291" hidden="1" customWidth="1"/>
    <col min="14340" max="14340" width="13.28515625" style="291" customWidth="1"/>
    <col min="14341" max="14341" width="13.5703125" style="291" customWidth="1"/>
    <col min="14342" max="14342" width="13.85546875" style="291" customWidth="1"/>
    <col min="14343" max="14343" width="13.140625" style="291" customWidth="1"/>
    <col min="14344" max="14344" width="13" style="291" customWidth="1"/>
    <col min="14345" max="14345" width="10.5703125" style="291" customWidth="1"/>
    <col min="14346" max="14346" width="12.5703125" style="291" customWidth="1"/>
    <col min="14347" max="14347" width="0" style="291" hidden="1" customWidth="1"/>
    <col min="14348" max="14349" width="11.85546875" style="291" customWidth="1"/>
    <col min="14350" max="14350" width="12" style="291" customWidth="1"/>
    <col min="14351" max="14351" width="12.5703125" style="291" customWidth="1"/>
    <col min="14352" max="14592" width="8" style="291"/>
    <col min="14593" max="14593" width="40.5703125" style="291" customWidth="1"/>
    <col min="14594" max="14595" width="0" style="291" hidden="1" customWidth="1"/>
    <col min="14596" max="14596" width="13.28515625" style="291" customWidth="1"/>
    <col min="14597" max="14597" width="13.5703125" style="291" customWidth="1"/>
    <col min="14598" max="14598" width="13.85546875" style="291" customWidth="1"/>
    <col min="14599" max="14599" width="13.140625" style="291" customWidth="1"/>
    <col min="14600" max="14600" width="13" style="291" customWidth="1"/>
    <col min="14601" max="14601" width="10.5703125" style="291" customWidth="1"/>
    <col min="14602" max="14602" width="12.5703125" style="291" customWidth="1"/>
    <col min="14603" max="14603" width="0" style="291" hidden="1" customWidth="1"/>
    <col min="14604" max="14605" width="11.85546875" style="291" customWidth="1"/>
    <col min="14606" max="14606" width="12" style="291" customWidth="1"/>
    <col min="14607" max="14607" width="12.5703125" style="291" customWidth="1"/>
    <col min="14608" max="14848" width="8" style="291"/>
    <col min="14849" max="14849" width="40.5703125" style="291" customWidth="1"/>
    <col min="14850" max="14851" width="0" style="291" hidden="1" customWidth="1"/>
    <col min="14852" max="14852" width="13.28515625" style="291" customWidth="1"/>
    <col min="14853" max="14853" width="13.5703125" style="291" customWidth="1"/>
    <col min="14854" max="14854" width="13.85546875" style="291" customWidth="1"/>
    <col min="14855" max="14855" width="13.140625" style="291" customWidth="1"/>
    <col min="14856" max="14856" width="13" style="291" customWidth="1"/>
    <col min="14857" max="14857" width="10.5703125" style="291" customWidth="1"/>
    <col min="14858" max="14858" width="12.5703125" style="291" customWidth="1"/>
    <col min="14859" max="14859" width="0" style="291" hidden="1" customWidth="1"/>
    <col min="14860" max="14861" width="11.85546875" style="291" customWidth="1"/>
    <col min="14862" max="14862" width="12" style="291" customWidth="1"/>
    <col min="14863" max="14863" width="12.5703125" style="291" customWidth="1"/>
    <col min="14864" max="15104" width="8" style="291"/>
    <col min="15105" max="15105" width="40.5703125" style="291" customWidth="1"/>
    <col min="15106" max="15107" width="0" style="291" hidden="1" customWidth="1"/>
    <col min="15108" max="15108" width="13.28515625" style="291" customWidth="1"/>
    <col min="15109" max="15109" width="13.5703125" style="291" customWidth="1"/>
    <col min="15110" max="15110" width="13.85546875" style="291" customWidth="1"/>
    <col min="15111" max="15111" width="13.140625" style="291" customWidth="1"/>
    <col min="15112" max="15112" width="13" style="291" customWidth="1"/>
    <col min="15113" max="15113" width="10.5703125" style="291" customWidth="1"/>
    <col min="15114" max="15114" width="12.5703125" style="291" customWidth="1"/>
    <col min="15115" max="15115" width="0" style="291" hidden="1" customWidth="1"/>
    <col min="15116" max="15117" width="11.85546875" style="291" customWidth="1"/>
    <col min="15118" max="15118" width="12" style="291" customWidth="1"/>
    <col min="15119" max="15119" width="12.5703125" style="291" customWidth="1"/>
    <col min="15120" max="15360" width="8" style="291"/>
    <col min="15361" max="15361" width="40.5703125" style="291" customWidth="1"/>
    <col min="15362" max="15363" width="0" style="291" hidden="1" customWidth="1"/>
    <col min="15364" max="15364" width="13.28515625" style="291" customWidth="1"/>
    <col min="15365" max="15365" width="13.5703125" style="291" customWidth="1"/>
    <col min="15366" max="15366" width="13.85546875" style="291" customWidth="1"/>
    <col min="15367" max="15367" width="13.140625" style="291" customWidth="1"/>
    <col min="15368" max="15368" width="13" style="291" customWidth="1"/>
    <col min="15369" max="15369" width="10.5703125" style="291" customWidth="1"/>
    <col min="15370" max="15370" width="12.5703125" style="291" customWidth="1"/>
    <col min="15371" max="15371" width="0" style="291" hidden="1" customWidth="1"/>
    <col min="15372" max="15373" width="11.85546875" style="291" customWidth="1"/>
    <col min="15374" max="15374" width="12" style="291" customWidth="1"/>
    <col min="15375" max="15375" width="12.5703125" style="291" customWidth="1"/>
    <col min="15376" max="15616" width="8" style="291"/>
    <col min="15617" max="15617" width="40.5703125" style="291" customWidth="1"/>
    <col min="15618" max="15619" width="0" style="291" hidden="1" customWidth="1"/>
    <col min="15620" max="15620" width="13.28515625" style="291" customWidth="1"/>
    <col min="15621" max="15621" width="13.5703125" style="291" customWidth="1"/>
    <col min="15622" max="15622" width="13.85546875" style="291" customWidth="1"/>
    <col min="15623" max="15623" width="13.140625" style="291" customWidth="1"/>
    <col min="15624" max="15624" width="13" style="291" customWidth="1"/>
    <col min="15625" max="15625" width="10.5703125" style="291" customWidth="1"/>
    <col min="15626" max="15626" width="12.5703125" style="291" customWidth="1"/>
    <col min="15627" max="15627" width="0" style="291" hidden="1" customWidth="1"/>
    <col min="15628" max="15629" width="11.85546875" style="291" customWidth="1"/>
    <col min="15630" max="15630" width="12" style="291" customWidth="1"/>
    <col min="15631" max="15631" width="12.5703125" style="291" customWidth="1"/>
    <col min="15632" max="15872" width="8" style="291"/>
    <col min="15873" max="15873" width="40.5703125" style="291" customWidth="1"/>
    <col min="15874" max="15875" width="0" style="291" hidden="1" customWidth="1"/>
    <col min="15876" max="15876" width="13.28515625" style="291" customWidth="1"/>
    <col min="15877" max="15877" width="13.5703125" style="291" customWidth="1"/>
    <col min="15878" max="15878" width="13.85546875" style="291" customWidth="1"/>
    <col min="15879" max="15879" width="13.140625" style="291" customWidth="1"/>
    <col min="15880" max="15880" width="13" style="291" customWidth="1"/>
    <col min="15881" max="15881" width="10.5703125" style="291" customWidth="1"/>
    <col min="15882" max="15882" width="12.5703125" style="291" customWidth="1"/>
    <col min="15883" max="15883" width="0" style="291" hidden="1" customWidth="1"/>
    <col min="15884" max="15885" width="11.85546875" style="291" customWidth="1"/>
    <col min="15886" max="15886" width="12" style="291" customWidth="1"/>
    <col min="15887" max="15887" width="12.5703125" style="291" customWidth="1"/>
    <col min="15888" max="16128" width="8" style="291"/>
    <col min="16129" max="16129" width="40.5703125" style="291" customWidth="1"/>
    <col min="16130" max="16131" width="0" style="291" hidden="1" customWidth="1"/>
    <col min="16132" max="16132" width="13.28515625" style="291" customWidth="1"/>
    <col min="16133" max="16133" width="13.5703125" style="291" customWidth="1"/>
    <col min="16134" max="16134" width="13.85546875" style="291" customWidth="1"/>
    <col min="16135" max="16135" width="13.140625" style="291" customWidth="1"/>
    <col min="16136" max="16136" width="13" style="291" customWidth="1"/>
    <col min="16137" max="16137" width="10.5703125" style="291" customWidth="1"/>
    <col min="16138" max="16138" width="12.5703125" style="291" customWidth="1"/>
    <col min="16139" max="16139" width="0" style="291" hidden="1" customWidth="1"/>
    <col min="16140" max="16141" width="11.85546875" style="291" customWidth="1"/>
    <col min="16142" max="16142" width="12" style="291" customWidth="1"/>
    <col min="16143" max="16143" width="12.5703125" style="291" customWidth="1"/>
    <col min="16144" max="16384" width="8" style="291"/>
  </cols>
  <sheetData>
    <row r="1" spans="1:14" s="276" customFormat="1" ht="15" customHeight="1" x14ac:dyDescent="0.2">
      <c r="A1" s="268" t="str">
        <f>[1]BYDEPT!A1</f>
        <v>CY 2015 PROGRAM, ALLOTMENT RELEASES, BALANCE</v>
      </c>
      <c r="B1" s="269"/>
      <c r="C1" s="269"/>
      <c r="D1" s="269"/>
      <c r="E1" s="270"/>
      <c r="F1" s="271"/>
      <c r="G1" s="271"/>
      <c r="H1" s="271"/>
      <c r="I1" s="272"/>
      <c r="J1" s="273"/>
      <c r="K1" s="274"/>
      <c r="L1" s="273"/>
      <c r="M1" s="274"/>
      <c r="N1" s="275"/>
    </row>
    <row r="2" spans="1:14" s="276" customFormat="1" ht="15" customHeight="1" x14ac:dyDescent="0.2">
      <c r="A2" s="268" t="str">
        <f>[1]BYDEPT!A2</f>
        <v>January 1-November 30, 2015</v>
      </c>
      <c r="B2" s="269"/>
      <c r="C2" s="269">
        <f>C134+2424675</f>
        <v>0</v>
      </c>
      <c r="D2" s="269"/>
      <c r="E2" s="277"/>
      <c r="F2" s="270"/>
      <c r="G2" s="270"/>
      <c r="H2" s="278"/>
      <c r="I2" s="279"/>
      <c r="J2" s="277"/>
      <c r="K2" s="274"/>
      <c r="L2" s="277"/>
      <c r="M2" s="274"/>
      <c r="N2" s="275"/>
    </row>
    <row r="3" spans="1:14" s="283" customFormat="1" ht="15.75" customHeight="1" x14ac:dyDescent="0.2">
      <c r="A3" s="269" t="s">
        <v>0</v>
      </c>
      <c r="B3" s="269"/>
      <c r="C3" s="269"/>
      <c r="D3" s="269"/>
      <c r="E3" s="280"/>
      <c r="F3" s="280"/>
      <c r="G3" s="280"/>
      <c r="H3" s="281"/>
      <c r="I3" s="282"/>
      <c r="J3" s="280"/>
      <c r="K3" s="275"/>
      <c r="L3" s="280"/>
      <c r="M3" s="275"/>
      <c r="N3" s="275"/>
    </row>
    <row r="4" spans="1:14" ht="27" customHeight="1" x14ac:dyDescent="0.2">
      <c r="A4" s="284" t="s">
        <v>1</v>
      </c>
      <c r="B4" s="285" t="s">
        <v>287</v>
      </c>
      <c r="C4" s="285" t="s">
        <v>303</v>
      </c>
      <c r="D4" s="285" t="s">
        <v>304</v>
      </c>
      <c r="E4" s="286" t="s">
        <v>218</v>
      </c>
      <c r="F4" s="287"/>
      <c r="G4" s="288"/>
      <c r="H4" s="289" t="s">
        <v>14</v>
      </c>
      <c r="I4" s="290" t="s">
        <v>4</v>
      </c>
      <c r="J4" s="289" t="s">
        <v>15</v>
      </c>
      <c r="L4" s="292" t="s">
        <v>288</v>
      </c>
      <c r="N4" s="293" t="s">
        <v>14</v>
      </c>
    </row>
    <row r="5" spans="1:14" ht="10.5" customHeight="1" x14ac:dyDescent="0.2">
      <c r="A5" s="284"/>
      <c r="B5" s="294"/>
      <c r="C5" s="294"/>
      <c r="D5" s="294"/>
      <c r="E5" s="295" t="s">
        <v>2</v>
      </c>
      <c r="F5" s="296" t="s">
        <v>327</v>
      </c>
      <c r="G5" s="286" t="s">
        <v>16</v>
      </c>
      <c r="H5" s="297"/>
      <c r="I5" s="298"/>
      <c r="J5" s="297"/>
      <c r="L5" s="299"/>
    </row>
    <row r="6" spans="1:14" ht="17.25" customHeight="1" x14ac:dyDescent="0.2">
      <c r="A6" s="284"/>
      <c r="B6" s="300"/>
      <c r="C6" s="300"/>
      <c r="D6" s="300"/>
      <c r="E6" s="295"/>
      <c r="F6" s="296"/>
      <c r="G6" s="286"/>
      <c r="H6" s="301"/>
      <c r="I6" s="302"/>
      <c r="J6" s="301"/>
      <c r="L6" s="303"/>
      <c r="N6" s="304" t="s">
        <v>357</v>
      </c>
    </row>
    <row r="7" spans="1:14" ht="19.5" customHeight="1" x14ac:dyDescent="0.2">
      <c r="A7" s="305" t="s">
        <v>219</v>
      </c>
      <c r="B7" s="306"/>
      <c r="C7" s="306"/>
      <c r="D7" s="306"/>
      <c r="E7" s="307">
        <f>E8+E92</f>
        <v>1739768572</v>
      </c>
      <c r="F7" s="308">
        <f>F8+F92</f>
        <v>0</v>
      </c>
      <c r="G7" s="309">
        <f>G8+G92</f>
        <v>1739768572</v>
      </c>
      <c r="H7" s="310">
        <f>H8+H92</f>
        <v>1586476605</v>
      </c>
      <c r="I7" s="311">
        <f>H7/G7</f>
        <v>0.91188944928245319</v>
      </c>
      <c r="J7" s="310">
        <f>J8+J92</f>
        <v>153291967</v>
      </c>
      <c r="L7" s="310"/>
    </row>
    <row r="8" spans="1:14" s="317" customFormat="1" ht="18.75" customHeight="1" x14ac:dyDescent="0.2">
      <c r="A8" s="312" t="s">
        <v>17</v>
      </c>
      <c r="B8" s="312"/>
      <c r="C8" s="312"/>
      <c r="D8" s="312"/>
      <c r="E8" s="313">
        <f>SUM(E9:E15)+SUM(E18:E23)+SUM(E26:E28)+SUM(E31:E32)+SUM(E35:E51)</f>
        <v>1371039362</v>
      </c>
      <c r="F8" s="313">
        <f>SUM(F9:F15)+SUM(F18:F23)+SUM(F26:F28)+SUM(F31:F32)+SUM(F35:F51)</f>
        <v>-37189475</v>
      </c>
      <c r="G8" s="314">
        <f>SUM(G9:G15)+SUM(G18:G23)+SUM(G26:G28)+SUM(G31:G32)+SUM(G35:G51)</f>
        <v>1333849887</v>
      </c>
      <c r="H8" s="315">
        <f>SUM(H9:H15)+SUM(H18:H23)+SUM(H26:H28)+SUM(H31:H32)+SUM(H35:H51)</f>
        <v>1299738275</v>
      </c>
      <c r="I8" s="316">
        <f t="shared" ref="I8:I49" si="0">H8/G8</f>
        <v>0.97442619868063163</v>
      </c>
      <c r="J8" s="315">
        <f>SUM(J9:J15)+SUM(J18:J23)+SUM(J26:J28)+SUM(J31:J32)+SUM(J35:J51)</f>
        <v>34111612</v>
      </c>
      <c r="L8" s="315"/>
      <c r="M8" s="318"/>
      <c r="N8" s="293"/>
    </row>
    <row r="9" spans="1:14" ht="18" customHeight="1" x14ac:dyDescent="0.2">
      <c r="A9" s="319" t="s">
        <v>18</v>
      </c>
      <c r="B9" s="41"/>
      <c r="C9" s="41"/>
      <c r="D9" s="41"/>
      <c r="E9" s="42">
        <f>+[1]BYDEPT!F9</f>
        <v>12658419</v>
      </c>
      <c r="F9" s="42">
        <f>[1]BYDEPT!AE9</f>
        <v>0</v>
      </c>
      <c r="G9" s="320">
        <f t="shared" ref="G9:G14" si="1">E9+F9</f>
        <v>12658419</v>
      </c>
      <c r="H9" s="321">
        <f>[1]BYDEPT!BD9</f>
        <v>12658419</v>
      </c>
      <c r="I9" s="322">
        <f t="shared" si="0"/>
        <v>1</v>
      </c>
      <c r="J9" s="321">
        <f t="shared" ref="J9:J14" si="2">G9-H9</f>
        <v>0</v>
      </c>
      <c r="L9" s="321"/>
    </row>
    <row r="10" spans="1:14" ht="16.5" customHeight="1" x14ac:dyDescent="0.2">
      <c r="A10" s="319" t="s">
        <v>19</v>
      </c>
      <c r="B10" s="41"/>
      <c r="C10" s="41"/>
      <c r="D10" s="41"/>
      <c r="E10" s="42">
        <f>+[1]BYDEPT!F10</f>
        <v>2567637</v>
      </c>
      <c r="F10" s="42">
        <f>[1]BYDEPT!AE10</f>
        <v>0</v>
      </c>
      <c r="G10" s="320">
        <f t="shared" si="1"/>
        <v>2567637</v>
      </c>
      <c r="H10" s="321">
        <f>[1]BYDEPT!BD10</f>
        <v>2567637</v>
      </c>
      <c r="I10" s="322">
        <f>H10/G10</f>
        <v>1</v>
      </c>
      <c r="J10" s="321">
        <f t="shared" si="2"/>
        <v>0</v>
      </c>
      <c r="L10" s="321"/>
    </row>
    <row r="11" spans="1:14" ht="16.5" customHeight="1" x14ac:dyDescent="0.2">
      <c r="A11" s="319" t="s">
        <v>20</v>
      </c>
      <c r="B11" s="41"/>
      <c r="C11" s="41"/>
      <c r="D11" s="41"/>
      <c r="E11" s="42">
        <f>+[1]BYDEPT!F11</f>
        <v>222632</v>
      </c>
      <c r="F11" s="42">
        <f>[1]BYDEPT!AE11</f>
        <v>0</v>
      </c>
      <c r="G11" s="320">
        <f t="shared" si="1"/>
        <v>222632</v>
      </c>
      <c r="H11" s="321">
        <f>[1]BYDEPT!BD11</f>
        <v>222632</v>
      </c>
      <c r="I11" s="322">
        <f>H11/G11</f>
        <v>1</v>
      </c>
      <c r="J11" s="321">
        <f t="shared" si="2"/>
        <v>0</v>
      </c>
      <c r="L11" s="321"/>
    </row>
    <row r="12" spans="1:14" ht="16.5" customHeight="1" x14ac:dyDescent="0.2">
      <c r="A12" s="319" t="s">
        <v>21</v>
      </c>
      <c r="B12" s="41"/>
      <c r="C12" s="41"/>
      <c r="D12" s="41"/>
      <c r="E12" s="42">
        <f>+[1]BYDEPT!F12</f>
        <v>10260106</v>
      </c>
      <c r="F12" s="42">
        <f>[1]BYDEPT!AE12</f>
        <v>-1421</v>
      </c>
      <c r="G12" s="320">
        <f t="shared" si="1"/>
        <v>10258685</v>
      </c>
      <c r="H12" s="321">
        <f>[1]BYDEPT!BD12</f>
        <v>10157685</v>
      </c>
      <c r="I12" s="322">
        <f>H12/G12</f>
        <v>0.99015468356811809</v>
      </c>
      <c r="J12" s="321">
        <f t="shared" si="2"/>
        <v>101000</v>
      </c>
      <c r="L12" s="321"/>
    </row>
    <row r="13" spans="1:14" ht="16.5" customHeight="1" x14ac:dyDescent="0.2">
      <c r="A13" s="319" t="s">
        <v>22</v>
      </c>
      <c r="B13" s="41"/>
      <c r="C13" s="41"/>
      <c r="D13" s="41"/>
      <c r="E13" s="42">
        <f>+[1]BYDEPT!F13</f>
        <v>48697540</v>
      </c>
      <c r="F13" s="42">
        <f>[1]BYDEPT!AE13</f>
        <v>-6762464</v>
      </c>
      <c r="G13" s="320">
        <f t="shared" si="1"/>
        <v>41935076</v>
      </c>
      <c r="H13" s="321">
        <f>[1]BYDEPT!BD13</f>
        <v>40541576</v>
      </c>
      <c r="I13" s="322">
        <f>H13/G13</f>
        <v>0.96677006141588961</v>
      </c>
      <c r="J13" s="321">
        <f t="shared" si="2"/>
        <v>1393500</v>
      </c>
      <c r="L13" s="321"/>
    </row>
    <row r="14" spans="1:14" ht="16.5" customHeight="1" x14ac:dyDescent="0.2">
      <c r="A14" s="319" t="s">
        <v>23</v>
      </c>
      <c r="B14" s="41"/>
      <c r="C14" s="41"/>
      <c r="D14" s="41"/>
      <c r="E14" s="42">
        <f>+[1]BYDEPT!F14</f>
        <v>1418771</v>
      </c>
      <c r="F14" s="42">
        <f>[1]BYDEPT!AE14</f>
        <v>479732</v>
      </c>
      <c r="G14" s="320">
        <f t="shared" si="1"/>
        <v>1898503</v>
      </c>
      <c r="H14" s="321">
        <f>[1]BYDEPT!BD14</f>
        <v>1898503</v>
      </c>
      <c r="I14" s="322">
        <f>H14/G14</f>
        <v>1</v>
      </c>
      <c r="J14" s="321">
        <f t="shared" si="2"/>
        <v>0</v>
      </c>
      <c r="L14" s="321"/>
    </row>
    <row r="15" spans="1:14" ht="16.5" customHeight="1" x14ac:dyDescent="0.2">
      <c r="A15" s="319" t="s">
        <v>24</v>
      </c>
      <c r="B15" s="41"/>
      <c r="C15" s="41"/>
      <c r="D15" s="41"/>
      <c r="E15" s="42">
        <f>+[1]BYDEPT!F15</f>
        <v>321059493</v>
      </c>
      <c r="F15" s="42">
        <f>SUM(F16:F17)</f>
        <v>-48226581</v>
      </c>
      <c r="G15" s="320">
        <f>SUM(G16:G17)</f>
        <v>272832912</v>
      </c>
      <c r="H15" s="321">
        <f>SUM(H16:H17)</f>
        <v>271617498</v>
      </c>
      <c r="I15" s="322">
        <f t="shared" si="0"/>
        <v>0.99554520753713172</v>
      </c>
      <c r="J15" s="321">
        <f>SUM(J16:J17)</f>
        <v>1215414</v>
      </c>
      <c r="L15" s="321"/>
    </row>
    <row r="16" spans="1:14" ht="15.75" hidden="1" customHeight="1" x14ac:dyDescent="0.2">
      <c r="A16" s="319" t="s">
        <v>25</v>
      </c>
      <c r="B16" s="41"/>
      <c r="C16" s="41"/>
      <c r="D16" s="41"/>
      <c r="E16" s="42">
        <f>+[1]BYDEPT!F16</f>
        <v>56949476</v>
      </c>
      <c r="F16" s="42">
        <f>[1]BYDEPT!AE16</f>
        <v>-10983012</v>
      </c>
      <c r="G16" s="320">
        <f t="shared" ref="G16:G22" si="3">E16+F16</f>
        <v>45966464</v>
      </c>
      <c r="H16" s="321">
        <f>[1]BYDEPT!BD16</f>
        <v>44753594</v>
      </c>
      <c r="I16" s="322">
        <f t="shared" si="0"/>
        <v>0.97361402434609723</v>
      </c>
      <c r="J16" s="321">
        <f t="shared" ref="J16:J22" si="4">G16-H16</f>
        <v>1212870</v>
      </c>
      <c r="L16" s="321"/>
    </row>
    <row r="17" spans="1:12" ht="16.5" hidden="1" customHeight="1" x14ac:dyDescent="0.2">
      <c r="A17" s="319" t="s">
        <v>26</v>
      </c>
      <c r="B17" s="41"/>
      <c r="C17" s="41"/>
      <c r="D17" s="41"/>
      <c r="E17" s="42">
        <f>+[1]BYDEPT!F17</f>
        <v>264110017</v>
      </c>
      <c r="F17" s="42">
        <f>[1]BYDEPT!AE17</f>
        <v>-37243569</v>
      </c>
      <c r="G17" s="320">
        <f t="shared" si="3"/>
        <v>226866448</v>
      </c>
      <c r="H17" s="321">
        <f>[1]BYDEPT!BD17</f>
        <v>226863904</v>
      </c>
      <c r="I17" s="322"/>
      <c r="J17" s="321">
        <f t="shared" si="4"/>
        <v>2544</v>
      </c>
      <c r="L17" s="321"/>
    </row>
    <row r="18" spans="1:12" ht="16.5" customHeight="1" x14ac:dyDescent="0.2">
      <c r="A18" s="319" t="s">
        <v>27</v>
      </c>
      <c r="B18" s="41"/>
      <c r="C18" s="41"/>
      <c r="D18" s="41"/>
      <c r="E18" s="42">
        <f>+[1]BYDEPT!F18</f>
        <v>42279507</v>
      </c>
      <c r="F18" s="42">
        <f>[1]BYDEPT!AE18</f>
        <v>0</v>
      </c>
      <c r="G18" s="320">
        <f t="shared" si="3"/>
        <v>42279507</v>
      </c>
      <c r="H18" s="321">
        <f>[1]BYDEPT!BD18</f>
        <v>41552739</v>
      </c>
      <c r="I18" s="322">
        <f t="shared" si="0"/>
        <v>0.98281039558952288</v>
      </c>
      <c r="J18" s="321">
        <f t="shared" si="4"/>
        <v>726768</v>
      </c>
      <c r="L18" s="321"/>
    </row>
    <row r="19" spans="1:12" ht="16.5" customHeight="1" x14ac:dyDescent="0.2">
      <c r="A19" s="319" t="s">
        <v>28</v>
      </c>
      <c r="B19" s="41"/>
      <c r="C19" s="41"/>
      <c r="D19" s="41"/>
      <c r="E19" s="42">
        <f>+[1]BYDEPT!F19</f>
        <v>3469772</v>
      </c>
      <c r="F19" s="42">
        <f>[1]BYDEPT!AE19</f>
        <v>0</v>
      </c>
      <c r="G19" s="320">
        <f t="shared" si="3"/>
        <v>3469772</v>
      </c>
      <c r="H19" s="321">
        <f>[1]BYDEPT!BD19</f>
        <v>3469272</v>
      </c>
      <c r="I19" s="322">
        <f t="shared" si="0"/>
        <v>0.99985589831262689</v>
      </c>
      <c r="J19" s="321">
        <f t="shared" si="4"/>
        <v>500</v>
      </c>
      <c r="L19" s="321"/>
    </row>
    <row r="20" spans="1:12" ht="16.5" customHeight="1" x14ac:dyDescent="0.2">
      <c r="A20" s="319" t="s">
        <v>29</v>
      </c>
      <c r="B20" s="41"/>
      <c r="C20" s="41"/>
      <c r="D20" s="41"/>
      <c r="E20" s="42">
        <f>+[1]BYDEPT!F20</f>
        <v>21017958</v>
      </c>
      <c r="F20" s="42">
        <f>[1]BYDEPT!AE20</f>
        <v>0</v>
      </c>
      <c r="G20" s="320">
        <f t="shared" si="3"/>
        <v>21017958</v>
      </c>
      <c r="H20" s="321">
        <f>[1]BYDEPT!BD20</f>
        <v>20880908</v>
      </c>
      <c r="I20" s="322">
        <f t="shared" si="0"/>
        <v>0.99347938558065441</v>
      </c>
      <c r="J20" s="321">
        <f t="shared" si="4"/>
        <v>137050</v>
      </c>
      <c r="L20" s="321"/>
    </row>
    <row r="21" spans="1:12" ht="16.5" customHeight="1" x14ac:dyDescent="0.2">
      <c r="A21" s="319" t="s">
        <v>30</v>
      </c>
      <c r="B21" s="41"/>
      <c r="C21" s="41"/>
      <c r="D21" s="41"/>
      <c r="E21" s="42">
        <f>+[1]BYDEPT!F21</f>
        <v>13863384</v>
      </c>
      <c r="F21" s="42">
        <f>[1]BYDEPT!AE21</f>
        <v>0</v>
      </c>
      <c r="G21" s="320">
        <f t="shared" si="3"/>
        <v>13863384</v>
      </c>
      <c r="H21" s="321">
        <f>[1]BYDEPT!BD21</f>
        <v>12949281</v>
      </c>
      <c r="I21" s="322">
        <f t="shared" si="0"/>
        <v>0.93406350137888416</v>
      </c>
      <c r="J21" s="321">
        <f t="shared" si="4"/>
        <v>914103</v>
      </c>
      <c r="L21" s="321"/>
    </row>
    <row r="22" spans="1:12" ht="16.5" customHeight="1" x14ac:dyDescent="0.2">
      <c r="A22" s="319" t="s">
        <v>31</v>
      </c>
      <c r="B22" s="41"/>
      <c r="C22" s="41"/>
      <c r="D22" s="41"/>
      <c r="E22" s="42">
        <f>+[1]BYDEPT!F22</f>
        <v>12954894</v>
      </c>
      <c r="F22" s="42">
        <f>[1]BYDEPT!AE22</f>
        <v>0</v>
      </c>
      <c r="G22" s="320">
        <f t="shared" si="3"/>
        <v>12954894</v>
      </c>
      <c r="H22" s="321">
        <f>[1]BYDEPT!BD22</f>
        <v>11980070</v>
      </c>
      <c r="I22" s="322">
        <f t="shared" si="0"/>
        <v>0.92475245262523953</v>
      </c>
      <c r="J22" s="321">
        <f t="shared" si="4"/>
        <v>974824</v>
      </c>
      <c r="L22" s="321"/>
    </row>
    <row r="23" spans="1:12" ht="16.5" customHeight="1" x14ac:dyDescent="0.2">
      <c r="A23" s="319" t="s">
        <v>32</v>
      </c>
      <c r="B23" s="41"/>
      <c r="C23" s="41"/>
      <c r="D23" s="41"/>
      <c r="E23" s="42">
        <f>+[1]BYDEPT!F23</f>
        <v>87596927</v>
      </c>
      <c r="F23" s="42">
        <f>SUM(F24:F25)</f>
        <v>-40566571</v>
      </c>
      <c r="G23" s="320">
        <f>SUM(G24:G25)</f>
        <v>47030356</v>
      </c>
      <c r="H23" s="321">
        <f>SUM(H24:H25)</f>
        <v>42198926</v>
      </c>
      <c r="I23" s="322">
        <f t="shared" si="0"/>
        <v>0.89726996750779431</v>
      </c>
      <c r="J23" s="321">
        <f>SUM(J24:J25)</f>
        <v>4831430</v>
      </c>
      <c r="L23" s="321"/>
    </row>
    <row r="24" spans="1:12" ht="16.5" hidden="1" customHeight="1" x14ac:dyDescent="0.2">
      <c r="A24" s="319" t="s">
        <v>25</v>
      </c>
      <c r="B24" s="41"/>
      <c r="C24" s="41"/>
      <c r="D24" s="41"/>
      <c r="E24" s="42">
        <f>+[1]BYDEPT!F24</f>
        <v>27713038</v>
      </c>
      <c r="F24" s="42">
        <f>[1]BYDEPT!AE24</f>
        <v>-2833767</v>
      </c>
      <c r="G24" s="320">
        <f>E24+F24</f>
        <v>24879271</v>
      </c>
      <c r="H24" s="321">
        <f>[1]BYDEPT!BD24</f>
        <v>23225413</v>
      </c>
      <c r="I24" s="322">
        <f t="shared" si="0"/>
        <v>0.93352465994682887</v>
      </c>
      <c r="J24" s="321">
        <f>G24-H24</f>
        <v>1653858</v>
      </c>
      <c r="L24" s="321"/>
    </row>
    <row r="25" spans="1:12" ht="16.5" hidden="1" customHeight="1" x14ac:dyDescent="0.2">
      <c r="A25" s="319" t="s">
        <v>26</v>
      </c>
      <c r="B25" s="41"/>
      <c r="C25" s="41"/>
      <c r="D25" s="41"/>
      <c r="E25" s="42">
        <f>+[1]BYDEPT!F25</f>
        <v>59883889</v>
      </c>
      <c r="F25" s="42">
        <f>[1]BYDEPT!AE25</f>
        <v>-37732804</v>
      </c>
      <c r="G25" s="320">
        <f>E25+F25</f>
        <v>22151085</v>
      </c>
      <c r="H25" s="321">
        <f>[1]BYDEPT!BD25</f>
        <v>18973513</v>
      </c>
      <c r="I25" s="322"/>
      <c r="J25" s="321">
        <f>G25-H25</f>
        <v>3177572</v>
      </c>
      <c r="L25" s="321"/>
    </row>
    <row r="26" spans="1:12" ht="16.5" customHeight="1" x14ac:dyDescent="0.2">
      <c r="A26" s="319" t="s">
        <v>33</v>
      </c>
      <c r="B26" s="41"/>
      <c r="C26" s="41"/>
      <c r="D26" s="41"/>
      <c r="E26" s="42">
        <f>+[1]BYDEPT!F26</f>
        <v>104566889</v>
      </c>
      <c r="F26" s="42">
        <f>[1]BYDEPT!AE26</f>
        <v>0</v>
      </c>
      <c r="G26" s="320">
        <f>E26+F26</f>
        <v>104566889</v>
      </c>
      <c r="H26" s="321">
        <f>[1]BYDEPT!BD26</f>
        <v>103529545</v>
      </c>
      <c r="I26" s="322">
        <f t="shared" si="0"/>
        <v>0.99007961305992376</v>
      </c>
      <c r="J26" s="321">
        <f>G26-H26</f>
        <v>1037344</v>
      </c>
      <c r="L26" s="321"/>
    </row>
    <row r="27" spans="1:12" ht="16.5" customHeight="1" x14ac:dyDescent="0.2">
      <c r="A27" s="319" t="s">
        <v>34</v>
      </c>
      <c r="B27" s="41"/>
      <c r="C27" s="41"/>
      <c r="D27" s="41"/>
      <c r="E27" s="42">
        <f>+[1]BYDEPT!F27</f>
        <v>11325550</v>
      </c>
      <c r="F27" s="42">
        <f>[1]BYDEPT!AE27</f>
        <v>371</v>
      </c>
      <c r="G27" s="320">
        <f>E27+F27</f>
        <v>11325921</v>
      </c>
      <c r="H27" s="321">
        <f>[1]BYDEPT!BD27</f>
        <v>11234337</v>
      </c>
      <c r="I27" s="322">
        <f t="shared" si="0"/>
        <v>0.99191377019140425</v>
      </c>
      <c r="J27" s="321">
        <f>G27-H27</f>
        <v>91584</v>
      </c>
      <c r="L27" s="321"/>
    </row>
    <row r="28" spans="1:12" ht="16.5" customHeight="1" x14ac:dyDescent="0.2">
      <c r="A28" s="319" t="s">
        <v>35</v>
      </c>
      <c r="B28" s="41"/>
      <c r="C28" s="41"/>
      <c r="D28" s="41"/>
      <c r="E28" s="42">
        <f>+[1]BYDEPT!F28</f>
        <v>11550153</v>
      </c>
      <c r="F28" s="42">
        <f>SUM(F29:F30)</f>
        <v>0</v>
      </c>
      <c r="G28" s="320">
        <f>SUM(G29:G30)</f>
        <v>11550153</v>
      </c>
      <c r="H28" s="321">
        <f>SUM(H29:H30)</f>
        <v>11545871</v>
      </c>
      <c r="I28" s="322">
        <f t="shared" si="0"/>
        <v>0.9996292689802464</v>
      </c>
      <c r="J28" s="321">
        <f>SUM(J29:J30)</f>
        <v>4282</v>
      </c>
      <c r="L28" s="321"/>
    </row>
    <row r="29" spans="1:12" ht="16.5" hidden="1" customHeight="1" x14ac:dyDescent="0.2">
      <c r="A29" s="319" t="s">
        <v>25</v>
      </c>
      <c r="B29" s="41"/>
      <c r="C29" s="41"/>
      <c r="D29" s="41"/>
      <c r="E29" s="42">
        <f>+[1]BYDEPT!F29</f>
        <v>8028231</v>
      </c>
      <c r="F29" s="42">
        <f>[1]BYDEPT!AE29</f>
        <v>0</v>
      </c>
      <c r="G29" s="320">
        <f>E29+F29</f>
        <v>8028231</v>
      </c>
      <c r="H29" s="321">
        <f>[1]BYDEPT!BD29</f>
        <v>8023949</v>
      </c>
      <c r="I29" s="322">
        <f t="shared" si="0"/>
        <v>0.99946663218833642</v>
      </c>
      <c r="J29" s="321">
        <f>G29-H29</f>
        <v>4282</v>
      </c>
      <c r="L29" s="321"/>
    </row>
    <row r="30" spans="1:12" ht="18" hidden="1" customHeight="1" x14ac:dyDescent="0.2">
      <c r="A30" s="319" t="s">
        <v>26</v>
      </c>
      <c r="B30" s="41"/>
      <c r="C30" s="41"/>
      <c r="D30" s="41"/>
      <c r="E30" s="42">
        <f>+[1]BYDEPT!F30</f>
        <v>3521922</v>
      </c>
      <c r="F30" s="42">
        <f>[1]BYDEPT!AE30</f>
        <v>0</v>
      </c>
      <c r="G30" s="320">
        <f>E30+F30</f>
        <v>3521922</v>
      </c>
      <c r="H30" s="321">
        <f>[1]BYDEPT!BD30</f>
        <v>3521922</v>
      </c>
      <c r="I30" s="322"/>
      <c r="J30" s="321">
        <f>G30-H30</f>
        <v>0</v>
      </c>
      <c r="L30" s="321"/>
    </row>
    <row r="31" spans="1:12" ht="16.5" customHeight="1" x14ac:dyDescent="0.2">
      <c r="A31" s="319" t="s">
        <v>36</v>
      </c>
      <c r="B31" s="41"/>
      <c r="C31" s="41"/>
      <c r="D31" s="41"/>
      <c r="E31" s="42">
        <f>+[1]BYDEPT!F31</f>
        <v>99924639</v>
      </c>
      <c r="F31" s="42">
        <f>[1]BYDEPT!AE31</f>
        <v>0</v>
      </c>
      <c r="G31" s="320">
        <f>E31+F31</f>
        <v>99924639</v>
      </c>
      <c r="H31" s="321">
        <f>[1]BYDEPT!BD31</f>
        <v>94221254</v>
      </c>
      <c r="I31" s="322">
        <f t="shared" si="0"/>
        <v>0.94292313630475066</v>
      </c>
      <c r="J31" s="321">
        <f>G31-H31</f>
        <v>5703385</v>
      </c>
      <c r="L31" s="321"/>
    </row>
    <row r="32" spans="1:12" ht="16.5" customHeight="1" x14ac:dyDescent="0.2">
      <c r="A32" s="319" t="s">
        <v>37</v>
      </c>
      <c r="B32" s="41"/>
      <c r="C32" s="41"/>
      <c r="D32" s="41"/>
      <c r="E32" s="42">
        <f>+[1]BYDEPT!F32</f>
        <v>290470888</v>
      </c>
      <c r="F32" s="42">
        <f>SUM(F33:F34)</f>
        <v>56244564</v>
      </c>
      <c r="G32" s="320">
        <f>SUM(G33:G34)</f>
        <v>346715452</v>
      </c>
      <c r="H32" s="321">
        <f>SUM(H33:H34)</f>
        <v>330729278</v>
      </c>
      <c r="I32" s="322">
        <f t="shared" si="0"/>
        <v>0.95389252510153488</v>
      </c>
      <c r="J32" s="321">
        <f>SUM(J33:J34)</f>
        <v>15986174</v>
      </c>
      <c r="L32" s="321"/>
    </row>
    <row r="33" spans="1:12" ht="16.5" hidden="1" customHeight="1" x14ac:dyDescent="0.2">
      <c r="A33" s="319" t="s">
        <v>25</v>
      </c>
      <c r="B33" s="41"/>
      <c r="C33" s="41"/>
      <c r="D33" s="41"/>
      <c r="E33" s="42">
        <f>+[1]BYDEPT!F33</f>
        <v>141311696</v>
      </c>
      <c r="F33" s="42">
        <f>[1]BYDEPT!AE33</f>
        <v>56274564</v>
      </c>
      <c r="G33" s="320">
        <f t="shared" ref="G33:G49" si="5">E33+F33</f>
        <v>197586260</v>
      </c>
      <c r="H33" s="321">
        <f>[1]BYDEPT!BD33</f>
        <v>181600086</v>
      </c>
      <c r="I33" s="322">
        <f t="shared" si="0"/>
        <v>0.91909268387386855</v>
      </c>
      <c r="J33" s="321">
        <f t="shared" ref="J33:J49" si="6">G33-H33</f>
        <v>15986174</v>
      </c>
      <c r="L33" s="321"/>
    </row>
    <row r="34" spans="1:12" ht="16.5" hidden="1" customHeight="1" x14ac:dyDescent="0.2">
      <c r="A34" s="319" t="s">
        <v>26</v>
      </c>
      <c r="B34" s="41"/>
      <c r="C34" s="41"/>
      <c r="D34" s="41"/>
      <c r="E34" s="42">
        <f>+[1]BYDEPT!F34</f>
        <v>149159192</v>
      </c>
      <c r="F34" s="42">
        <f>[1]BYDEPT!AE34</f>
        <v>-30000</v>
      </c>
      <c r="G34" s="320">
        <f t="shared" si="5"/>
        <v>149129192</v>
      </c>
      <c r="H34" s="321">
        <f>[1]BYDEPT!BD34</f>
        <v>149129192</v>
      </c>
      <c r="I34" s="322"/>
      <c r="J34" s="321">
        <f t="shared" si="6"/>
        <v>0</v>
      </c>
      <c r="L34" s="321"/>
    </row>
    <row r="35" spans="1:12" ht="16.5" customHeight="1" x14ac:dyDescent="0.2">
      <c r="A35" s="319" t="s">
        <v>38</v>
      </c>
      <c r="B35" s="41"/>
      <c r="C35" s="41"/>
      <c r="D35" s="41"/>
      <c r="E35" s="42">
        <f>+[1]BYDEPT!F35</f>
        <v>17577814</v>
      </c>
      <c r="F35" s="42">
        <f>[1]BYDEPT!AE35</f>
        <v>0</v>
      </c>
      <c r="G35" s="320">
        <f t="shared" si="5"/>
        <v>17577814</v>
      </c>
      <c r="H35" s="321">
        <f>[1]BYDEPT!BD35</f>
        <v>17573714</v>
      </c>
      <c r="I35" s="322">
        <f t="shared" si="0"/>
        <v>0.99976675142881821</v>
      </c>
      <c r="J35" s="321">
        <f t="shared" si="6"/>
        <v>4100</v>
      </c>
      <c r="L35" s="321"/>
    </row>
    <row r="36" spans="1:12" ht="16.5" customHeight="1" x14ac:dyDescent="0.2">
      <c r="A36" s="319" t="s">
        <v>39</v>
      </c>
      <c r="B36" s="41"/>
      <c r="C36" s="41"/>
      <c r="D36" s="41"/>
      <c r="E36" s="42">
        <f>+[1]BYDEPT!F36</f>
        <v>108077730</v>
      </c>
      <c r="F36" s="42">
        <f>[1]BYDEPT!AE36</f>
        <v>-376478</v>
      </c>
      <c r="G36" s="320">
        <f t="shared" si="5"/>
        <v>107701252</v>
      </c>
      <c r="H36" s="321">
        <f>[1]BYDEPT!BD36</f>
        <v>107701252</v>
      </c>
      <c r="I36" s="322">
        <f t="shared" si="0"/>
        <v>1</v>
      </c>
      <c r="J36" s="321">
        <f t="shared" si="6"/>
        <v>0</v>
      </c>
      <c r="L36" s="321"/>
    </row>
    <row r="37" spans="1:12" ht="16.5" customHeight="1" x14ac:dyDescent="0.2">
      <c r="A37" s="319" t="s">
        <v>40</v>
      </c>
      <c r="B37" s="41"/>
      <c r="C37" s="41"/>
      <c r="D37" s="41"/>
      <c r="E37" s="42">
        <f>+[1]BYDEPT!F37</f>
        <v>2478718</v>
      </c>
      <c r="F37" s="42">
        <f>[1]BYDEPT!AE37</f>
        <v>0</v>
      </c>
      <c r="G37" s="320">
        <f t="shared" si="5"/>
        <v>2478718</v>
      </c>
      <c r="H37" s="321">
        <f>[1]BYDEPT!BD37</f>
        <v>2478718</v>
      </c>
      <c r="I37" s="322">
        <f t="shared" si="0"/>
        <v>1</v>
      </c>
      <c r="J37" s="321">
        <f t="shared" si="6"/>
        <v>0</v>
      </c>
      <c r="L37" s="321"/>
    </row>
    <row r="38" spans="1:12" ht="16.5" customHeight="1" x14ac:dyDescent="0.2">
      <c r="A38" s="319" t="s">
        <v>41</v>
      </c>
      <c r="B38" s="41"/>
      <c r="C38" s="41"/>
      <c r="D38" s="41"/>
      <c r="E38" s="42">
        <f>+[1]BYDEPT!F38</f>
        <v>3734308</v>
      </c>
      <c r="F38" s="42">
        <f>[1]BYDEPT!AE38</f>
        <v>0</v>
      </c>
      <c r="G38" s="320">
        <f t="shared" si="5"/>
        <v>3734308</v>
      </c>
      <c r="H38" s="321">
        <f>[1]BYDEPT!BD38</f>
        <v>3734308</v>
      </c>
      <c r="I38" s="322">
        <f t="shared" si="0"/>
        <v>1</v>
      </c>
      <c r="J38" s="321">
        <f t="shared" si="6"/>
        <v>0</v>
      </c>
      <c r="L38" s="321"/>
    </row>
    <row r="39" spans="1:12" ht="16.5" customHeight="1" x14ac:dyDescent="0.2">
      <c r="A39" s="319" t="s">
        <v>42</v>
      </c>
      <c r="B39" s="41"/>
      <c r="C39" s="41"/>
      <c r="D39" s="41"/>
      <c r="E39" s="42">
        <f>+[1]BYDEPT!F39</f>
        <v>52874342</v>
      </c>
      <c r="F39" s="42">
        <f>[1]BYDEPT!AE39</f>
        <v>705</v>
      </c>
      <c r="G39" s="320">
        <f t="shared" si="5"/>
        <v>52875047</v>
      </c>
      <c r="H39" s="321">
        <f>[1]BYDEPT!BD39</f>
        <v>52875047</v>
      </c>
      <c r="I39" s="322">
        <f t="shared" si="0"/>
        <v>1</v>
      </c>
      <c r="J39" s="321">
        <f t="shared" si="6"/>
        <v>0</v>
      </c>
      <c r="L39" s="321"/>
    </row>
    <row r="40" spans="1:12" ht="16.5" customHeight="1" x14ac:dyDescent="0.2">
      <c r="A40" s="319" t="s">
        <v>43</v>
      </c>
      <c r="B40" s="41"/>
      <c r="C40" s="41"/>
      <c r="D40" s="41"/>
      <c r="E40" s="42">
        <f>+[1]BYDEPT!F40</f>
        <v>6272780</v>
      </c>
      <c r="F40" s="42">
        <f>[1]BYDEPT!AE40</f>
        <v>0</v>
      </c>
      <c r="G40" s="320">
        <f t="shared" si="5"/>
        <v>6272780</v>
      </c>
      <c r="H40" s="321">
        <f>[1]BYDEPT!BD40</f>
        <v>6063600</v>
      </c>
      <c r="I40" s="322">
        <f t="shared" si="0"/>
        <v>0.96665274407838309</v>
      </c>
      <c r="J40" s="321">
        <f t="shared" si="6"/>
        <v>209180</v>
      </c>
      <c r="L40" s="321"/>
    </row>
    <row r="41" spans="1:12" ht="16.5" customHeight="1" x14ac:dyDescent="0.2">
      <c r="A41" s="319" t="s">
        <v>44</v>
      </c>
      <c r="B41" s="41"/>
      <c r="C41" s="41"/>
      <c r="D41" s="41"/>
      <c r="E41" s="42">
        <f>+[1]BYDEPT!F41</f>
        <v>1111145</v>
      </c>
      <c r="F41" s="42">
        <f>[1]BYDEPT!AE41</f>
        <v>0</v>
      </c>
      <c r="G41" s="320">
        <f t="shared" si="5"/>
        <v>1111145</v>
      </c>
      <c r="H41" s="321">
        <f>[1]BYDEPT!BD41</f>
        <v>987312</v>
      </c>
      <c r="I41" s="322">
        <f t="shared" si="0"/>
        <v>0.88855369911217708</v>
      </c>
      <c r="J41" s="321">
        <f t="shared" si="6"/>
        <v>123833</v>
      </c>
      <c r="L41" s="321"/>
    </row>
    <row r="42" spans="1:12" ht="16.5" customHeight="1" x14ac:dyDescent="0.2">
      <c r="A42" s="319" t="s">
        <v>45</v>
      </c>
      <c r="B42" s="41"/>
      <c r="C42" s="41"/>
      <c r="D42" s="41"/>
      <c r="E42" s="42">
        <f>+[1]BYDEPT!F42</f>
        <v>24299773</v>
      </c>
      <c r="F42" s="42">
        <f>[1]BYDEPT!AE42</f>
        <v>2018668</v>
      </c>
      <c r="G42" s="320">
        <f t="shared" si="5"/>
        <v>26318441</v>
      </c>
      <c r="H42" s="321">
        <f>[1]BYDEPT!BD42</f>
        <v>26250062</v>
      </c>
      <c r="I42" s="322">
        <f t="shared" si="0"/>
        <v>0.99740185978341189</v>
      </c>
      <c r="J42" s="321">
        <f t="shared" si="6"/>
        <v>68379</v>
      </c>
      <c r="L42" s="321"/>
    </row>
    <row r="43" spans="1:12" ht="16.5" customHeight="1" x14ac:dyDescent="0.2">
      <c r="A43" s="319" t="s">
        <v>46</v>
      </c>
      <c r="B43" s="41"/>
      <c r="C43" s="41"/>
      <c r="D43" s="41"/>
      <c r="E43" s="42">
        <f>+[1]BYDEPT!F43</f>
        <v>2897</v>
      </c>
      <c r="F43" s="42">
        <f>[1]BYDEPT!AE43</f>
        <v>0</v>
      </c>
      <c r="G43" s="320">
        <f t="shared" si="5"/>
        <v>2897</v>
      </c>
      <c r="H43" s="321">
        <f>[1]BYDEPT!BD43</f>
        <v>2897</v>
      </c>
      <c r="I43" s="322">
        <f t="shared" si="0"/>
        <v>1</v>
      </c>
      <c r="J43" s="321">
        <f t="shared" si="6"/>
        <v>0</v>
      </c>
      <c r="L43" s="321"/>
    </row>
    <row r="44" spans="1:12" ht="16.5" customHeight="1" x14ac:dyDescent="0.2">
      <c r="A44" s="319" t="s">
        <v>47</v>
      </c>
      <c r="B44" s="41"/>
      <c r="C44" s="41"/>
      <c r="D44" s="41"/>
      <c r="E44" s="42">
        <f>+[1]BYDEPT!F44</f>
        <v>20260782</v>
      </c>
      <c r="F44" s="42">
        <f>[1]BYDEPT!AE44</f>
        <v>0</v>
      </c>
      <c r="G44" s="320">
        <f t="shared" si="5"/>
        <v>20260782</v>
      </c>
      <c r="H44" s="321">
        <f>[1]BYDEPT!BD44</f>
        <v>20260782</v>
      </c>
      <c r="I44" s="322">
        <f t="shared" si="0"/>
        <v>1</v>
      </c>
      <c r="J44" s="321">
        <f t="shared" si="6"/>
        <v>0</v>
      </c>
      <c r="L44" s="321"/>
    </row>
    <row r="45" spans="1:12" ht="16.5" customHeight="1" x14ac:dyDescent="0.2">
      <c r="A45" s="319" t="s">
        <v>48</v>
      </c>
      <c r="B45" s="41"/>
      <c r="C45" s="41"/>
      <c r="D45" s="41"/>
      <c r="E45" s="42">
        <f>+[1]BYDEPT!F45</f>
        <v>1114273</v>
      </c>
      <c r="F45" s="42">
        <f>[1]BYDEPT!AE45</f>
        <v>0</v>
      </c>
      <c r="G45" s="320">
        <f t="shared" si="5"/>
        <v>1114273</v>
      </c>
      <c r="H45" s="321">
        <f>[1]BYDEPT!BD45</f>
        <v>1114273</v>
      </c>
      <c r="I45" s="322">
        <f t="shared" si="0"/>
        <v>1</v>
      </c>
      <c r="J45" s="321">
        <f t="shared" si="6"/>
        <v>0</v>
      </c>
      <c r="L45" s="321"/>
    </row>
    <row r="46" spans="1:12" ht="16.5" customHeight="1" x14ac:dyDescent="0.2">
      <c r="A46" s="319" t="s">
        <v>49</v>
      </c>
      <c r="B46" s="41"/>
      <c r="C46" s="41"/>
      <c r="D46" s="41"/>
      <c r="E46" s="42">
        <f>+[1]BYDEPT!F46</f>
        <v>7754238</v>
      </c>
      <c r="F46" s="42">
        <f>[1]BYDEPT!AE46</f>
        <v>0</v>
      </c>
      <c r="G46" s="320">
        <f t="shared" si="5"/>
        <v>7754238</v>
      </c>
      <c r="H46" s="321">
        <f>[1]BYDEPT!BD46</f>
        <v>7754238</v>
      </c>
      <c r="I46" s="322">
        <f t="shared" si="0"/>
        <v>1</v>
      </c>
      <c r="J46" s="321">
        <f t="shared" si="6"/>
        <v>0</v>
      </c>
      <c r="L46" s="321"/>
    </row>
    <row r="47" spans="1:12" ht="16.5" customHeight="1" x14ac:dyDescent="0.2">
      <c r="A47" s="319" t="s">
        <v>50</v>
      </c>
      <c r="B47" s="41"/>
      <c r="C47" s="41"/>
      <c r="D47" s="41"/>
      <c r="E47" s="42">
        <f>+[1]BYDEPT!F47</f>
        <v>16814910</v>
      </c>
      <c r="F47" s="42">
        <f>[1]BYDEPT!AE47</f>
        <v>0</v>
      </c>
      <c r="G47" s="320">
        <f t="shared" si="5"/>
        <v>16814910</v>
      </c>
      <c r="H47" s="321">
        <f>[1]BYDEPT!BD47</f>
        <v>16814910</v>
      </c>
      <c r="I47" s="322">
        <f t="shared" si="0"/>
        <v>1</v>
      </c>
      <c r="J47" s="321">
        <f t="shared" si="6"/>
        <v>0</v>
      </c>
      <c r="L47" s="321"/>
    </row>
    <row r="48" spans="1:12" ht="16.5" customHeight="1" x14ac:dyDescent="0.2">
      <c r="A48" s="319" t="s">
        <v>51</v>
      </c>
      <c r="B48" s="41"/>
      <c r="C48" s="41"/>
      <c r="D48" s="41"/>
      <c r="E48" s="42">
        <f>+[1]BYDEPT!F48</f>
        <v>1821694</v>
      </c>
      <c r="F48" s="42">
        <f>[1]BYDEPT!AE48</f>
        <v>0</v>
      </c>
      <c r="G48" s="320">
        <f t="shared" si="5"/>
        <v>1821694</v>
      </c>
      <c r="H48" s="321">
        <f>[1]BYDEPT!BD48</f>
        <v>1821694</v>
      </c>
      <c r="I48" s="322">
        <f t="shared" si="0"/>
        <v>1</v>
      </c>
      <c r="J48" s="321">
        <f t="shared" si="6"/>
        <v>0</v>
      </c>
      <c r="L48" s="321"/>
    </row>
    <row r="49" spans="1:13" ht="16.5" customHeight="1" x14ac:dyDescent="0.2">
      <c r="A49" s="319" t="s">
        <v>52</v>
      </c>
      <c r="B49" s="41"/>
      <c r="C49" s="41"/>
      <c r="D49" s="41"/>
      <c r="E49" s="42">
        <f>+[1]BYDEPT!F49</f>
        <v>355101</v>
      </c>
      <c r="F49" s="42">
        <f>[1]BYDEPT!AE49</f>
        <v>0</v>
      </c>
      <c r="G49" s="320">
        <f t="shared" si="5"/>
        <v>355101</v>
      </c>
      <c r="H49" s="321">
        <f>[1]BYDEPT!BD49</f>
        <v>355101</v>
      </c>
      <c r="I49" s="322">
        <f t="shared" si="0"/>
        <v>1</v>
      </c>
      <c r="J49" s="321">
        <f t="shared" si="6"/>
        <v>0</v>
      </c>
      <c r="L49" s="321"/>
    </row>
    <row r="50" spans="1:13" ht="16.5" hidden="1" customHeight="1" x14ac:dyDescent="0.2">
      <c r="A50" s="319"/>
      <c r="B50" s="41"/>
      <c r="C50" s="41"/>
      <c r="D50" s="41"/>
      <c r="E50" s="42"/>
      <c r="F50" s="42"/>
      <c r="G50" s="320"/>
      <c r="H50" s="321"/>
      <c r="I50" s="322"/>
      <c r="J50" s="321"/>
      <c r="L50" s="321"/>
    </row>
    <row r="51" spans="1:13" ht="16.5" customHeight="1" x14ac:dyDescent="0.2">
      <c r="A51" s="319" t="s">
        <v>92</v>
      </c>
      <c r="B51" s="41"/>
      <c r="C51" s="41"/>
      <c r="D51" s="41"/>
      <c r="E51" s="323">
        <f>SUM(E52:E55)+SUM(E58:E70)+SUM(E75:E90)</f>
        <v>10583698</v>
      </c>
      <c r="F51" s="323">
        <f>SUM(F52:F55)+SUM(F58:F70)+SUM(F75:F90)</f>
        <v>0</v>
      </c>
      <c r="G51" s="324">
        <f>SUM(G52:G55)+SUM(G58:G70)+SUM(G75:G90)</f>
        <v>10583698</v>
      </c>
      <c r="H51" s="325">
        <f>SUM(H52:H55)+SUM(H58:H70)+SUM(H75:H90)</f>
        <v>9994936</v>
      </c>
      <c r="I51" s="326">
        <f>H51/G51</f>
        <v>0.94437086167802597</v>
      </c>
      <c r="J51" s="325">
        <f>SUM(J52:J55)+SUM(J58:J70)+SUM(J75:J90)</f>
        <v>588762</v>
      </c>
      <c r="L51" s="325"/>
      <c r="M51" s="327"/>
    </row>
    <row r="52" spans="1:13" ht="16.5" customHeight="1" x14ac:dyDescent="0.2">
      <c r="A52" s="319" t="s">
        <v>53</v>
      </c>
      <c r="B52" s="41"/>
      <c r="C52" s="41"/>
      <c r="D52" s="41"/>
      <c r="E52" s="42">
        <f>+[1]BYDEPT!F52</f>
        <v>40000</v>
      </c>
      <c r="F52" s="42">
        <f>[1]BYDEPT!AE52</f>
        <v>0</v>
      </c>
      <c r="G52" s="320">
        <f>E52+F52</f>
        <v>40000</v>
      </c>
      <c r="H52" s="321">
        <f>[1]BYDEPT!BD52</f>
        <v>40000</v>
      </c>
      <c r="I52" s="322">
        <f>H52/G52</f>
        <v>1</v>
      </c>
      <c r="J52" s="321">
        <f>G52-H52</f>
        <v>0</v>
      </c>
      <c r="L52" s="321"/>
    </row>
    <row r="53" spans="1:13" ht="16.5" customHeight="1" x14ac:dyDescent="0.2">
      <c r="A53" s="319" t="s">
        <v>54</v>
      </c>
      <c r="B53" s="41"/>
      <c r="C53" s="41"/>
      <c r="D53" s="41"/>
      <c r="E53" s="42">
        <f>+[1]BYDEPT!F53</f>
        <v>78250</v>
      </c>
      <c r="F53" s="42">
        <f>[1]BYDEPT!AE53</f>
        <v>0</v>
      </c>
      <c r="G53" s="320">
        <f>E53+F53</f>
        <v>78250</v>
      </c>
      <c r="H53" s="321">
        <f>[1]BYDEPT!BD53</f>
        <v>78250</v>
      </c>
      <c r="I53" s="322">
        <f>H53/G53</f>
        <v>1</v>
      </c>
      <c r="J53" s="321">
        <f>G53-H53</f>
        <v>0</v>
      </c>
      <c r="L53" s="321"/>
    </row>
    <row r="54" spans="1:13" ht="16.5" customHeight="1" x14ac:dyDescent="0.2">
      <c r="A54" s="319" t="s">
        <v>55</v>
      </c>
      <c r="B54" s="41"/>
      <c r="C54" s="41"/>
      <c r="D54" s="41"/>
      <c r="E54" s="42">
        <f>+[1]BYDEPT!F54</f>
        <v>82792</v>
      </c>
      <c r="F54" s="42">
        <f>[1]BYDEPT!AE54</f>
        <v>0</v>
      </c>
      <c r="G54" s="320">
        <f>E54+F54</f>
        <v>82792</v>
      </c>
      <c r="H54" s="321">
        <f>[1]BYDEPT!BD54</f>
        <v>82792</v>
      </c>
      <c r="I54" s="322">
        <f>H54/G54</f>
        <v>1</v>
      </c>
      <c r="J54" s="321">
        <f>G54-H54</f>
        <v>0</v>
      </c>
      <c r="L54" s="321"/>
    </row>
    <row r="55" spans="1:13" ht="16.5" customHeight="1" x14ac:dyDescent="0.2">
      <c r="A55" s="319" t="s">
        <v>56</v>
      </c>
      <c r="B55" s="41"/>
      <c r="C55" s="41"/>
      <c r="D55" s="41"/>
      <c r="E55" s="42">
        <f>+[1]BYDEPT!F55</f>
        <v>2368769</v>
      </c>
      <c r="F55" s="42">
        <f>SUM(F56:F57)</f>
        <v>0</v>
      </c>
      <c r="G55" s="320">
        <f>SUM(G56:G57)</f>
        <v>2368769</v>
      </c>
      <c r="H55" s="321">
        <f>+[1]BYDEPT!BD55</f>
        <v>2368769</v>
      </c>
      <c r="I55" s="322">
        <f t="shared" ref="I55:I90" si="7">H55/G55</f>
        <v>1</v>
      </c>
      <c r="J55" s="321">
        <f>SUM(J56:J57)</f>
        <v>0</v>
      </c>
      <c r="L55" s="321"/>
    </row>
    <row r="56" spans="1:13" ht="16.5" hidden="1" customHeight="1" x14ac:dyDescent="0.2">
      <c r="A56" s="319" t="s">
        <v>57</v>
      </c>
      <c r="B56" s="41"/>
      <c r="C56" s="41"/>
      <c r="D56" s="41"/>
      <c r="E56" s="42">
        <f>+[1]BYDEPT!F56</f>
        <v>2138428</v>
      </c>
      <c r="F56" s="42">
        <f>[1]BYDEPT!AE56</f>
        <v>0</v>
      </c>
      <c r="G56" s="320">
        <f t="shared" ref="G56:G69" si="8">E56+F56</f>
        <v>2138428</v>
      </c>
      <c r="H56" s="321">
        <f>[1]BYDEPT!BD56</f>
        <v>2138428</v>
      </c>
      <c r="I56" s="322">
        <f t="shared" si="7"/>
        <v>1</v>
      </c>
      <c r="J56" s="321">
        <f t="shared" ref="J56:J69" si="9">G56-H56</f>
        <v>0</v>
      </c>
      <c r="L56" s="321"/>
    </row>
    <row r="57" spans="1:13" ht="16.5" hidden="1" customHeight="1" x14ac:dyDescent="0.2">
      <c r="A57" s="319" t="s">
        <v>58</v>
      </c>
      <c r="B57" s="41"/>
      <c r="C57" s="41"/>
      <c r="D57" s="41"/>
      <c r="E57" s="42">
        <f>+[1]BYDEPT!F57</f>
        <v>230341</v>
      </c>
      <c r="F57" s="42">
        <f>[1]BYDEPT!AE57</f>
        <v>0</v>
      </c>
      <c r="G57" s="320">
        <f t="shared" si="8"/>
        <v>230341</v>
      </c>
      <c r="H57" s="321">
        <f>[1]BYDEPT!BD57</f>
        <v>230341</v>
      </c>
      <c r="I57" s="322"/>
      <c r="J57" s="321">
        <f t="shared" si="9"/>
        <v>0</v>
      </c>
      <c r="L57" s="321"/>
    </row>
    <row r="58" spans="1:13" ht="16.5" customHeight="1" x14ac:dyDescent="0.2">
      <c r="A58" s="319" t="s">
        <v>59</v>
      </c>
      <c r="B58" s="41"/>
      <c r="C58" s="41"/>
      <c r="D58" s="41"/>
      <c r="E58" s="42">
        <f>+[1]BYDEPT!F58</f>
        <v>41066</v>
      </c>
      <c r="F58" s="42">
        <f>[1]BYDEPT!AE58</f>
        <v>0</v>
      </c>
      <c r="G58" s="320">
        <f t="shared" si="8"/>
        <v>41066</v>
      </c>
      <c r="H58" s="321">
        <f>[1]BYDEPT!BD58</f>
        <v>41066</v>
      </c>
      <c r="I58" s="322">
        <f t="shared" si="7"/>
        <v>1</v>
      </c>
      <c r="J58" s="321">
        <f t="shared" si="9"/>
        <v>0</v>
      </c>
      <c r="L58" s="321"/>
    </row>
    <row r="59" spans="1:13" ht="16.5" customHeight="1" x14ac:dyDescent="0.2">
      <c r="A59" s="319" t="s">
        <v>60</v>
      </c>
      <c r="B59" s="41"/>
      <c r="C59" s="41"/>
      <c r="D59" s="41"/>
      <c r="E59" s="42">
        <f>+[1]BYDEPT!F59</f>
        <v>119075</v>
      </c>
      <c r="F59" s="42">
        <f>[1]BYDEPT!AE59</f>
        <v>0</v>
      </c>
      <c r="G59" s="320">
        <f t="shared" si="8"/>
        <v>119075</v>
      </c>
      <c r="H59" s="321">
        <f>[1]BYDEPT!BD59</f>
        <v>119075</v>
      </c>
      <c r="I59" s="322">
        <f t="shared" si="7"/>
        <v>1</v>
      </c>
      <c r="J59" s="321">
        <f t="shared" si="9"/>
        <v>0</v>
      </c>
      <c r="L59" s="321"/>
    </row>
    <row r="60" spans="1:13" ht="16.5" customHeight="1" x14ac:dyDescent="0.2">
      <c r="A60" s="319" t="s">
        <v>61</v>
      </c>
      <c r="B60" s="41"/>
      <c r="C60" s="41"/>
      <c r="D60" s="41"/>
      <c r="E60" s="42">
        <f>+[1]BYDEPT!F60</f>
        <v>477354</v>
      </c>
      <c r="F60" s="42">
        <f>[1]BYDEPT!AE60</f>
        <v>0</v>
      </c>
      <c r="G60" s="320">
        <f t="shared" si="8"/>
        <v>477354</v>
      </c>
      <c r="H60" s="321">
        <f>[1]BYDEPT!BD60</f>
        <v>477354</v>
      </c>
      <c r="I60" s="322">
        <f t="shared" si="7"/>
        <v>1</v>
      </c>
      <c r="J60" s="321">
        <f t="shared" si="9"/>
        <v>0</v>
      </c>
      <c r="L60" s="321"/>
    </row>
    <row r="61" spans="1:13" ht="16.5" customHeight="1" x14ac:dyDescent="0.2">
      <c r="A61" s="319" t="s">
        <v>62</v>
      </c>
      <c r="B61" s="41"/>
      <c r="C61" s="41"/>
      <c r="D61" s="41"/>
      <c r="E61" s="42">
        <f>+[1]BYDEPT!F61</f>
        <v>56824</v>
      </c>
      <c r="F61" s="42">
        <f>[1]BYDEPT!AE61</f>
        <v>0</v>
      </c>
      <c r="G61" s="320">
        <f t="shared" si="8"/>
        <v>56824</v>
      </c>
      <c r="H61" s="321">
        <f>[1]BYDEPT!BD61</f>
        <v>56824</v>
      </c>
      <c r="I61" s="322">
        <f t="shared" si="7"/>
        <v>1</v>
      </c>
      <c r="J61" s="321">
        <f t="shared" si="9"/>
        <v>0</v>
      </c>
      <c r="L61" s="321"/>
    </row>
    <row r="62" spans="1:13" ht="16.5" customHeight="1" x14ac:dyDescent="0.2">
      <c r="A62" s="319" t="s">
        <v>220</v>
      </c>
      <c r="B62" s="41"/>
      <c r="C62" s="41"/>
      <c r="D62" s="41"/>
      <c r="E62" s="42">
        <f>+[1]BYDEPT!F62</f>
        <v>57976</v>
      </c>
      <c r="F62" s="42">
        <f>[1]BYDEPT!AE62</f>
        <v>0</v>
      </c>
      <c r="G62" s="320">
        <f t="shared" si="8"/>
        <v>57976</v>
      </c>
      <c r="H62" s="321">
        <f>[1]BYDEPT!BD62</f>
        <v>57976</v>
      </c>
      <c r="I62" s="322">
        <f t="shared" si="7"/>
        <v>1</v>
      </c>
      <c r="J62" s="321">
        <f t="shared" si="9"/>
        <v>0</v>
      </c>
      <c r="L62" s="321"/>
    </row>
    <row r="63" spans="1:13" ht="16.5" customHeight="1" x14ac:dyDescent="0.2">
      <c r="A63" s="319" t="s">
        <v>63</v>
      </c>
      <c r="B63" s="41"/>
      <c r="C63" s="41"/>
      <c r="D63" s="41"/>
      <c r="E63" s="42">
        <f>+[1]BYDEPT!F63</f>
        <v>63195</v>
      </c>
      <c r="F63" s="42">
        <f>[1]BYDEPT!AE63</f>
        <v>0</v>
      </c>
      <c r="G63" s="320">
        <f t="shared" si="8"/>
        <v>63195</v>
      </c>
      <c r="H63" s="321">
        <f>[1]BYDEPT!BD63</f>
        <v>63195</v>
      </c>
      <c r="I63" s="322">
        <f t="shared" si="7"/>
        <v>1</v>
      </c>
      <c r="J63" s="321">
        <f t="shared" si="9"/>
        <v>0</v>
      </c>
      <c r="L63" s="321"/>
    </row>
    <row r="64" spans="1:13" ht="16.5" customHeight="1" x14ac:dyDescent="0.2">
      <c r="A64" s="319" t="s">
        <v>178</v>
      </c>
      <c r="B64" s="41"/>
      <c r="C64" s="41"/>
      <c r="D64" s="41"/>
      <c r="E64" s="42">
        <f>+[1]BYDEPT!F64</f>
        <v>99057</v>
      </c>
      <c r="F64" s="42">
        <f>[1]BYDEPT!AE64</f>
        <v>0</v>
      </c>
      <c r="G64" s="320">
        <f t="shared" si="8"/>
        <v>99057</v>
      </c>
      <c r="H64" s="321">
        <f>[1]BYDEPT!BD64</f>
        <v>99057</v>
      </c>
      <c r="I64" s="322">
        <f t="shared" si="7"/>
        <v>1</v>
      </c>
      <c r="J64" s="321">
        <f t="shared" si="9"/>
        <v>0</v>
      </c>
      <c r="L64" s="321"/>
    </row>
    <row r="65" spans="1:12" ht="16.5" customHeight="1" x14ac:dyDescent="0.2">
      <c r="A65" s="319" t="s">
        <v>64</v>
      </c>
      <c r="B65" s="41"/>
      <c r="C65" s="41"/>
      <c r="D65" s="41"/>
      <c r="E65" s="42">
        <f>+[1]BYDEPT!F65</f>
        <v>189434</v>
      </c>
      <c r="F65" s="42">
        <f>[1]BYDEPT!AE65</f>
        <v>0</v>
      </c>
      <c r="G65" s="320">
        <f t="shared" si="8"/>
        <v>189434</v>
      </c>
      <c r="H65" s="321">
        <f>[1]BYDEPT!BD65</f>
        <v>189434</v>
      </c>
      <c r="I65" s="322">
        <f t="shared" si="7"/>
        <v>1</v>
      </c>
      <c r="J65" s="321">
        <f t="shared" si="9"/>
        <v>0</v>
      </c>
      <c r="L65" s="321"/>
    </row>
    <row r="66" spans="1:12" ht="16.5" customHeight="1" x14ac:dyDescent="0.2">
      <c r="A66" s="319" t="s">
        <v>65</v>
      </c>
      <c r="B66" s="41"/>
      <c r="C66" s="41"/>
      <c r="D66" s="41"/>
      <c r="E66" s="42">
        <f>+[1]BYDEPT!F66</f>
        <v>119507</v>
      </c>
      <c r="F66" s="42">
        <f>[1]BYDEPT!AE66</f>
        <v>0</v>
      </c>
      <c r="G66" s="320">
        <f t="shared" si="8"/>
        <v>119507</v>
      </c>
      <c r="H66" s="321">
        <f>[1]BYDEPT!BD66</f>
        <v>119507</v>
      </c>
      <c r="I66" s="322">
        <f t="shared" si="7"/>
        <v>1</v>
      </c>
      <c r="J66" s="321">
        <f t="shared" si="9"/>
        <v>0</v>
      </c>
      <c r="L66" s="321"/>
    </row>
    <row r="67" spans="1:12" ht="16.5" customHeight="1" x14ac:dyDescent="0.2">
      <c r="A67" s="319" t="s">
        <v>66</v>
      </c>
      <c r="B67" s="41"/>
      <c r="C67" s="41"/>
      <c r="D67" s="41"/>
      <c r="E67" s="42">
        <f>+[1]BYDEPT!F67</f>
        <v>99942</v>
      </c>
      <c r="F67" s="42">
        <f>[1]BYDEPT!AE67</f>
        <v>0</v>
      </c>
      <c r="G67" s="320">
        <f t="shared" si="8"/>
        <v>99942</v>
      </c>
      <c r="H67" s="321">
        <f>[1]BYDEPT!BD67</f>
        <v>99942</v>
      </c>
      <c r="I67" s="322">
        <f t="shared" si="7"/>
        <v>1</v>
      </c>
      <c r="J67" s="321">
        <f t="shared" si="9"/>
        <v>0</v>
      </c>
      <c r="L67" s="321"/>
    </row>
    <row r="68" spans="1:12" ht="16.5" customHeight="1" x14ac:dyDescent="0.2">
      <c r="A68" s="319" t="s">
        <v>67</v>
      </c>
      <c r="B68" s="41"/>
      <c r="C68" s="41"/>
      <c r="D68" s="41"/>
      <c r="E68" s="42">
        <f>+[1]BYDEPT!F68</f>
        <v>23287</v>
      </c>
      <c r="F68" s="42">
        <f>[1]BYDEPT!AE68</f>
        <v>0</v>
      </c>
      <c r="G68" s="320">
        <f t="shared" si="8"/>
        <v>23287</v>
      </c>
      <c r="H68" s="321">
        <f>[1]BYDEPT!BD68</f>
        <v>23287</v>
      </c>
      <c r="I68" s="322">
        <f t="shared" si="7"/>
        <v>1</v>
      </c>
      <c r="J68" s="321">
        <f t="shared" si="9"/>
        <v>0</v>
      </c>
      <c r="L68" s="321"/>
    </row>
    <row r="69" spans="1:12" ht="16.5" customHeight="1" x14ac:dyDescent="0.2">
      <c r="A69" s="319" t="s">
        <v>68</v>
      </c>
      <c r="B69" s="41"/>
      <c r="C69" s="41"/>
      <c r="D69" s="41"/>
      <c r="E69" s="42">
        <f>+[1]BYDEPT!F69</f>
        <v>154497</v>
      </c>
      <c r="F69" s="42">
        <f>[1]BYDEPT!AE69</f>
        <v>0</v>
      </c>
      <c r="G69" s="320">
        <f t="shared" si="8"/>
        <v>154497</v>
      </c>
      <c r="H69" s="321">
        <f>[1]BYDEPT!BD69</f>
        <v>154497</v>
      </c>
      <c r="I69" s="322">
        <f t="shared" si="7"/>
        <v>1</v>
      </c>
      <c r="J69" s="321">
        <f t="shared" si="9"/>
        <v>0</v>
      </c>
      <c r="L69" s="321"/>
    </row>
    <row r="70" spans="1:12" ht="16.5" customHeight="1" x14ac:dyDescent="0.2">
      <c r="A70" s="319" t="s">
        <v>69</v>
      </c>
      <c r="B70" s="41"/>
      <c r="C70" s="41"/>
      <c r="D70" s="41"/>
      <c r="E70" s="323">
        <f>SUM(E71:E74)</f>
        <v>1737192</v>
      </c>
      <c r="F70" s="323">
        <f>SUM(F71:F74)</f>
        <v>0</v>
      </c>
      <c r="G70" s="324">
        <f>SUM(G71:G74)</f>
        <v>1737192</v>
      </c>
      <c r="H70" s="325">
        <f>SUM(H71:H74)</f>
        <v>1163430</v>
      </c>
      <c r="I70" s="326">
        <f t="shared" si="7"/>
        <v>0.66971871848362186</v>
      </c>
      <c r="J70" s="325">
        <f>SUM(J71:J74)</f>
        <v>573762</v>
      </c>
      <c r="L70" s="325"/>
    </row>
    <row r="71" spans="1:12" ht="16.5" customHeight="1" x14ac:dyDescent="0.2">
      <c r="A71" s="319" t="s">
        <v>70</v>
      </c>
      <c r="B71" s="41"/>
      <c r="C71" s="41"/>
      <c r="D71" s="41"/>
      <c r="E71" s="42">
        <f>[1]BYDEPT!AJ71</f>
        <v>94165</v>
      </c>
      <c r="F71" s="42">
        <f>[1]BYDEPT!AE71</f>
        <v>0</v>
      </c>
      <c r="G71" s="320">
        <f t="shared" ref="G71:G90" si="10">E71+F71</f>
        <v>94165</v>
      </c>
      <c r="H71" s="321">
        <f>[1]BYDEPT!BD71</f>
        <v>44165</v>
      </c>
      <c r="I71" s="322">
        <f t="shared" si="7"/>
        <v>0.4690171507460309</v>
      </c>
      <c r="J71" s="321">
        <f t="shared" ref="J71:J90" si="11">G71-H71</f>
        <v>50000</v>
      </c>
      <c r="L71" s="321"/>
    </row>
    <row r="72" spans="1:12" ht="16.5" customHeight="1" x14ac:dyDescent="0.2">
      <c r="A72" s="319" t="s">
        <v>71</v>
      </c>
      <c r="B72" s="41"/>
      <c r="C72" s="41"/>
      <c r="D72" s="41"/>
      <c r="E72" s="42">
        <f>[1]BYDEPT!AJ72</f>
        <v>788049</v>
      </c>
      <c r="F72" s="42">
        <f>[1]BYDEPT!AE72</f>
        <v>0</v>
      </c>
      <c r="G72" s="320">
        <f t="shared" si="10"/>
        <v>788049</v>
      </c>
      <c r="H72" s="321">
        <f>[1]BYDEPT!BD72</f>
        <v>743049</v>
      </c>
      <c r="I72" s="322">
        <f t="shared" si="7"/>
        <v>0.94289695183928923</v>
      </c>
      <c r="J72" s="321">
        <f t="shared" si="11"/>
        <v>45000</v>
      </c>
      <c r="L72" s="321"/>
    </row>
    <row r="73" spans="1:12" ht="16.5" customHeight="1" x14ac:dyDescent="0.2">
      <c r="A73" s="319" t="s">
        <v>72</v>
      </c>
      <c r="B73" s="41"/>
      <c r="C73" s="41"/>
      <c r="D73" s="41"/>
      <c r="E73" s="42">
        <f>[1]BYDEPT!AJ73</f>
        <v>270221</v>
      </c>
      <c r="F73" s="42">
        <f>[1]BYDEPT!AE73</f>
        <v>0</v>
      </c>
      <c r="G73" s="320">
        <f t="shared" si="10"/>
        <v>270221</v>
      </c>
      <c r="H73" s="321">
        <f>[1]BYDEPT!BD73</f>
        <v>270221</v>
      </c>
      <c r="I73" s="322">
        <f t="shared" si="7"/>
        <v>1</v>
      </c>
      <c r="J73" s="321">
        <f t="shared" si="11"/>
        <v>0</v>
      </c>
      <c r="L73" s="321"/>
    </row>
    <row r="74" spans="1:12" ht="16.5" customHeight="1" x14ac:dyDescent="0.2">
      <c r="A74" s="319" t="s">
        <v>73</v>
      </c>
      <c r="B74" s="41"/>
      <c r="C74" s="41"/>
      <c r="D74" s="41"/>
      <c r="E74" s="42">
        <f>[1]BYDEPT!AJ74</f>
        <v>584757</v>
      </c>
      <c r="F74" s="42">
        <f>[1]BYDEPT!AE74</f>
        <v>0</v>
      </c>
      <c r="G74" s="320">
        <f t="shared" si="10"/>
        <v>584757</v>
      </c>
      <c r="H74" s="321">
        <f>[1]BYDEPT!BD74</f>
        <v>105995</v>
      </c>
      <c r="I74" s="322">
        <f t="shared" si="7"/>
        <v>0.18126332818589602</v>
      </c>
      <c r="J74" s="321">
        <f t="shared" si="11"/>
        <v>478762</v>
      </c>
      <c r="L74" s="321"/>
    </row>
    <row r="75" spans="1:12" ht="16.5" customHeight="1" x14ac:dyDescent="0.2">
      <c r="A75" s="319" t="s">
        <v>74</v>
      </c>
      <c r="B75" s="41"/>
      <c r="C75" s="41"/>
      <c r="D75" s="41"/>
      <c r="E75" s="42">
        <f>[1]BYDEPT!AJ75</f>
        <v>774823</v>
      </c>
      <c r="F75" s="42">
        <f>[1]BYDEPT!AE75</f>
        <v>0</v>
      </c>
      <c r="G75" s="320">
        <f t="shared" si="10"/>
        <v>774823</v>
      </c>
      <c r="H75" s="321">
        <f>[1]BYDEPT!BD75</f>
        <v>774823</v>
      </c>
      <c r="I75" s="322">
        <f t="shared" si="7"/>
        <v>1</v>
      </c>
      <c r="J75" s="321">
        <f t="shared" si="11"/>
        <v>0</v>
      </c>
      <c r="L75" s="321"/>
    </row>
    <row r="76" spans="1:12" ht="16.5" customHeight="1" x14ac:dyDescent="0.2">
      <c r="A76" s="319" t="s">
        <v>175</v>
      </c>
      <c r="B76" s="41"/>
      <c r="C76" s="41"/>
      <c r="D76" s="41"/>
      <c r="E76" s="42">
        <f>[1]BYDEPT!AJ76</f>
        <v>451779</v>
      </c>
      <c r="F76" s="42">
        <f>[1]BYDEPT!AE76</f>
        <v>0</v>
      </c>
      <c r="G76" s="320">
        <f t="shared" si="10"/>
        <v>451779</v>
      </c>
      <c r="H76" s="321">
        <f>[1]BYDEPT!BD76</f>
        <v>436779</v>
      </c>
      <c r="I76" s="322">
        <f t="shared" si="7"/>
        <v>0.96679792553438737</v>
      </c>
      <c r="J76" s="321">
        <f t="shared" si="11"/>
        <v>15000</v>
      </c>
      <c r="L76" s="321"/>
    </row>
    <row r="77" spans="1:12" ht="15.75" customHeight="1" x14ac:dyDescent="0.2">
      <c r="A77" s="319" t="s">
        <v>75</v>
      </c>
      <c r="B77" s="41"/>
      <c r="C77" s="41"/>
      <c r="D77" s="41"/>
      <c r="E77" s="42">
        <f>[1]BYDEPT!AJ77</f>
        <v>530030</v>
      </c>
      <c r="F77" s="42">
        <f>[1]BYDEPT!AE77</f>
        <v>0</v>
      </c>
      <c r="G77" s="320">
        <f t="shared" si="10"/>
        <v>530030</v>
      </c>
      <c r="H77" s="321">
        <f>[1]BYDEPT!BD77</f>
        <v>530030</v>
      </c>
      <c r="I77" s="322">
        <f t="shared" si="7"/>
        <v>1</v>
      </c>
      <c r="J77" s="321">
        <f t="shared" si="11"/>
        <v>0</v>
      </c>
      <c r="L77" s="321"/>
    </row>
    <row r="78" spans="1:12" ht="16.5" customHeight="1" x14ac:dyDescent="0.2">
      <c r="A78" s="319" t="s">
        <v>76</v>
      </c>
      <c r="B78" s="41"/>
      <c r="C78" s="41"/>
      <c r="D78" s="41"/>
      <c r="E78" s="42">
        <f>[1]BYDEPT!AJ78</f>
        <v>91622</v>
      </c>
      <c r="F78" s="42">
        <f>[1]BYDEPT!AE78</f>
        <v>0</v>
      </c>
      <c r="G78" s="320">
        <f t="shared" si="10"/>
        <v>91622</v>
      </c>
      <c r="H78" s="321">
        <f>[1]BYDEPT!BD78</f>
        <v>91622</v>
      </c>
      <c r="I78" s="322">
        <f t="shared" si="7"/>
        <v>1</v>
      </c>
      <c r="J78" s="321">
        <f t="shared" si="11"/>
        <v>0</v>
      </c>
      <c r="L78" s="321"/>
    </row>
    <row r="79" spans="1:12" ht="16.5" customHeight="1" x14ac:dyDescent="0.2">
      <c r="A79" s="319" t="s">
        <v>77</v>
      </c>
      <c r="B79" s="41"/>
      <c r="C79" s="41"/>
      <c r="D79" s="41"/>
      <c r="E79" s="42">
        <f>[1]BYDEPT!AJ79</f>
        <v>314747</v>
      </c>
      <c r="F79" s="42">
        <f>[1]BYDEPT!AE79</f>
        <v>0</v>
      </c>
      <c r="G79" s="320">
        <f t="shared" si="10"/>
        <v>314747</v>
      </c>
      <c r="H79" s="321">
        <f>[1]BYDEPT!BD79</f>
        <v>314747</v>
      </c>
      <c r="I79" s="322">
        <f t="shared" si="7"/>
        <v>1</v>
      </c>
      <c r="J79" s="321">
        <f t="shared" si="11"/>
        <v>0</v>
      </c>
      <c r="L79" s="321"/>
    </row>
    <row r="80" spans="1:12" ht="16.5" customHeight="1" x14ac:dyDescent="0.2">
      <c r="A80" s="319" t="s">
        <v>78</v>
      </c>
      <c r="B80" s="41"/>
      <c r="C80" s="41"/>
      <c r="D80" s="41"/>
      <c r="E80" s="42">
        <f>[1]BYDEPT!AJ80</f>
        <v>582280</v>
      </c>
      <c r="F80" s="42">
        <f>[1]BYDEPT!AE80</f>
        <v>0</v>
      </c>
      <c r="G80" s="320">
        <f>E80+F80</f>
        <v>582280</v>
      </c>
      <c r="H80" s="321">
        <f>[1]BYDEPT!BD80</f>
        <v>582280</v>
      </c>
      <c r="I80" s="322">
        <f>H80/G80</f>
        <v>1</v>
      </c>
      <c r="J80" s="321">
        <f t="shared" si="11"/>
        <v>0</v>
      </c>
      <c r="L80" s="321"/>
    </row>
    <row r="81" spans="1:14" ht="16.5" customHeight="1" x14ac:dyDescent="0.2">
      <c r="A81" s="319" t="s">
        <v>179</v>
      </c>
      <c r="B81" s="41"/>
      <c r="C81" s="41"/>
      <c r="D81" s="41"/>
      <c r="E81" s="42">
        <f>[1]BYDEPT!AJ81</f>
        <v>45826</v>
      </c>
      <c r="F81" s="42">
        <f>[1]BYDEPT!AE81</f>
        <v>0</v>
      </c>
      <c r="G81" s="320">
        <f>E81+F81</f>
        <v>45826</v>
      </c>
      <c r="H81" s="321">
        <f>[1]BYDEPT!BD81</f>
        <v>45826</v>
      </c>
      <c r="I81" s="322">
        <f>H81/G81</f>
        <v>1</v>
      </c>
      <c r="J81" s="321">
        <f t="shared" si="11"/>
        <v>0</v>
      </c>
      <c r="L81" s="321"/>
    </row>
    <row r="82" spans="1:14" ht="16.5" customHeight="1" x14ac:dyDescent="0.2">
      <c r="A82" s="17" t="s">
        <v>221</v>
      </c>
      <c r="B82" s="41"/>
      <c r="C82" s="41"/>
      <c r="D82" s="41"/>
      <c r="E82" s="42">
        <f>[1]BYDEPT!AJ82</f>
        <v>168778</v>
      </c>
      <c r="F82" s="42">
        <f>[1]BYDEPT!AE82</f>
        <v>0</v>
      </c>
      <c r="G82" s="320">
        <f t="shared" si="10"/>
        <v>168778</v>
      </c>
      <c r="H82" s="321">
        <f>[1]BYDEPT!BD82</f>
        <v>168778</v>
      </c>
      <c r="I82" s="322">
        <f t="shared" si="7"/>
        <v>1</v>
      </c>
      <c r="J82" s="321">
        <f t="shared" si="11"/>
        <v>0</v>
      </c>
      <c r="L82" s="321"/>
    </row>
    <row r="83" spans="1:14" ht="16.5" customHeight="1" x14ac:dyDescent="0.2">
      <c r="A83" s="17" t="s">
        <v>222</v>
      </c>
      <c r="B83" s="41"/>
      <c r="C83" s="41"/>
      <c r="D83" s="41"/>
      <c r="E83" s="42">
        <f>[1]BYDEPT!AJ83</f>
        <v>57265</v>
      </c>
      <c r="F83" s="42">
        <f>[1]BYDEPT!AE83</f>
        <v>0</v>
      </c>
      <c r="G83" s="320">
        <f t="shared" si="10"/>
        <v>57265</v>
      </c>
      <c r="H83" s="321">
        <f>[1]BYDEPT!BD83</f>
        <v>57265</v>
      </c>
      <c r="I83" s="322">
        <f t="shared" si="7"/>
        <v>1</v>
      </c>
      <c r="J83" s="321">
        <f t="shared" si="11"/>
        <v>0</v>
      </c>
      <c r="L83" s="321"/>
    </row>
    <row r="84" spans="1:14" ht="16.5" customHeight="1" x14ac:dyDescent="0.2">
      <c r="A84" s="17" t="s">
        <v>223</v>
      </c>
      <c r="B84" s="41"/>
      <c r="C84" s="41"/>
      <c r="D84" s="41"/>
      <c r="E84" s="42">
        <f>[1]BYDEPT!AJ84</f>
        <v>915357</v>
      </c>
      <c r="F84" s="42">
        <f>[1]BYDEPT!AE84</f>
        <v>0</v>
      </c>
      <c r="G84" s="320">
        <f t="shared" si="10"/>
        <v>915357</v>
      </c>
      <c r="H84" s="321">
        <f>[1]BYDEPT!BD84</f>
        <v>915357</v>
      </c>
      <c r="I84" s="322">
        <f t="shared" si="7"/>
        <v>1</v>
      </c>
      <c r="J84" s="321">
        <f t="shared" si="11"/>
        <v>0</v>
      </c>
      <c r="L84" s="321"/>
    </row>
    <row r="85" spans="1:14" ht="16.5" customHeight="1" x14ac:dyDescent="0.2">
      <c r="A85" s="17" t="s">
        <v>80</v>
      </c>
      <c r="B85" s="41"/>
      <c r="C85" s="41"/>
      <c r="D85" s="41"/>
      <c r="E85" s="42">
        <f>[1]BYDEPT!AJ85</f>
        <v>114320</v>
      </c>
      <c r="F85" s="42">
        <f>[1]BYDEPT!AE85</f>
        <v>0</v>
      </c>
      <c r="G85" s="320">
        <f t="shared" si="10"/>
        <v>114320</v>
      </c>
      <c r="H85" s="321">
        <f>[1]BYDEPT!BD85</f>
        <v>114320</v>
      </c>
      <c r="I85" s="322">
        <f t="shared" si="7"/>
        <v>1</v>
      </c>
      <c r="J85" s="321">
        <f t="shared" si="11"/>
        <v>0</v>
      </c>
      <c r="L85" s="321"/>
    </row>
    <row r="86" spans="1:14" ht="16.5" customHeight="1" x14ac:dyDescent="0.2">
      <c r="A86" s="17" t="s">
        <v>82</v>
      </c>
      <c r="B86" s="41"/>
      <c r="C86" s="41"/>
      <c r="D86" s="41"/>
      <c r="E86" s="42">
        <f>[1]BYDEPT!AJ86</f>
        <v>186924</v>
      </c>
      <c r="F86" s="42">
        <f>[1]BYDEPT!AE86</f>
        <v>0</v>
      </c>
      <c r="G86" s="320">
        <f t="shared" si="10"/>
        <v>186924</v>
      </c>
      <c r="H86" s="321">
        <f>[1]BYDEPT!BD86</f>
        <v>186924</v>
      </c>
      <c r="I86" s="322">
        <f t="shared" si="7"/>
        <v>1</v>
      </c>
      <c r="J86" s="321">
        <f t="shared" si="11"/>
        <v>0</v>
      </c>
      <c r="L86" s="321"/>
    </row>
    <row r="87" spans="1:14" ht="16.5" customHeight="1" x14ac:dyDescent="0.2">
      <c r="A87" s="17" t="s">
        <v>83</v>
      </c>
      <c r="B87" s="41"/>
      <c r="C87" s="41"/>
      <c r="D87" s="41"/>
      <c r="E87" s="42">
        <f>+[1]BYDEPT!F87</f>
        <v>117773</v>
      </c>
      <c r="F87" s="42">
        <f>[1]BYDEPT!AE87</f>
        <v>0</v>
      </c>
      <c r="G87" s="320">
        <f t="shared" si="10"/>
        <v>117773</v>
      </c>
      <c r="H87" s="321">
        <f>[1]BYDEPT!BD87</f>
        <v>117773</v>
      </c>
      <c r="I87" s="322">
        <f t="shared" si="7"/>
        <v>1</v>
      </c>
      <c r="J87" s="321">
        <f t="shared" si="11"/>
        <v>0</v>
      </c>
      <c r="L87" s="321"/>
    </row>
    <row r="88" spans="1:14" ht="16.5" customHeight="1" x14ac:dyDescent="0.2">
      <c r="A88" s="17" t="s">
        <v>210</v>
      </c>
      <c r="B88" s="41"/>
      <c r="C88" s="41"/>
      <c r="D88" s="41"/>
      <c r="E88" s="42">
        <f>+[1]BYDEPT!F88</f>
        <v>72232</v>
      </c>
      <c r="F88" s="42">
        <f>[1]BYDEPT!AE88</f>
        <v>0</v>
      </c>
      <c r="G88" s="320">
        <f t="shared" si="10"/>
        <v>72232</v>
      </c>
      <c r="H88" s="321">
        <f>[1]BYDEPT!BD88</f>
        <v>72232</v>
      </c>
      <c r="I88" s="322">
        <f t="shared" si="7"/>
        <v>1</v>
      </c>
      <c r="J88" s="321">
        <f t="shared" si="11"/>
        <v>0</v>
      </c>
      <c r="L88" s="321"/>
    </row>
    <row r="89" spans="1:14" ht="16.5" customHeight="1" x14ac:dyDescent="0.2">
      <c r="A89" s="17" t="s">
        <v>84</v>
      </c>
      <c r="B89" s="41"/>
      <c r="C89" s="41"/>
      <c r="D89" s="41"/>
      <c r="E89" s="42">
        <f>+[1]BYDEPT!F89</f>
        <v>36433</v>
      </c>
      <c r="F89" s="42">
        <f>[1]BYDEPT!AE89</f>
        <v>0</v>
      </c>
      <c r="G89" s="320">
        <f t="shared" si="10"/>
        <v>36433</v>
      </c>
      <c r="H89" s="321">
        <f>[1]BYDEPT!BD89</f>
        <v>36433</v>
      </c>
      <c r="I89" s="322">
        <f t="shared" si="7"/>
        <v>1</v>
      </c>
      <c r="J89" s="321">
        <f t="shared" si="11"/>
        <v>0</v>
      </c>
      <c r="L89" s="321"/>
    </row>
    <row r="90" spans="1:14" ht="16.5" customHeight="1" x14ac:dyDescent="0.2">
      <c r="A90" s="17" t="s">
        <v>85</v>
      </c>
      <c r="B90" s="41"/>
      <c r="C90" s="41"/>
      <c r="D90" s="41"/>
      <c r="E90" s="42">
        <f>+[1]BYDEPT!F90</f>
        <v>315292</v>
      </c>
      <c r="F90" s="42">
        <f>[1]BYDEPT!AE90</f>
        <v>0</v>
      </c>
      <c r="G90" s="320">
        <f t="shared" si="10"/>
        <v>315292</v>
      </c>
      <c r="H90" s="321">
        <f>[1]BYDEPT!BD90</f>
        <v>315292</v>
      </c>
      <c r="I90" s="322">
        <f t="shared" si="7"/>
        <v>1</v>
      </c>
      <c r="J90" s="321">
        <f t="shared" si="11"/>
        <v>0</v>
      </c>
      <c r="L90" s="321"/>
    </row>
    <row r="91" spans="1:14" ht="15.75" customHeight="1" x14ac:dyDescent="0.2">
      <c r="A91" s="319"/>
      <c r="B91" s="41"/>
      <c r="C91" s="41"/>
      <c r="D91" s="41"/>
      <c r="E91" s="42"/>
      <c r="F91" s="42"/>
      <c r="G91" s="320"/>
      <c r="H91" s="321"/>
      <c r="I91" s="322"/>
      <c r="J91" s="321"/>
      <c r="L91" s="321"/>
    </row>
    <row r="92" spans="1:14" ht="16.5" customHeight="1" x14ac:dyDescent="0.2">
      <c r="A92" s="328" t="s">
        <v>165</v>
      </c>
      <c r="B92" s="329"/>
      <c r="C92" s="329"/>
      <c r="D92" s="329"/>
      <c r="E92" s="330">
        <f>E93+E94+SUM(E101:E109)</f>
        <v>368729210</v>
      </c>
      <c r="F92" s="331">
        <f>F93+F94+SUM(F101:F109)</f>
        <v>37189475</v>
      </c>
      <c r="G92" s="332">
        <f>G93+G94+SUM(G101:G109)</f>
        <v>405918685</v>
      </c>
      <c r="H92" s="333">
        <f>H93+H94+SUM(H101:H109)</f>
        <v>286738330</v>
      </c>
      <c r="I92" s="334">
        <f t="shared" ref="I92:I109" si="12">H92/G92</f>
        <v>0.706393523126436</v>
      </c>
      <c r="J92" s="333">
        <f>J93+J94+SUM(J101:J109)</f>
        <v>119180355</v>
      </c>
      <c r="L92" s="333"/>
    </row>
    <row r="93" spans="1:14" ht="16.5" customHeight="1" x14ac:dyDescent="0.2">
      <c r="A93" s="44" t="s">
        <v>141</v>
      </c>
      <c r="B93" s="335"/>
      <c r="C93" s="335"/>
      <c r="D93" s="335"/>
      <c r="E93" s="42">
        <f>+[1]BYDEPT!F93</f>
        <v>62483680</v>
      </c>
      <c r="F93" s="42">
        <f>[1]BYDEPT!AE93</f>
        <v>37189475</v>
      </c>
      <c r="G93" s="320">
        <f>E93+F93</f>
        <v>99673155</v>
      </c>
      <c r="H93" s="321">
        <f>[1]BYDEPT!BD93</f>
        <v>90859912</v>
      </c>
      <c r="I93" s="322">
        <f t="shared" si="12"/>
        <v>0.91157856897376233</v>
      </c>
      <c r="J93" s="321">
        <f>G93-H93</f>
        <v>8813243</v>
      </c>
      <c r="L93" s="321"/>
      <c r="N93" s="293">
        <v>1375679</v>
      </c>
    </row>
    <row r="94" spans="1:14" ht="16.5" customHeight="1" x14ac:dyDescent="0.2">
      <c r="A94" s="44" t="s">
        <v>224</v>
      </c>
      <c r="B94" s="335"/>
      <c r="C94" s="335"/>
      <c r="D94" s="335"/>
      <c r="E94" s="323">
        <f>SUM(E95:E99)</f>
        <v>33471298</v>
      </c>
      <c r="F94" s="323">
        <f>SUM(F95:F99)</f>
        <v>0</v>
      </c>
      <c r="G94" s="324">
        <f>SUM(G95:G99)</f>
        <v>33471298</v>
      </c>
      <c r="H94" s="325">
        <f>SUM(H95:H99)</f>
        <v>10099569</v>
      </c>
      <c r="I94" s="326">
        <f t="shared" si="12"/>
        <v>0.30173819372048255</v>
      </c>
      <c r="J94" s="325">
        <f>SUM(J95:J99)</f>
        <v>23371729</v>
      </c>
      <c r="L94" s="325"/>
      <c r="N94" s="293">
        <v>50529</v>
      </c>
    </row>
    <row r="95" spans="1:14" ht="16.5" customHeight="1" x14ac:dyDescent="0.2">
      <c r="A95" s="19" t="s">
        <v>225</v>
      </c>
      <c r="B95" s="336"/>
      <c r="C95" s="336"/>
      <c r="D95" s="336"/>
      <c r="E95" s="42">
        <f>+[1]BYDEPT!F95</f>
        <v>27904053</v>
      </c>
      <c r="F95" s="42">
        <f>[1]BYDEPT!AE95</f>
        <v>0</v>
      </c>
      <c r="G95" s="320">
        <f>E95+F95</f>
        <v>27904053</v>
      </c>
      <c r="H95" s="321">
        <f>[1]BYDEPT!BD95</f>
        <v>5267208</v>
      </c>
      <c r="I95" s="322">
        <f t="shared" si="12"/>
        <v>0.18876139605956166</v>
      </c>
      <c r="J95" s="321">
        <f>G95-H95</f>
        <v>22636845</v>
      </c>
      <c r="L95" s="321"/>
      <c r="N95" s="293">
        <v>44147</v>
      </c>
    </row>
    <row r="96" spans="1:14" ht="16.5" customHeight="1" x14ac:dyDescent="0.2">
      <c r="A96" s="19" t="s">
        <v>226</v>
      </c>
      <c r="B96" s="336"/>
      <c r="C96" s="336"/>
      <c r="D96" s="336"/>
      <c r="E96" s="42">
        <f>+[1]BYDEPT!F96</f>
        <v>2188290</v>
      </c>
      <c r="F96" s="42">
        <f>[1]BYDEPT!AE98</f>
        <v>0</v>
      </c>
      <c r="G96" s="320">
        <f>E96+F96</f>
        <v>2188290</v>
      </c>
      <c r="H96" s="321">
        <f>[1]BYDEPT!BD96</f>
        <v>1979540</v>
      </c>
      <c r="I96" s="322">
        <f>H96/G96</f>
        <v>0.90460587947666904</v>
      </c>
      <c r="J96" s="321">
        <f>G96-H96</f>
        <v>208750</v>
      </c>
      <c r="L96" s="321"/>
      <c r="N96" s="293">
        <v>0</v>
      </c>
    </row>
    <row r="97" spans="1:14" ht="16.5" customHeight="1" x14ac:dyDescent="0.2">
      <c r="A97" s="19" t="s">
        <v>227</v>
      </c>
      <c r="B97" s="336"/>
      <c r="C97" s="336"/>
      <c r="D97" s="336"/>
      <c r="E97" s="42">
        <f>+[1]BYDEPT!F97</f>
        <v>50000</v>
      </c>
      <c r="F97" s="42">
        <f>[1]BYDEPT!AE96</f>
        <v>0</v>
      </c>
      <c r="G97" s="320">
        <f>E97+F97</f>
        <v>50000</v>
      </c>
      <c r="H97" s="321">
        <f>[1]BYDEPT!BD97</f>
        <v>23566</v>
      </c>
      <c r="I97" s="322">
        <f t="shared" si="12"/>
        <v>0.47132000000000002</v>
      </c>
      <c r="J97" s="321">
        <f>G97-H97</f>
        <v>26434</v>
      </c>
      <c r="L97" s="321"/>
      <c r="N97" s="293">
        <v>6382</v>
      </c>
    </row>
    <row r="98" spans="1:14" ht="15.75" customHeight="1" x14ac:dyDescent="0.2">
      <c r="A98" s="19" t="s">
        <v>228</v>
      </c>
      <c r="B98" s="336"/>
      <c r="C98" s="336"/>
      <c r="D98" s="336"/>
      <c r="E98" s="42">
        <f>+[1]BYDEPT!F98</f>
        <v>3128955</v>
      </c>
      <c r="F98" s="42">
        <f>[1]BYDEPT!AE97</f>
        <v>0</v>
      </c>
      <c r="G98" s="320">
        <f>E98+F98</f>
        <v>3128955</v>
      </c>
      <c r="H98" s="321">
        <f>[1]BYDEPT!BD98</f>
        <v>2829255</v>
      </c>
      <c r="I98" s="322">
        <f>H98/G98</f>
        <v>0.90421722268297244</v>
      </c>
      <c r="J98" s="321">
        <f>G98-H98</f>
        <v>299700</v>
      </c>
      <c r="L98" s="321"/>
      <c r="N98" s="293">
        <v>0</v>
      </c>
    </row>
    <row r="99" spans="1:14" ht="16.5" customHeight="1" x14ac:dyDescent="0.2">
      <c r="A99" s="19" t="s">
        <v>229</v>
      </c>
      <c r="B99" s="336"/>
      <c r="C99" s="336"/>
      <c r="D99" s="336"/>
      <c r="E99" s="42">
        <f>+[1]BYDEPT!F99</f>
        <v>200000</v>
      </c>
      <c r="F99" s="42">
        <f>[1]BYDEPT!AE97</f>
        <v>0</v>
      </c>
      <c r="G99" s="320">
        <f>E99+F99</f>
        <v>200000</v>
      </c>
      <c r="H99" s="321">
        <f>[1]BYDEPT!BD99</f>
        <v>0</v>
      </c>
      <c r="I99" s="322">
        <f t="shared" si="12"/>
        <v>0</v>
      </c>
      <c r="J99" s="321">
        <f>G99-H99</f>
        <v>200000</v>
      </c>
      <c r="L99" s="321"/>
      <c r="N99" s="293">
        <v>0</v>
      </c>
    </row>
    <row r="100" spans="1:14" ht="14.25" customHeight="1" x14ac:dyDescent="0.2">
      <c r="A100" s="319"/>
      <c r="B100" s="41"/>
      <c r="C100" s="41"/>
      <c r="D100" s="41"/>
      <c r="E100" s="42">
        <f>+[1]BYDEPT!F100</f>
        <v>0</v>
      </c>
      <c r="F100" s="337"/>
      <c r="G100" s="320"/>
      <c r="H100" s="338"/>
      <c r="I100" s="339"/>
      <c r="J100" s="338"/>
      <c r="L100" s="338"/>
    </row>
    <row r="101" spans="1:14" ht="16.5" customHeight="1" x14ac:dyDescent="0.2">
      <c r="A101" s="340" t="s">
        <v>143</v>
      </c>
      <c r="B101" s="341"/>
      <c r="C101" s="341"/>
      <c r="D101" s="341"/>
      <c r="E101" s="42">
        <f>+[1]BYDEPT!F101</f>
        <v>2000000</v>
      </c>
      <c r="F101" s="42">
        <f>[1]BYDEPT!AE102</f>
        <v>0</v>
      </c>
      <c r="G101" s="320">
        <f t="shared" ref="G101:G109" si="13">E101+F101</f>
        <v>2000000</v>
      </c>
      <c r="H101" s="321">
        <f>[1]BYDEPT!BD101</f>
        <v>743375</v>
      </c>
      <c r="I101" s="322">
        <f t="shared" si="12"/>
        <v>0.3716875</v>
      </c>
      <c r="J101" s="321">
        <f t="shared" ref="J101:J108" si="14">G101-H101</f>
        <v>1256625</v>
      </c>
      <c r="K101" s="327"/>
      <c r="L101" s="321"/>
      <c r="N101" s="293">
        <v>572738</v>
      </c>
    </row>
    <row r="102" spans="1:14" ht="16.5" hidden="1" customHeight="1" x14ac:dyDescent="0.2">
      <c r="A102" s="340" t="s">
        <v>230</v>
      </c>
      <c r="B102" s="341"/>
      <c r="C102" s="341"/>
      <c r="D102" s="341"/>
      <c r="E102" s="42">
        <f>+[1]BYDEPT!F102</f>
        <v>0</v>
      </c>
      <c r="F102" s="42">
        <f>[1]BYDEPT!AE103</f>
        <v>0</v>
      </c>
      <c r="G102" s="320">
        <f t="shared" si="13"/>
        <v>0</v>
      </c>
      <c r="H102" s="321">
        <f>[1]BYDEPT!BD102</f>
        <v>0</v>
      </c>
      <c r="I102" s="322"/>
      <c r="J102" s="321">
        <f t="shared" si="14"/>
        <v>0</v>
      </c>
      <c r="L102" s="321"/>
      <c r="N102" s="293">
        <v>0</v>
      </c>
    </row>
    <row r="103" spans="1:14" ht="16.5" customHeight="1" x14ac:dyDescent="0.2">
      <c r="A103" s="44" t="s">
        <v>144</v>
      </c>
      <c r="B103" s="335"/>
      <c r="C103" s="335"/>
      <c r="D103" s="335"/>
      <c r="E103" s="42">
        <f>+[1]BYDEPT!F103</f>
        <v>1000000</v>
      </c>
      <c r="F103" s="42">
        <f>[1]BYDEPT!AE104</f>
        <v>0</v>
      </c>
      <c r="G103" s="320">
        <f t="shared" si="13"/>
        <v>1000000</v>
      </c>
      <c r="H103" s="321">
        <f>[1]BYDEPT!BD103</f>
        <v>221133</v>
      </c>
      <c r="I103" s="322">
        <f t="shared" si="12"/>
        <v>0.221133</v>
      </c>
      <c r="J103" s="321">
        <f t="shared" si="14"/>
        <v>778867</v>
      </c>
      <c r="L103" s="321"/>
      <c r="N103" s="293">
        <v>600000</v>
      </c>
    </row>
    <row r="104" spans="1:14" ht="16.5" hidden="1" customHeight="1" x14ac:dyDescent="0.2">
      <c r="A104" s="44" t="s">
        <v>231</v>
      </c>
      <c r="B104" s="335"/>
      <c r="C104" s="335"/>
      <c r="D104" s="335"/>
      <c r="E104" s="42">
        <f>+[1]BYDEPT!F104</f>
        <v>0</v>
      </c>
      <c r="F104" s="42"/>
      <c r="G104" s="320">
        <f>E104+F104</f>
        <v>0</v>
      </c>
      <c r="H104" s="321">
        <f>[1]BYDEPT!BD104</f>
        <v>0</v>
      </c>
      <c r="I104" s="322"/>
      <c r="J104" s="321">
        <f t="shared" si="14"/>
        <v>0</v>
      </c>
      <c r="L104" s="321"/>
      <c r="N104" s="293">
        <v>0</v>
      </c>
    </row>
    <row r="105" spans="1:14" ht="16.5" customHeight="1" x14ac:dyDescent="0.2">
      <c r="A105" s="44" t="s">
        <v>145</v>
      </c>
      <c r="B105" s="335"/>
      <c r="C105" s="335"/>
      <c r="D105" s="335"/>
      <c r="E105" s="42">
        <f>+[1]BYDEPT!F105</f>
        <v>10724648</v>
      </c>
      <c r="F105" s="42">
        <f>[1]BYDEPT!AE105</f>
        <v>0</v>
      </c>
      <c r="G105" s="320">
        <f t="shared" si="13"/>
        <v>10724648</v>
      </c>
      <c r="H105" s="321">
        <f>[1]BYDEPT!BD105</f>
        <v>7994068</v>
      </c>
      <c r="I105" s="322">
        <f t="shared" si="12"/>
        <v>0.745392109838943</v>
      </c>
      <c r="J105" s="321">
        <f t="shared" si="14"/>
        <v>2730580</v>
      </c>
      <c r="L105" s="321"/>
      <c r="N105" s="293">
        <v>2498096</v>
      </c>
    </row>
    <row r="106" spans="1:14" ht="16.5" customHeight="1" x14ac:dyDescent="0.2">
      <c r="A106" s="44" t="s">
        <v>232</v>
      </c>
      <c r="B106" s="335"/>
      <c r="C106" s="335"/>
      <c r="D106" s="335"/>
      <c r="E106" s="42">
        <f>+[1]BYDEPT!F106</f>
        <v>117381083</v>
      </c>
      <c r="F106" s="42">
        <f>[1]BYDEPT!AE106</f>
        <v>0</v>
      </c>
      <c r="G106" s="320">
        <f t="shared" si="13"/>
        <v>117381083</v>
      </c>
      <c r="H106" s="321">
        <f>[1]BYDEPT!BD106</f>
        <v>74940137</v>
      </c>
      <c r="I106" s="322">
        <f t="shared" si="12"/>
        <v>0.63843453378258574</v>
      </c>
      <c r="J106" s="321">
        <f t="shared" si="14"/>
        <v>42440946</v>
      </c>
      <c r="K106" s="327"/>
      <c r="L106" s="321"/>
      <c r="N106" s="293">
        <v>10966745</v>
      </c>
    </row>
    <row r="107" spans="1:14" ht="16.5" customHeight="1" x14ac:dyDescent="0.2">
      <c r="A107" s="340" t="s">
        <v>233</v>
      </c>
      <c r="B107" s="341"/>
      <c r="C107" s="341"/>
      <c r="D107" s="341"/>
      <c r="E107" s="42">
        <f>+[1]BYDEPT!F107</f>
        <v>14000000</v>
      </c>
      <c r="F107" s="42">
        <f>[1]BYDEPT!AE101</f>
        <v>0</v>
      </c>
      <c r="G107" s="320">
        <f>E107+F107</f>
        <v>14000000</v>
      </c>
      <c r="H107" s="321">
        <f>[1]BYDEPT!BD107</f>
        <v>6395639</v>
      </c>
      <c r="I107" s="322">
        <f>H107/G107</f>
        <v>0.45683135714285716</v>
      </c>
      <c r="J107" s="321">
        <f t="shared" si="14"/>
        <v>7604361</v>
      </c>
      <c r="L107" s="321"/>
      <c r="M107" s="327"/>
      <c r="N107" s="293">
        <v>0</v>
      </c>
    </row>
    <row r="108" spans="1:14" ht="16.5" customHeight="1" x14ac:dyDescent="0.2">
      <c r="A108" s="44" t="s">
        <v>196</v>
      </c>
      <c r="B108" s="335"/>
      <c r="C108" s="335"/>
      <c r="D108" s="335"/>
      <c r="E108" s="42">
        <f>+[1]BYDEPT!F108</f>
        <v>126668501</v>
      </c>
      <c r="F108" s="42">
        <f>[1]BYDEPT!AE108</f>
        <v>0</v>
      </c>
      <c r="G108" s="320">
        <f t="shared" si="13"/>
        <v>126668501</v>
      </c>
      <c r="H108" s="321">
        <f>[1]BYDEPT!BD108</f>
        <v>95476306</v>
      </c>
      <c r="I108" s="322">
        <f t="shared" si="12"/>
        <v>0.75374939504494487</v>
      </c>
      <c r="J108" s="321">
        <f t="shared" si="14"/>
        <v>31192195</v>
      </c>
      <c r="L108" s="321"/>
      <c r="N108" s="293">
        <v>44180328</v>
      </c>
    </row>
    <row r="109" spans="1:14" ht="16.5" customHeight="1" x14ac:dyDescent="0.2">
      <c r="A109" s="44" t="s">
        <v>234</v>
      </c>
      <c r="B109" s="341"/>
      <c r="C109" s="335"/>
      <c r="D109" s="342"/>
      <c r="E109" s="42">
        <f>+[1]BYDEPT!F109</f>
        <v>1000000</v>
      </c>
      <c r="F109" s="42">
        <f>[1]BYDEPT!AE109</f>
        <v>0</v>
      </c>
      <c r="G109" s="320">
        <f t="shared" si="13"/>
        <v>1000000</v>
      </c>
      <c r="H109" s="321">
        <f>[1]BYDEPT!BD109</f>
        <v>8191</v>
      </c>
      <c r="I109" s="322">
        <f t="shared" si="12"/>
        <v>8.1910000000000004E-3</v>
      </c>
      <c r="J109" s="321">
        <f>G109-H109</f>
        <v>991809</v>
      </c>
      <c r="L109" s="321"/>
      <c r="N109" s="293">
        <v>0</v>
      </c>
    </row>
    <row r="110" spans="1:14" ht="16.5" customHeight="1" x14ac:dyDescent="0.2">
      <c r="A110" s="343"/>
      <c r="B110" s="344"/>
      <c r="C110" s="345"/>
      <c r="D110" s="344"/>
      <c r="E110" s="346"/>
      <c r="F110" s="346"/>
      <c r="G110" s="347"/>
      <c r="H110" s="348"/>
      <c r="I110" s="339"/>
      <c r="J110" s="348"/>
      <c r="L110" s="348"/>
      <c r="N110" s="293">
        <f>J110-[1]BYDEPT!BI110</f>
        <v>0</v>
      </c>
    </row>
    <row r="111" spans="1:14" ht="16.5" customHeight="1" x14ac:dyDescent="0.2">
      <c r="A111" s="328" t="s">
        <v>316</v>
      </c>
      <c r="B111" s="329"/>
      <c r="C111" s="349"/>
      <c r="D111" s="350"/>
      <c r="E111" s="351">
        <f>SUM(E112:E116)+SUM(E119:E122)</f>
        <v>866231428</v>
      </c>
      <c r="F111" s="351">
        <f>SUM(F112:F116)+SUM(F119:F122)</f>
        <v>0</v>
      </c>
      <c r="G111" s="352">
        <f>SUM(G112:G116)+SUM(G119:G122)</f>
        <v>866231428</v>
      </c>
      <c r="H111" s="353">
        <f>SUM(H112:H116)+SUM(H119:H122)</f>
        <v>836903362</v>
      </c>
      <c r="I111" s="354">
        <f t="shared" ref="I111:I122" si="15">H111/G111</f>
        <v>0.96614292087310416</v>
      </c>
      <c r="J111" s="353">
        <f>SUM(J112:J116)+SUM(J119:J122)</f>
        <v>29328066</v>
      </c>
      <c r="L111" s="353"/>
      <c r="N111" s="293">
        <f>J111-[1]BYDEPT!BI111</f>
        <v>0</v>
      </c>
    </row>
    <row r="112" spans="1:14" ht="16.5" customHeight="1" x14ac:dyDescent="0.2">
      <c r="A112" s="355" t="s">
        <v>159</v>
      </c>
      <c r="B112" s="356"/>
      <c r="C112" s="357"/>
      <c r="D112" s="358"/>
      <c r="E112" s="42">
        <f>[1]BYDEPT!F112</f>
        <v>30139510</v>
      </c>
      <c r="F112" s="42">
        <f>[1]BYDEPT!AE112</f>
        <v>0</v>
      </c>
      <c r="G112" s="320">
        <f>E112+F112</f>
        <v>30139510</v>
      </c>
      <c r="H112" s="321">
        <f>[1]BYDEPT!BD112</f>
        <v>32231608</v>
      </c>
      <c r="I112" s="322">
        <f t="shared" si="15"/>
        <v>1.0694138026796056</v>
      </c>
      <c r="J112" s="321">
        <f>G112-H112</f>
        <v>-2092098</v>
      </c>
      <c r="L112" s="321"/>
      <c r="N112" s="293">
        <v>28473712</v>
      </c>
    </row>
    <row r="113" spans="1:14" ht="16.5" customHeight="1" x14ac:dyDescent="0.2">
      <c r="A113" s="359" t="s">
        <v>160</v>
      </c>
      <c r="B113" s="41"/>
      <c r="C113" s="337"/>
      <c r="D113" s="360"/>
      <c r="E113" s="42">
        <f>[1]BYDEPT!F113</f>
        <v>389860429</v>
      </c>
      <c r="F113" s="42">
        <f>[1]BYDEPT!AE113</f>
        <v>0</v>
      </c>
      <c r="G113" s="320">
        <f>E113+F113</f>
        <v>389860429</v>
      </c>
      <c r="H113" s="321">
        <f>[1]BYDEPT!BD113</f>
        <v>389860429</v>
      </c>
      <c r="I113" s="322">
        <f t="shared" si="15"/>
        <v>1</v>
      </c>
      <c r="J113" s="321">
        <f>G113-H113</f>
        <v>0</v>
      </c>
      <c r="L113" s="321"/>
      <c r="N113" s="293">
        <v>341544726</v>
      </c>
    </row>
    <row r="114" spans="1:14" ht="16.5" customHeight="1" x14ac:dyDescent="0.2">
      <c r="A114" s="361" t="s">
        <v>298</v>
      </c>
      <c r="B114" s="361"/>
      <c r="C114" s="357"/>
      <c r="D114" s="358"/>
      <c r="E114" s="42">
        <f>[1]BYDEPT!F114</f>
        <v>331</v>
      </c>
      <c r="F114" s="42">
        <f>[1]BYDEPT!AE114</f>
        <v>0</v>
      </c>
      <c r="G114" s="320">
        <f>E114+F114</f>
        <v>331</v>
      </c>
      <c r="H114" s="321">
        <f>[1]BYDEPT!BD114</f>
        <v>331</v>
      </c>
      <c r="I114" s="322">
        <f t="shared" si="15"/>
        <v>1</v>
      </c>
      <c r="J114" s="321">
        <f>G114-H114</f>
        <v>0</v>
      </c>
      <c r="L114" s="321"/>
      <c r="N114" s="293">
        <f>J114-[1]BYDEPT!BI114</f>
        <v>0</v>
      </c>
    </row>
    <row r="115" spans="1:14" ht="16.5" customHeight="1" x14ac:dyDescent="0.2">
      <c r="A115" s="362" t="s">
        <v>93</v>
      </c>
      <c r="B115" s="357"/>
      <c r="C115" s="357"/>
      <c r="D115" s="357"/>
      <c r="E115" s="42">
        <f>[1]BYDEPT!F115</f>
        <v>142902</v>
      </c>
      <c r="F115" s="42">
        <f>[1]BYDEPT!AE115</f>
        <v>0</v>
      </c>
      <c r="G115" s="320">
        <f>E115+F115</f>
        <v>142902</v>
      </c>
      <c r="H115" s="321">
        <f>[1]BYDEPT!BD115</f>
        <v>142902</v>
      </c>
      <c r="I115" s="322">
        <f t="shared" si="15"/>
        <v>1</v>
      </c>
      <c r="J115" s="321">
        <f>G115-H115</f>
        <v>0</v>
      </c>
      <c r="L115" s="321"/>
      <c r="N115" s="293">
        <v>6450</v>
      </c>
    </row>
    <row r="116" spans="1:14" ht="16.5" customHeight="1" x14ac:dyDescent="0.2">
      <c r="A116" s="355" t="s">
        <v>161</v>
      </c>
      <c r="B116" s="358"/>
      <c r="C116" s="358"/>
      <c r="D116" s="358"/>
      <c r="E116" s="363">
        <f>SUM(E117:E118)</f>
        <v>21250256</v>
      </c>
      <c r="F116" s="363">
        <f>SUM(F117:F118)</f>
        <v>0</v>
      </c>
      <c r="G116" s="364">
        <f>SUM(G117:G118)</f>
        <v>21250256</v>
      </c>
      <c r="H116" s="365">
        <f>SUM(H117:H118)</f>
        <v>19841590</v>
      </c>
      <c r="I116" s="326">
        <f t="shared" si="15"/>
        <v>0.93371063388601061</v>
      </c>
      <c r="J116" s="365">
        <f>SUM(J117:J118)</f>
        <v>1408666</v>
      </c>
      <c r="L116" s="365"/>
      <c r="N116" s="293">
        <v>6417502</v>
      </c>
    </row>
    <row r="117" spans="1:14" ht="16.5" customHeight="1" x14ac:dyDescent="0.2">
      <c r="A117" s="355" t="s">
        <v>235</v>
      </c>
      <c r="B117" s="358"/>
      <c r="C117" s="358"/>
      <c r="D117" s="358"/>
      <c r="E117" s="42">
        <f>[1]BYDEPT!F117</f>
        <v>12998297</v>
      </c>
      <c r="F117" s="42">
        <f>[1]BYDEPT!AE117</f>
        <v>0</v>
      </c>
      <c r="G117" s="320">
        <f t="shared" ref="G117:G122" si="16">E117+F117</f>
        <v>12998297</v>
      </c>
      <c r="H117" s="321">
        <f>[1]BYDEPT!BD117</f>
        <v>12068823</v>
      </c>
      <c r="I117" s="322">
        <f t="shared" si="15"/>
        <v>0.92849263253486203</v>
      </c>
      <c r="J117" s="321">
        <f t="shared" ref="J117:J122" si="17">G117-H117</f>
        <v>929474</v>
      </c>
      <c r="L117" s="321"/>
      <c r="N117" s="293">
        <v>2273131</v>
      </c>
    </row>
    <row r="118" spans="1:14" ht="16.5" customHeight="1" x14ac:dyDescent="0.2">
      <c r="A118" s="355" t="s">
        <v>162</v>
      </c>
      <c r="B118" s="358"/>
      <c r="C118" s="358"/>
      <c r="D118" s="358"/>
      <c r="E118" s="42">
        <f>[1]BYDEPT!F118</f>
        <v>8251959</v>
      </c>
      <c r="F118" s="42">
        <f>[1]BYDEPT!AE118</f>
        <v>0</v>
      </c>
      <c r="G118" s="320">
        <f t="shared" si="16"/>
        <v>8251959</v>
      </c>
      <c r="H118" s="321">
        <f>[1]BYDEPT!BD118</f>
        <v>7772767</v>
      </c>
      <c r="I118" s="322">
        <f t="shared" si="15"/>
        <v>0.94192991021889472</v>
      </c>
      <c r="J118" s="321">
        <f t="shared" si="17"/>
        <v>479192</v>
      </c>
      <c r="L118" s="321"/>
      <c r="N118" s="293">
        <v>4144371</v>
      </c>
    </row>
    <row r="119" spans="1:14" ht="16.5" customHeight="1" x14ac:dyDescent="0.2">
      <c r="A119" s="366" t="s">
        <v>87</v>
      </c>
      <c r="B119" s="361"/>
      <c r="C119" s="361"/>
      <c r="D119" s="361"/>
      <c r="E119" s="42">
        <f>[1]BYDEPT!F119</f>
        <v>0</v>
      </c>
      <c r="F119" s="42">
        <f>[1]BYDEPT!AE119</f>
        <v>0</v>
      </c>
      <c r="G119" s="320">
        <f t="shared" si="16"/>
        <v>0</v>
      </c>
      <c r="H119" s="321">
        <f>[1]BYDEPT!BD119</f>
        <v>0</v>
      </c>
      <c r="I119" s="322"/>
      <c r="J119" s="321">
        <f t="shared" si="17"/>
        <v>0</v>
      </c>
      <c r="L119" s="321"/>
      <c r="N119" s="293">
        <f>J119-[1]BYDEPT!BI119</f>
        <v>0</v>
      </c>
    </row>
    <row r="120" spans="1:14" ht="15.75" customHeight="1" x14ac:dyDescent="0.2">
      <c r="A120" s="366" t="s">
        <v>88</v>
      </c>
      <c r="B120" s="361"/>
      <c r="C120" s="361"/>
      <c r="D120" s="361"/>
      <c r="E120" s="42">
        <f>[1]BYDEPT!F120</f>
        <v>26500000</v>
      </c>
      <c r="F120" s="42">
        <f>[1]BYDEPT!AE120</f>
        <v>0</v>
      </c>
      <c r="G120" s="320">
        <f t="shared" si="16"/>
        <v>26500000</v>
      </c>
      <c r="H120" s="321">
        <f>[1]BYDEPT!BD120</f>
        <v>8896000</v>
      </c>
      <c r="I120" s="322">
        <f t="shared" si="15"/>
        <v>0.33569811320754717</v>
      </c>
      <c r="J120" s="321">
        <f t="shared" si="17"/>
        <v>17604000</v>
      </c>
      <c r="L120" s="321"/>
      <c r="N120" s="293">
        <v>4909000</v>
      </c>
    </row>
    <row r="121" spans="1:14" ht="16.5" customHeight="1" x14ac:dyDescent="0.2">
      <c r="A121" s="366" t="s">
        <v>89</v>
      </c>
      <c r="B121" s="361"/>
      <c r="C121" s="361"/>
      <c r="D121" s="361"/>
      <c r="E121" s="42">
        <f>[1]BYDEPT!F121</f>
        <v>372863000</v>
      </c>
      <c r="F121" s="42">
        <f>[1]BYDEPT!AE121</f>
        <v>0</v>
      </c>
      <c r="G121" s="320">
        <f t="shared" si="16"/>
        <v>372863000</v>
      </c>
      <c r="H121" s="321">
        <f>[1]BYDEPT!BD121</f>
        <v>372863000</v>
      </c>
      <c r="I121" s="322">
        <f t="shared" si="15"/>
        <v>1</v>
      </c>
      <c r="J121" s="321">
        <f t="shared" si="17"/>
        <v>0</v>
      </c>
      <c r="L121" s="321"/>
      <c r="N121" s="293">
        <v>352652000</v>
      </c>
    </row>
    <row r="122" spans="1:14" ht="16.5" customHeight="1" x14ac:dyDescent="0.2">
      <c r="A122" s="338" t="s">
        <v>163</v>
      </c>
      <c r="B122" s="360"/>
      <c r="C122" s="360"/>
      <c r="D122" s="360"/>
      <c r="E122" s="42">
        <f>[1]BYDEPT!F122</f>
        <v>25475000</v>
      </c>
      <c r="F122" s="42">
        <f>[1]BYDEPT!AE122</f>
        <v>0</v>
      </c>
      <c r="G122" s="320">
        <f t="shared" si="16"/>
        <v>25475000</v>
      </c>
      <c r="H122" s="321">
        <f>[1]BYDEPT!BD122</f>
        <v>13067502</v>
      </c>
      <c r="I122" s="322">
        <f t="shared" si="15"/>
        <v>0.51295395485770368</v>
      </c>
      <c r="J122" s="321">
        <f t="shared" si="17"/>
        <v>12407498</v>
      </c>
      <c r="L122" s="321"/>
      <c r="N122" s="293">
        <v>1627333</v>
      </c>
    </row>
    <row r="123" spans="1:14" ht="8.25" customHeight="1" x14ac:dyDescent="0.2">
      <c r="A123" s="367"/>
      <c r="B123" s="367"/>
      <c r="C123" s="367"/>
      <c r="D123" s="367"/>
      <c r="E123" s="42"/>
      <c r="F123" s="42"/>
      <c r="G123" s="320"/>
      <c r="H123" s="321"/>
      <c r="I123" s="322"/>
      <c r="J123" s="321"/>
      <c r="L123" s="321"/>
    </row>
    <row r="124" spans="1:14" ht="15.95" customHeight="1" x14ac:dyDescent="0.2">
      <c r="A124" s="328" t="s">
        <v>90</v>
      </c>
      <c r="B124" s="329"/>
      <c r="C124" s="329"/>
      <c r="D124" s="329"/>
      <c r="E124" s="368">
        <f>E111+E7</f>
        <v>2606000000</v>
      </c>
      <c r="F124" s="368">
        <f>F111+F7</f>
        <v>0</v>
      </c>
      <c r="G124" s="369">
        <f>G111+G7</f>
        <v>2606000000</v>
      </c>
      <c r="H124" s="370">
        <f>H111+H7</f>
        <v>2423379967</v>
      </c>
      <c r="I124" s="371">
        <f>H124/G124</f>
        <v>0.92992324136607829</v>
      </c>
      <c r="J124" s="370">
        <f>J111+J7</f>
        <v>182620033</v>
      </c>
      <c r="L124" s="353"/>
      <c r="N124" s="293">
        <f>[1]BYDEPT!BD124</f>
        <v>2423379967</v>
      </c>
    </row>
    <row r="125" spans="1:14" s="317" customFormat="1" ht="6.75" customHeight="1" x14ac:dyDescent="0.2">
      <c r="A125" s="328"/>
      <c r="B125" s="329"/>
      <c r="C125" s="329"/>
      <c r="D125" s="329"/>
      <c r="E125" s="345"/>
      <c r="F125" s="345"/>
      <c r="G125" s="372"/>
      <c r="H125" s="373"/>
      <c r="I125" s="374"/>
      <c r="J125" s="373"/>
      <c r="L125" s="373"/>
      <c r="N125" s="375"/>
    </row>
    <row r="126" spans="1:14" s="317" customFormat="1" ht="16.5" customHeight="1" x14ac:dyDescent="0.2">
      <c r="A126" s="328" t="s">
        <v>280</v>
      </c>
      <c r="B126" s="329"/>
      <c r="C126" s="329"/>
      <c r="D126" s="329"/>
      <c r="E126" s="368">
        <f>E127+E247+E249</f>
        <v>0</v>
      </c>
      <c r="F126" s="376">
        <f>F127+F247+F249</f>
        <v>0</v>
      </c>
      <c r="G126" s="369">
        <f>G127+G247+G249</f>
        <v>0</v>
      </c>
      <c r="H126" s="370">
        <f>H127+H247+H249</f>
        <v>87849138</v>
      </c>
      <c r="I126" s="371"/>
      <c r="J126" s="370">
        <f>J127+J247+J249</f>
        <v>-87849138</v>
      </c>
      <c r="K126" s="318"/>
      <c r="L126" s="353"/>
      <c r="N126" s="375"/>
    </row>
    <row r="127" spans="1:14" s="317" customFormat="1" ht="16.5" customHeight="1" x14ac:dyDescent="0.2">
      <c r="A127" s="377" t="s">
        <v>315</v>
      </c>
      <c r="B127" s="378">
        <f t="shared" ref="B127:H127" si="18">B128+B232</f>
        <v>90483010</v>
      </c>
      <c r="C127" s="378">
        <f t="shared" si="18"/>
        <v>605470</v>
      </c>
      <c r="D127" s="379">
        <f t="shared" si="18"/>
        <v>91088480</v>
      </c>
      <c r="E127" s="351">
        <f t="shared" si="18"/>
        <v>0</v>
      </c>
      <c r="F127" s="380">
        <f t="shared" si="18"/>
        <v>0</v>
      </c>
      <c r="G127" s="352">
        <f t="shared" si="18"/>
        <v>0</v>
      </c>
      <c r="H127" s="353">
        <f t="shared" si="18"/>
        <v>69117105</v>
      </c>
      <c r="I127" s="354"/>
      <c r="J127" s="353">
        <f>J128+J232</f>
        <v>-69117105</v>
      </c>
      <c r="K127" s="318"/>
      <c r="L127" s="353">
        <f>L128+L232</f>
        <v>21971375</v>
      </c>
      <c r="N127" s="293">
        <f>D127-H127</f>
        <v>21971375</v>
      </c>
    </row>
    <row r="128" spans="1:14" ht="19.5" customHeight="1" x14ac:dyDescent="0.2">
      <c r="A128" s="381" t="s">
        <v>236</v>
      </c>
      <c r="B128" s="308">
        <f t="shared" ref="B128:H128" si="19">B129+B213</f>
        <v>68015402</v>
      </c>
      <c r="C128" s="308">
        <f t="shared" si="19"/>
        <v>605470</v>
      </c>
      <c r="D128" s="308">
        <f t="shared" si="19"/>
        <v>68620872</v>
      </c>
      <c r="E128" s="308">
        <f t="shared" si="19"/>
        <v>0</v>
      </c>
      <c r="F128" s="382">
        <f t="shared" si="19"/>
        <v>0</v>
      </c>
      <c r="G128" s="309">
        <f t="shared" si="19"/>
        <v>0</v>
      </c>
      <c r="H128" s="383">
        <f t="shared" si="19"/>
        <v>46667202</v>
      </c>
      <c r="I128" s="384"/>
      <c r="J128" s="383">
        <f>J129+J213</f>
        <v>-46667202</v>
      </c>
      <c r="L128" s="383">
        <f>L129+L213</f>
        <v>21953670</v>
      </c>
      <c r="N128" s="293">
        <f t="shared" ref="N128:N139" si="20">D128-H128</f>
        <v>21953670</v>
      </c>
    </row>
    <row r="129" spans="1:14" s="317" customFormat="1" ht="18.75" customHeight="1" x14ac:dyDescent="0.2">
      <c r="A129" s="385" t="s">
        <v>91</v>
      </c>
      <c r="B129" s="313">
        <f t="shared" ref="B129:H129" si="21">SUM(B130:B136)+SUM(B139:B144)+SUM(B147:B149)+SUM(B152:B153)+SUM(B156:B172)</f>
        <v>40788301</v>
      </c>
      <c r="C129" s="313">
        <f t="shared" si="21"/>
        <v>0</v>
      </c>
      <c r="D129" s="313">
        <f t="shared" si="21"/>
        <v>40788301</v>
      </c>
      <c r="E129" s="313">
        <f t="shared" si="21"/>
        <v>0</v>
      </c>
      <c r="F129" s="386">
        <f t="shared" si="21"/>
        <v>0</v>
      </c>
      <c r="G129" s="314">
        <f t="shared" si="21"/>
        <v>0</v>
      </c>
      <c r="H129" s="315">
        <f t="shared" si="21"/>
        <v>29460077</v>
      </c>
      <c r="I129" s="387"/>
      <c r="J129" s="315">
        <f>SUM(J130:J136)+SUM(J139:J144)+SUM(J147:J149)+SUM(J152:J153)+SUM(J156:J172)</f>
        <v>-29460077</v>
      </c>
      <c r="L129" s="315">
        <f>SUM(L130:L136)+SUM(L139:L144)+SUM(L147:L149)+SUM(L152:L153)+SUM(L156:L172)</f>
        <v>11328224</v>
      </c>
      <c r="N129" s="293">
        <f t="shared" si="20"/>
        <v>11328224</v>
      </c>
    </row>
    <row r="130" spans="1:14" ht="18" hidden="1" customHeight="1" x14ac:dyDescent="0.2">
      <c r="A130" s="340" t="s">
        <v>18</v>
      </c>
      <c r="B130" s="41"/>
      <c r="C130" s="41"/>
      <c r="D130" s="41"/>
      <c r="E130" s="42"/>
      <c r="F130" s="388"/>
      <c r="G130" s="320">
        <f t="shared" ref="G130:G135" si="22">E130+F130</f>
        <v>0</v>
      </c>
      <c r="H130" s="321">
        <f>[1]BYDEPT!BD130</f>
        <v>0</v>
      </c>
      <c r="I130" s="389"/>
      <c r="J130" s="321">
        <f t="shared" ref="J130:J135" si="23">G130-H130</f>
        <v>0</v>
      </c>
      <c r="L130" s="321">
        <f>B130-H130</f>
        <v>0</v>
      </c>
      <c r="N130" s="293">
        <f t="shared" si="20"/>
        <v>0</v>
      </c>
    </row>
    <row r="131" spans="1:14" ht="16.5" hidden="1" customHeight="1" x14ac:dyDescent="0.2">
      <c r="A131" s="340" t="s">
        <v>19</v>
      </c>
      <c r="B131" s="41"/>
      <c r="C131" s="41"/>
      <c r="D131" s="41"/>
      <c r="E131" s="42"/>
      <c r="F131" s="388"/>
      <c r="G131" s="320">
        <f t="shared" si="22"/>
        <v>0</v>
      </c>
      <c r="H131" s="321">
        <f>[1]BYDEPT!BD131</f>
        <v>0</v>
      </c>
      <c r="I131" s="389"/>
      <c r="J131" s="321">
        <f t="shared" si="23"/>
        <v>0</v>
      </c>
      <c r="L131" s="321">
        <f>B131-H131</f>
        <v>0</v>
      </c>
      <c r="N131" s="293">
        <f t="shared" si="20"/>
        <v>0</v>
      </c>
    </row>
    <row r="132" spans="1:14" ht="17.25" hidden="1" customHeight="1" x14ac:dyDescent="0.2">
      <c r="A132" s="340" t="s">
        <v>20</v>
      </c>
      <c r="B132" s="41"/>
      <c r="C132" s="41"/>
      <c r="D132" s="41"/>
      <c r="E132" s="42"/>
      <c r="F132" s="388"/>
      <c r="G132" s="320">
        <f t="shared" si="22"/>
        <v>0</v>
      </c>
      <c r="H132" s="321">
        <f>[1]BYDEPT!BD132</f>
        <v>0</v>
      </c>
      <c r="I132" s="389"/>
      <c r="J132" s="321">
        <f t="shared" si="23"/>
        <v>0</v>
      </c>
      <c r="L132" s="321">
        <f>B132-H132</f>
        <v>0</v>
      </c>
      <c r="N132" s="293">
        <f t="shared" si="20"/>
        <v>0</v>
      </c>
    </row>
    <row r="133" spans="1:14" ht="16.5" customHeight="1" x14ac:dyDescent="0.2">
      <c r="A133" s="340" t="s">
        <v>21</v>
      </c>
      <c r="B133" s="41">
        <f>5043229+310206</f>
        <v>5353435</v>
      </c>
      <c r="C133" s="43">
        <v>-40872</v>
      </c>
      <c r="D133" s="43">
        <f>SUM(B133:C133)</f>
        <v>5312563</v>
      </c>
      <c r="E133" s="42"/>
      <c r="F133" s="388"/>
      <c r="G133" s="320">
        <f t="shared" si="22"/>
        <v>0</v>
      </c>
      <c r="H133" s="321">
        <f>[1]BYDEPT!BD133</f>
        <v>0</v>
      </c>
      <c r="I133" s="389"/>
      <c r="J133" s="321">
        <f t="shared" si="23"/>
        <v>0</v>
      </c>
      <c r="L133" s="321">
        <f>D133-H133</f>
        <v>5312563</v>
      </c>
      <c r="N133" s="293">
        <f t="shared" si="20"/>
        <v>5312563</v>
      </c>
    </row>
    <row r="134" spans="1:14" ht="16.5" customHeight="1" x14ac:dyDescent="0.2">
      <c r="A134" s="340" t="s">
        <v>22</v>
      </c>
      <c r="B134" s="43">
        <f>2630393</f>
        <v>2630393</v>
      </c>
      <c r="C134" s="43">
        <f>-427026-772800-1045001-1+37900-217747</f>
        <v>-2424675</v>
      </c>
      <c r="D134" s="43">
        <f>SUM(B134:C134)</f>
        <v>205718</v>
      </c>
      <c r="E134" s="42"/>
      <c r="F134" s="388"/>
      <c r="G134" s="320">
        <f t="shared" si="22"/>
        <v>0</v>
      </c>
      <c r="H134" s="321">
        <f>[1]BYDEPT!BD134</f>
        <v>80000</v>
      </c>
      <c r="I134" s="389"/>
      <c r="J134" s="321">
        <f t="shared" si="23"/>
        <v>-80000</v>
      </c>
      <c r="L134" s="321">
        <f>D134-H134</f>
        <v>125718</v>
      </c>
      <c r="N134" s="293">
        <f t="shared" si="20"/>
        <v>125718</v>
      </c>
    </row>
    <row r="135" spans="1:14" ht="16.5" hidden="1" customHeight="1" x14ac:dyDescent="0.2">
      <c r="A135" s="340" t="s">
        <v>23</v>
      </c>
      <c r="B135" s="41"/>
      <c r="C135" s="41"/>
      <c r="D135" s="41">
        <f>SUM(B135:C135)</f>
        <v>0</v>
      </c>
      <c r="E135" s="42"/>
      <c r="F135" s="388"/>
      <c r="G135" s="320">
        <f t="shared" si="22"/>
        <v>0</v>
      </c>
      <c r="H135" s="321">
        <f>[1]BYDEPT!BD135</f>
        <v>0</v>
      </c>
      <c r="I135" s="389"/>
      <c r="J135" s="321">
        <f t="shared" si="23"/>
        <v>0</v>
      </c>
      <c r="L135" s="321">
        <f>D135-H135</f>
        <v>0</v>
      </c>
      <c r="N135" s="293">
        <f t="shared" si="20"/>
        <v>0</v>
      </c>
    </row>
    <row r="136" spans="1:14" ht="15.75" customHeight="1" x14ac:dyDescent="0.2">
      <c r="A136" s="340" t="s">
        <v>24</v>
      </c>
      <c r="B136" s="42">
        <f t="shared" ref="B136:H136" si="24">SUM(B137:B138)</f>
        <v>2229149</v>
      </c>
      <c r="C136" s="42">
        <f t="shared" si="24"/>
        <v>-31529</v>
      </c>
      <c r="D136" s="42">
        <f t="shared" si="24"/>
        <v>2197620</v>
      </c>
      <c r="E136" s="42">
        <f t="shared" si="24"/>
        <v>0</v>
      </c>
      <c r="F136" s="388">
        <f t="shared" si="24"/>
        <v>0</v>
      </c>
      <c r="G136" s="320">
        <f t="shared" si="24"/>
        <v>0</v>
      </c>
      <c r="H136" s="321">
        <f t="shared" si="24"/>
        <v>2192620</v>
      </c>
      <c r="I136" s="389"/>
      <c r="J136" s="321">
        <f>SUM(J137:J138)</f>
        <v>-2192620</v>
      </c>
      <c r="L136" s="321">
        <f>SUM(L137:L138)</f>
        <v>5000</v>
      </c>
      <c r="N136" s="293">
        <f t="shared" si="20"/>
        <v>5000</v>
      </c>
    </row>
    <row r="137" spans="1:14" ht="15.75" hidden="1" customHeight="1" x14ac:dyDescent="0.2">
      <c r="A137" s="340" t="s">
        <v>25</v>
      </c>
      <c r="B137" s="41">
        <f>5000+2224149</f>
        <v>2229149</v>
      </c>
      <c r="C137" s="41">
        <f>-21000-10530+1</f>
        <v>-31529</v>
      </c>
      <c r="D137" s="41">
        <f t="shared" ref="D137:D143" si="25">SUM(B137:C137)</f>
        <v>2197620</v>
      </c>
      <c r="E137" s="42"/>
      <c r="F137" s="388"/>
      <c r="G137" s="320">
        <f t="shared" ref="G137:G143" si="26">E137+F137</f>
        <v>0</v>
      </c>
      <c r="H137" s="321">
        <f>[1]BYDEPT!BD137</f>
        <v>2192620</v>
      </c>
      <c r="I137" s="389"/>
      <c r="J137" s="321">
        <f t="shared" ref="J137:J143" si="27">G137-H137</f>
        <v>-2192620</v>
      </c>
      <c r="L137" s="321">
        <f t="shared" ref="L137:L143" si="28">D137-H137</f>
        <v>5000</v>
      </c>
      <c r="N137" s="293">
        <f t="shared" si="20"/>
        <v>5000</v>
      </c>
    </row>
    <row r="138" spans="1:14" ht="16.5" hidden="1" customHeight="1" x14ac:dyDescent="0.2">
      <c r="A138" s="340" t="s">
        <v>26</v>
      </c>
      <c r="B138" s="41"/>
      <c r="C138" s="41"/>
      <c r="D138" s="41">
        <f t="shared" si="25"/>
        <v>0</v>
      </c>
      <c r="E138" s="42"/>
      <c r="F138" s="388"/>
      <c r="G138" s="320">
        <f t="shared" si="26"/>
        <v>0</v>
      </c>
      <c r="H138" s="321">
        <f>[1]BYDEPT!BD138</f>
        <v>0</v>
      </c>
      <c r="I138" s="389"/>
      <c r="J138" s="321">
        <f t="shared" si="27"/>
        <v>0</v>
      </c>
      <c r="L138" s="321">
        <f t="shared" si="28"/>
        <v>0</v>
      </c>
      <c r="N138" s="293">
        <f t="shared" si="20"/>
        <v>0</v>
      </c>
    </row>
    <row r="139" spans="1:14" ht="16.5" customHeight="1" x14ac:dyDescent="0.2">
      <c r="A139" s="340" t="s">
        <v>27</v>
      </c>
      <c r="B139" s="41">
        <f>311346</f>
        <v>311346</v>
      </c>
      <c r="C139" s="41"/>
      <c r="D139" s="41">
        <f t="shared" si="25"/>
        <v>311346</v>
      </c>
      <c r="E139" s="42"/>
      <c r="F139" s="388"/>
      <c r="G139" s="320">
        <f t="shared" si="26"/>
        <v>0</v>
      </c>
      <c r="H139" s="321">
        <f>[1]BYDEPT!BD139</f>
        <v>259505</v>
      </c>
      <c r="I139" s="389"/>
      <c r="J139" s="321">
        <f t="shared" si="27"/>
        <v>-259505</v>
      </c>
      <c r="L139" s="321">
        <f t="shared" si="28"/>
        <v>51841</v>
      </c>
      <c r="N139" s="293">
        <f t="shared" si="20"/>
        <v>51841</v>
      </c>
    </row>
    <row r="140" spans="1:14" ht="16.5" hidden="1" customHeight="1" x14ac:dyDescent="0.2">
      <c r="A140" s="340" t="s">
        <v>28</v>
      </c>
      <c r="B140" s="41"/>
      <c r="C140" s="41"/>
      <c r="D140" s="41">
        <f t="shared" si="25"/>
        <v>0</v>
      </c>
      <c r="E140" s="42"/>
      <c r="F140" s="388"/>
      <c r="G140" s="320">
        <f t="shared" si="26"/>
        <v>0</v>
      </c>
      <c r="H140" s="321">
        <f>[1]BYDEPT!BD140</f>
        <v>0</v>
      </c>
      <c r="I140" s="389"/>
      <c r="J140" s="321">
        <f t="shared" si="27"/>
        <v>0</v>
      </c>
      <c r="L140" s="321">
        <f t="shared" si="28"/>
        <v>0</v>
      </c>
      <c r="N140" s="293">
        <f>D140-H140</f>
        <v>0</v>
      </c>
    </row>
    <row r="141" spans="1:14" ht="16.5" customHeight="1" x14ac:dyDescent="0.2">
      <c r="A141" s="340" t="s">
        <v>29</v>
      </c>
      <c r="B141" s="41">
        <f>1203284+25400</f>
        <v>1228684</v>
      </c>
      <c r="C141" s="41"/>
      <c r="D141" s="41">
        <f t="shared" si="25"/>
        <v>1228684</v>
      </c>
      <c r="E141" s="42"/>
      <c r="F141" s="388"/>
      <c r="G141" s="320">
        <f t="shared" si="26"/>
        <v>0</v>
      </c>
      <c r="H141" s="321">
        <f>[1]BYDEPT!BD141</f>
        <v>0</v>
      </c>
      <c r="I141" s="389"/>
      <c r="J141" s="321">
        <f t="shared" si="27"/>
        <v>0</v>
      </c>
      <c r="L141" s="321">
        <f t="shared" si="28"/>
        <v>1228684</v>
      </c>
      <c r="N141" s="293">
        <f t="shared" ref="N141:N204" si="29">D141-H141</f>
        <v>1228684</v>
      </c>
    </row>
    <row r="142" spans="1:14" ht="16.5" customHeight="1" x14ac:dyDescent="0.2">
      <c r="A142" s="340" t="s">
        <v>30</v>
      </c>
      <c r="B142" s="41">
        <f>595868</f>
        <v>595868</v>
      </c>
      <c r="C142" s="43">
        <f>40872</f>
        <v>40872</v>
      </c>
      <c r="D142" s="43">
        <f t="shared" si="25"/>
        <v>636740</v>
      </c>
      <c r="E142" s="42"/>
      <c r="F142" s="388"/>
      <c r="G142" s="320">
        <f t="shared" si="26"/>
        <v>0</v>
      </c>
      <c r="H142" s="321">
        <f>[1]BYDEPT!BD142</f>
        <v>524581</v>
      </c>
      <c r="I142" s="389"/>
      <c r="J142" s="321">
        <f t="shared" si="27"/>
        <v>-524581</v>
      </c>
      <c r="L142" s="321">
        <f t="shared" si="28"/>
        <v>112159</v>
      </c>
      <c r="N142" s="293">
        <f t="shared" si="29"/>
        <v>112159</v>
      </c>
    </row>
    <row r="143" spans="1:14" ht="16.5" customHeight="1" x14ac:dyDescent="0.2">
      <c r="A143" s="340" t="s">
        <v>31</v>
      </c>
      <c r="B143" s="41">
        <f>478702</f>
        <v>478702</v>
      </c>
      <c r="C143" s="41"/>
      <c r="D143" s="41">
        <f t="shared" si="25"/>
        <v>478702</v>
      </c>
      <c r="E143" s="42"/>
      <c r="F143" s="388"/>
      <c r="G143" s="320">
        <f t="shared" si="26"/>
        <v>0</v>
      </c>
      <c r="H143" s="321">
        <f>[1]BYDEPT!BD143</f>
        <v>434529</v>
      </c>
      <c r="I143" s="389"/>
      <c r="J143" s="321">
        <f t="shared" si="27"/>
        <v>-434529</v>
      </c>
      <c r="L143" s="321">
        <f t="shared" si="28"/>
        <v>44173</v>
      </c>
      <c r="N143" s="293">
        <f t="shared" si="29"/>
        <v>44173</v>
      </c>
    </row>
    <row r="144" spans="1:14" ht="16.5" hidden="1" customHeight="1" x14ac:dyDescent="0.2">
      <c r="A144" s="340" t="s">
        <v>32</v>
      </c>
      <c r="B144" s="41">
        <f t="shared" ref="B144:H144" si="30">SUM(B145:B146)</f>
        <v>0</v>
      </c>
      <c r="C144" s="41">
        <f t="shared" si="30"/>
        <v>0</v>
      </c>
      <c r="D144" s="41">
        <f t="shared" si="30"/>
        <v>0</v>
      </c>
      <c r="E144" s="42">
        <f t="shared" si="30"/>
        <v>0</v>
      </c>
      <c r="F144" s="388">
        <f t="shared" si="30"/>
        <v>0</v>
      </c>
      <c r="G144" s="320">
        <f t="shared" si="30"/>
        <v>0</v>
      </c>
      <c r="H144" s="321">
        <f t="shared" si="30"/>
        <v>0</v>
      </c>
      <c r="I144" s="389"/>
      <c r="J144" s="321">
        <f>SUM(J145:J146)</f>
        <v>0</v>
      </c>
      <c r="L144" s="321">
        <f>B144-H144</f>
        <v>0</v>
      </c>
      <c r="N144" s="293">
        <f t="shared" si="29"/>
        <v>0</v>
      </c>
    </row>
    <row r="145" spans="1:14" ht="16.5" hidden="1" customHeight="1" x14ac:dyDescent="0.2">
      <c r="A145" s="340" t="s">
        <v>25</v>
      </c>
      <c r="B145" s="41"/>
      <c r="C145" s="41"/>
      <c r="D145" s="41">
        <f>SUM(B145:C145)</f>
        <v>0</v>
      </c>
      <c r="E145" s="42"/>
      <c r="F145" s="388"/>
      <c r="G145" s="320">
        <f>E145+F145</f>
        <v>0</v>
      </c>
      <c r="H145" s="321">
        <f>[1]BYDEPT!BD145</f>
        <v>0</v>
      </c>
      <c r="I145" s="389"/>
      <c r="J145" s="321">
        <f>G145-H145</f>
        <v>0</v>
      </c>
      <c r="L145" s="321">
        <f>D145-H145</f>
        <v>0</v>
      </c>
      <c r="N145" s="293">
        <f t="shared" si="29"/>
        <v>0</v>
      </c>
    </row>
    <row r="146" spans="1:14" ht="16.5" hidden="1" customHeight="1" x14ac:dyDescent="0.2">
      <c r="A146" s="340" t="s">
        <v>26</v>
      </c>
      <c r="B146" s="41"/>
      <c r="C146" s="41"/>
      <c r="D146" s="41">
        <f>SUM(B146:C146)</f>
        <v>0</v>
      </c>
      <c r="E146" s="42"/>
      <c r="F146" s="388"/>
      <c r="G146" s="320">
        <f>E146+F146</f>
        <v>0</v>
      </c>
      <c r="H146" s="321">
        <f>[1]BYDEPT!BD146</f>
        <v>0</v>
      </c>
      <c r="I146" s="389"/>
      <c r="J146" s="321">
        <f>G146-H146</f>
        <v>0</v>
      </c>
      <c r="L146" s="321">
        <f>D146-H146</f>
        <v>0</v>
      </c>
      <c r="N146" s="293">
        <f t="shared" si="29"/>
        <v>0</v>
      </c>
    </row>
    <row r="147" spans="1:14" ht="16.5" customHeight="1" x14ac:dyDescent="0.2">
      <c r="A147" s="340" t="s">
        <v>33</v>
      </c>
      <c r="B147" s="41">
        <f>503700</f>
        <v>503700</v>
      </c>
      <c r="C147" s="41"/>
      <c r="D147" s="41">
        <f>SUM(B147:C147)</f>
        <v>503700</v>
      </c>
      <c r="E147" s="42"/>
      <c r="F147" s="388"/>
      <c r="G147" s="320">
        <f>E147+F147</f>
        <v>0</v>
      </c>
      <c r="H147" s="321">
        <f>[1]BYDEPT!BD147</f>
        <v>470000</v>
      </c>
      <c r="I147" s="389"/>
      <c r="J147" s="321">
        <f>G147-H147</f>
        <v>-470000</v>
      </c>
      <c r="L147" s="321">
        <f>D147-H147</f>
        <v>33700</v>
      </c>
      <c r="N147" s="293">
        <f t="shared" si="29"/>
        <v>33700</v>
      </c>
    </row>
    <row r="148" spans="1:14" ht="16.5" hidden="1" customHeight="1" x14ac:dyDescent="0.2">
      <c r="A148" s="340" t="s">
        <v>34</v>
      </c>
      <c r="B148" s="41"/>
      <c r="C148" s="41"/>
      <c r="D148" s="41">
        <f>SUM(B148:C148)</f>
        <v>0</v>
      </c>
      <c r="E148" s="42"/>
      <c r="F148" s="388"/>
      <c r="G148" s="320">
        <f>E148+F148</f>
        <v>0</v>
      </c>
      <c r="H148" s="321">
        <f>[1]BYDEPT!BD148</f>
        <v>0</v>
      </c>
      <c r="I148" s="389"/>
      <c r="J148" s="321">
        <f>G148-H148</f>
        <v>0</v>
      </c>
      <c r="L148" s="321">
        <f>D148-H148</f>
        <v>0</v>
      </c>
      <c r="N148" s="293">
        <f t="shared" si="29"/>
        <v>0</v>
      </c>
    </row>
    <row r="149" spans="1:14" ht="16.5" customHeight="1" x14ac:dyDescent="0.2">
      <c r="A149" s="340" t="s">
        <v>35</v>
      </c>
      <c r="B149" s="41">
        <f t="shared" ref="B149:H149" si="31">SUM(B150:B151)</f>
        <v>2000</v>
      </c>
      <c r="C149" s="41">
        <f t="shared" si="31"/>
        <v>0</v>
      </c>
      <c r="D149" s="41">
        <f t="shared" si="31"/>
        <v>2000</v>
      </c>
      <c r="E149" s="42">
        <f t="shared" si="31"/>
        <v>0</v>
      </c>
      <c r="F149" s="388">
        <f t="shared" si="31"/>
        <v>0</v>
      </c>
      <c r="G149" s="320">
        <f t="shared" si="31"/>
        <v>0</v>
      </c>
      <c r="H149" s="321">
        <f t="shared" si="31"/>
        <v>0</v>
      </c>
      <c r="I149" s="389"/>
      <c r="J149" s="321">
        <f>SUM(J150:J151)</f>
        <v>0</v>
      </c>
      <c r="L149" s="321">
        <f>B149-H149</f>
        <v>2000</v>
      </c>
      <c r="N149" s="293">
        <f t="shared" si="29"/>
        <v>2000</v>
      </c>
    </row>
    <row r="150" spans="1:14" ht="16.5" hidden="1" customHeight="1" x14ac:dyDescent="0.2">
      <c r="A150" s="340" t="s">
        <v>25</v>
      </c>
      <c r="B150" s="41"/>
      <c r="C150" s="41"/>
      <c r="D150" s="41">
        <f>SUM(B150:C150)</f>
        <v>0</v>
      </c>
      <c r="E150" s="42"/>
      <c r="F150" s="388"/>
      <c r="G150" s="320">
        <f>E150+F150</f>
        <v>0</v>
      </c>
      <c r="H150" s="321">
        <f>[1]BYDEPT!BD150</f>
        <v>0</v>
      </c>
      <c r="I150" s="389"/>
      <c r="J150" s="321">
        <f>G150-H150</f>
        <v>0</v>
      </c>
      <c r="L150" s="321">
        <f>D150-H150</f>
        <v>0</v>
      </c>
      <c r="N150" s="293">
        <f t="shared" si="29"/>
        <v>0</v>
      </c>
    </row>
    <row r="151" spans="1:14" ht="16.5" hidden="1" customHeight="1" x14ac:dyDescent="0.2">
      <c r="A151" s="340" t="s">
        <v>26</v>
      </c>
      <c r="B151" s="41">
        <f>2000</f>
        <v>2000</v>
      </c>
      <c r="C151" s="41"/>
      <c r="D151" s="41">
        <f>SUM(B151:C151)</f>
        <v>2000</v>
      </c>
      <c r="E151" s="42"/>
      <c r="F151" s="388"/>
      <c r="G151" s="320">
        <f>E151+F151</f>
        <v>0</v>
      </c>
      <c r="H151" s="321">
        <f>[1]BYDEPT!BD151</f>
        <v>0</v>
      </c>
      <c r="I151" s="389"/>
      <c r="J151" s="321">
        <f>G151-H151</f>
        <v>0</v>
      </c>
      <c r="L151" s="321">
        <f>D151-H151</f>
        <v>2000</v>
      </c>
      <c r="N151" s="293">
        <f t="shared" si="29"/>
        <v>2000</v>
      </c>
    </row>
    <row r="152" spans="1:14" ht="16.5" customHeight="1" x14ac:dyDescent="0.2">
      <c r="A152" s="340" t="s">
        <v>36</v>
      </c>
      <c r="B152" s="41">
        <f>200000</f>
        <v>200000</v>
      </c>
      <c r="C152" s="41"/>
      <c r="D152" s="41">
        <f>SUM(B152:C152)</f>
        <v>200000</v>
      </c>
      <c r="E152" s="42"/>
      <c r="F152" s="388"/>
      <c r="G152" s="320">
        <f>E152+F152</f>
        <v>0</v>
      </c>
      <c r="H152" s="321">
        <f>[1]BYDEPT!BD152</f>
        <v>0</v>
      </c>
      <c r="I152" s="389"/>
      <c r="J152" s="321">
        <f>G152-H152</f>
        <v>0</v>
      </c>
      <c r="L152" s="321">
        <f>D152-H152</f>
        <v>200000</v>
      </c>
      <c r="N152" s="293">
        <f t="shared" si="29"/>
        <v>200000</v>
      </c>
    </row>
    <row r="153" spans="1:14" ht="16.5" customHeight="1" x14ac:dyDescent="0.2">
      <c r="A153" s="340" t="s">
        <v>37</v>
      </c>
      <c r="B153" s="42">
        <f t="shared" ref="B153:H153" si="32">SUM(B154:B155)</f>
        <v>26276097</v>
      </c>
      <c r="C153" s="48">
        <f>SUM(C154:C155)</f>
        <v>2222193</v>
      </c>
      <c r="D153" s="48">
        <f t="shared" si="32"/>
        <v>28498290</v>
      </c>
      <c r="E153" s="42">
        <f t="shared" si="32"/>
        <v>0</v>
      </c>
      <c r="F153" s="388">
        <f t="shared" si="32"/>
        <v>0</v>
      </c>
      <c r="G153" s="320">
        <f t="shared" si="32"/>
        <v>0</v>
      </c>
      <c r="H153" s="321">
        <f t="shared" si="32"/>
        <v>24287567</v>
      </c>
      <c r="I153" s="389"/>
      <c r="J153" s="321">
        <f>SUM(J154:J155)</f>
        <v>-24287567</v>
      </c>
      <c r="L153" s="321">
        <f>SUM(L154:L155)</f>
        <v>4210723</v>
      </c>
      <c r="N153" s="293">
        <f t="shared" si="29"/>
        <v>4210723</v>
      </c>
    </row>
    <row r="154" spans="1:14" ht="16.5" hidden="1" customHeight="1" x14ac:dyDescent="0.2">
      <c r="A154" s="340" t="s">
        <v>25</v>
      </c>
      <c r="B154" s="41">
        <f>26276097</f>
        <v>26276097</v>
      </c>
      <c r="C154" s="41">
        <f>337026+772800+1056520-80000-37900-43999+217746</f>
        <v>2222193</v>
      </c>
      <c r="D154" s="41">
        <f>SUM(B154:C154)</f>
        <v>28498290</v>
      </c>
      <c r="E154" s="42"/>
      <c r="F154" s="388"/>
      <c r="G154" s="320">
        <f t="shared" ref="G154:G170" si="33">E154+F154</f>
        <v>0</v>
      </c>
      <c r="H154" s="321">
        <f>[1]BYDEPT!BD154</f>
        <v>24287567</v>
      </c>
      <c r="I154" s="389"/>
      <c r="J154" s="321">
        <f t="shared" ref="J154:J170" si="34">G154-H154</f>
        <v>-24287567</v>
      </c>
      <c r="L154" s="321">
        <f t="shared" ref="L154:L163" si="35">D154-H154</f>
        <v>4210723</v>
      </c>
      <c r="N154" s="293">
        <f t="shared" si="29"/>
        <v>4210723</v>
      </c>
    </row>
    <row r="155" spans="1:14" ht="16.5" hidden="1" customHeight="1" x14ac:dyDescent="0.2">
      <c r="A155" s="340" t="s">
        <v>26</v>
      </c>
      <c r="B155" s="41"/>
      <c r="C155" s="41"/>
      <c r="D155" s="41">
        <f t="shared" ref="D155:D163" si="36">SUM(B155:C155)</f>
        <v>0</v>
      </c>
      <c r="E155" s="42"/>
      <c r="F155" s="388"/>
      <c r="G155" s="320">
        <f t="shared" si="33"/>
        <v>0</v>
      </c>
      <c r="H155" s="321">
        <f>[1]BYDEPT!BD155</f>
        <v>0</v>
      </c>
      <c r="I155" s="389"/>
      <c r="J155" s="321">
        <f>G155-H155</f>
        <v>0</v>
      </c>
      <c r="L155" s="321">
        <f>D155-H155</f>
        <v>0</v>
      </c>
      <c r="N155" s="293">
        <f t="shared" si="29"/>
        <v>0</v>
      </c>
    </row>
    <row r="156" spans="1:14" ht="16.5" customHeight="1" x14ac:dyDescent="0.2">
      <c r="A156" s="340" t="s">
        <v>38</v>
      </c>
      <c r="B156" s="41">
        <f>1662</f>
        <v>1662</v>
      </c>
      <c r="C156" s="41"/>
      <c r="D156" s="41">
        <f t="shared" si="36"/>
        <v>1662</v>
      </c>
      <c r="E156" s="42"/>
      <c r="F156" s="388"/>
      <c r="G156" s="320">
        <f t="shared" si="33"/>
        <v>0</v>
      </c>
      <c r="H156" s="321">
        <f>[1]BYDEPT!BD156</f>
        <v>0</v>
      </c>
      <c r="I156" s="389"/>
      <c r="J156" s="321">
        <f t="shared" si="34"/>
        <v>0</v>
      </c>
      <c r="L156" s="321">
        <f t="shared" si="35"/>
        <v>1662</v>
      </c>
      <c r="N156" s="293">
        <f t="shared" si="29"/>
        <v>1662</v>
      </c>
    </row>
    <row r="157" spans="1:14" ht="16.5" customHeight="1" x14ac:dyDescent="0.2">
      <c r="A157" s="340" t="s">
        <v>39</v>
      </c>
      <c r="B157" s="41">
        <f>53518</f>
        <v>53518</v>
      </c>
      <c r="C157" s="41"/>
      <c r="D157" s="41">
        <f t="shared" si="36"/>
        <v>53518</v>
      </c>
      <c r="E157" s="42"/>
      <c r="F157" s="388"/>
      <c r="G157" s="320">
        <f t="shared" si="33"/>
        <v>0</v>
      </c>
      <c r="H157" s="321">
        <f>[1]BYDEPT!BD157</f>
        <v>53517</v>
      </c>
      <c r="I157" s="389"/>
      <c r="J157" s="321">
        <f t="shared" si="34"/>
        <v>-53517</v>
      </c>
      <c r="L157" s="321">
        <f t="shared" si="35"/>
        <v>1</v>
      </c>
      <c r="N157" s="293">
        <f t="shared" si="29"/>
        <v>1</v>
      </c>
    </row>
    <row r="158" spans="1:14" ht="16.5" hidden="1" customHeight="1" x14ac:dyDescent="0.2">
      <c r="A158" s="340" t="s">
        <v>40</v>
      </c>
      <c r="B158" s="41"/>
      <c r="C158" s="41"/>
      <c r="D158" s="41">
        <f t="shared" si="36"/>
        <v>0</v>
      </c>
      <c r="E158" s="42"/>
      <c r="F158" s="388"/>
      <c r="G158" s="320">
        <f t="shared" si="33"/>
        <v>0</v>
      </c>
      <c r="H158" s="321">
        <f>[1]BYDEPT!BD158</f>
        <v>0</v>
      </c>
      <c r="I158" s="389"/>
      <c r="J158" s="321">
        <f t="shared" si="34"/>
        <v>0</v>
      </c>
      <c r="L158" s="321">
        <f t="shared" si="35"/>
        <v>0</v>
      </c>
      <c r="N158" s="293">
        <f t="shared" si="29"/>
        <v>0</v>
      </c>
    </row>
    <row r="159" spans="1:14" ht="16.5" customHeight="1" x14ac:dyDescent="0.2">
      <c r="A159" s="340" t="s">
        <v>41</v>
      </c>
      <c r="B159" s="41">
        <f>770000</f>
        <v>770000</v>
      </c>
      <c r="C159" s="41"/>
      <c r="D159" s="41">
        <f t="shared" si="36"/>
        <v>770000</v>
      </c>
      <c r="E159" s="42"/>
      <c r="F159" s="388"/>
      <c r="G159" s="320">
        <f t="shared" si="33"/>
        <v>0</v>
      </c>
      <c r="H159" s="321">
        <f>[1]BYDEPT!BD159</f>
        <v>770000</v>
      </c>
      <c r="I159" s="389"/>
      <c r="J159" s="321">
        <f t="shared" si="34"/>
        <v>-770000</v>
      </c>
      <c r="L159" s="321">
        <f t="shared" si="35"/>
        <v>0</v>
      </c>
      <c r="N159" s="293">
        <f t="shared" si="29"/>
        <v>0</v>
      </c>
    </row>
    <row r="160" spans="1:14" ht="16.5" hidden="1" customHeight="1" x14ac:dyDescent="0.2">
      <c r="A160" s="340" t="s">
        <v>42</v>
      </c>
      <c r="B160" s="41"/>
      <c r="C160" s="41"/>
      <c r="D160" s="41">
        <f t="shared" si="36"/>
        <v>0</v>
      </c>
      <c r="E160" s="42"/>
      <c r="F160" s="388"/>
      <c r="G160" s="320">
        <f t="shared" si="33"/>
        <v>0</v>
      </c>
      <c r="H160" s="321">
        <f>[1]BYDEPT!BD160</f>
        <v>0</v>
      </c>
      <c r="I160" s="389"/>
      <c r="J160" s="321">
        <f t="shared" si="34"/>
        <v>0</v>
      </c>
      <c r="L160" s="321">
        <f t="shared" si="35"/>
        <v>0</v>
      </c>
      <c r="N160" s="293">
        <f t="shared" si="29"/>
        <v>0</v>
      </c>
    </row>
    <row r="161" spans="1:14" ht="16.5" hidden="1" customHeight="1" x14ac:dyDescent="0.2">
      <c r="A161" s="340" t="s">
        <v>43</v>
      </c>
      <c r="B161" s="41"/>
      <c r="C161" s="41"/>
      <c r="D161" s="41">
        <f t="shared" si="36"/>
        <v>0</v>
      </c>
      <c r="E161" s="42"/>
      <c r="F161" s="388"/>
      <c r="G161" s="320">
        <f t="shared" si="33"/>
        <v>0</v>
      </c>
      <c r="H161" s="321">
        <f>[1]BYDEPT!BD161</f>
        <v>0</v>
      </c>
      <c r="I161" s="389"/>
      <c r="J161" s="321">
        <f t="shared" si="34"/>
        <v>0</v>
      </c>
      <c r="L161" s="321">
        <f t="shared" si="35"/>
        <v>0</v>
      </c>
      <c r="N161" s="293">
        <f t="shared" si="29"/>
        <v>0</v>
      </c>
    </row>
    <row r="162" spans="1:14" ht="16.5" hidden="1" customHeight="1" x14ac:dyDescent="0.2">
      <c r="A162" s="340" t="s">
        <v>44</v>
      </c>
      <c r="B162" s="41"/>
      <c r="C162" s="41"/>
      <c r="D162" s="41">
        <f t="shared" si="36"/>
        <v>0</v>
      </c>
      <c r="E162" s="42"/>
      <c r="F162" s="388"/>
      <c r="G162" s="320">
        <f t="shared" si="33"/>
        <v>0</v>
      </c>
      <c r="H162" s="321">
        <f>[1]BYDEPT!BD162</f>
        <v>0</v>
      </c>
      <c r="I162" s="389"/>
      <c r="J162" s="321">
        <f t="shared" si="34"/>
        <v>0</v>
      </c>
      <c r="L162" s="321">
        <f t="shared" si="35"/>
        <v>0</v>
      </c>
      <c r="N162" s="293">
        <f t="shared" si="29"/>
        <v>0</v>
      </c>
    </row>
    <row r="163" spans="1:14" ht="16.5" customHeight="1" x14ac:dyDescent="0.2">
      <c r="A163" s="340" t="s">
        <v>45</v>
      </c>
      <c r="B163" s="43">
        <f>153747</f>
        <v>153747</v>
      </c>
      <c r="C163" s="43">
        <f>10000+101000+68482+10530+43999</f>
        <v>234011</v>
      </c>
      <c r="D163" s="41">
        <f t="shared" si="36"/>
        <v>387758</v>
      </c>
      <c r="E163" s="42"/>
      <c r="F163" s="388"/>
      <c r="G163" s="320">
        <f t="shared" si="33"/>
        <v>0</v>
      </c>
      <c r="H163" s="321">
        <f>[1]BYDEPT!BD163</f>
        <v>387758</v>
      </c>
      <c r="I163" s="389"/>
      <c r="J163" s="321">
        <f t="shared" si="34"/>
        <v>-387758</v>
      </c>
      <c r="L163" s="321">
        <f t="shared" si="35"/>
        <v>0</v>
      </c>
      <c r="N163" s="293">
        <f t="shared" si="29"/>
        <v>0</v>
      </c>
    </row>
    <row r="164" spans="1:14" ht="16.5" hidden="1" customHeight="1" x14ac:dyDescent="0.2">
      <c r="A164" s="340" t="s">
        <v>46</v>
      </c>
      <c r="B164" s="41"/>
      <c r="C164" s="41"/>
      <c r="D164" s="41"/>
      <c r="E164" s="42"/>
      <c r="F164" s="388"/>
      <c r="G164" s="320">
        <f t="shared" si="33"/>
        <v>0</v>
      </c>
      <c r="H164" s="321">
        <f>[1]BYDEPT!BD164</f>
        <v>0</v>
      </c>
      <c r="I164" s="389"/>
      <c r="J164" s="321">
        <f t="shared" si="34"/>
        <v>0</v>
      </c>
      <c r="L164" s="321">
        <f t="shared" ref="L164:L170" si="37">B164-H164</f>
        <v>0</v>
      </c>
      <c r="N164" s="293">
        <f t="shared" si="29"/>
        <v>0</v>
      </c>
    </row>
    <row r="165" spans="1:14" ht="16.5" hidden="1" customHeight="1" x14ac:dyDescent="0.2">
      <c r="A165" s="340" t="s">
        <v>47</v>
      </c>
      <c r="B165" s="41"/>
      <c r="C165" s="41"/>
      <c r="D165" s="41"/>
      <c r="E165" s="42"/>
      <c r="F165" s="388"/>
      <c r="G165" s="320">
        <f t="shared" si="33"/>
        <v>0</v>
      </c>
      <c r="H165" s="321">
        <f>[1]BYDEPT!BD165</f>
        <v>0</v>
      </c>
      <c r="I165" s="389"/>
      <c r="J165" s="321">
        <f t="shared" si="34"/>
        <v>0</v>
      </c>
      <c r="L165" s="321">
        <f t="shared" si="37"/>
        <v>0</v>
      </c>
      <c r="N165" s="293">
        <f t="shared" si="29"/>
        <v>0</v>
      </c>
    </row>
    <row r="166" spans="1:14" ht="16.5" hidden="1" customHeight="1" x14ac:dyDescent="0.2">
      <c r="A166" s="340" t="s">
        <v>48</v>
      </c>
      <c r="B166" s="41"/>
      <c r="C166" s="41"/>
      <c r="D166" s="41"/>
      <c r="E166" s="42"/>
      <c r="F166" s="388"/>
      <c r="G166" s="320">
        <f t="shared" si="33"/>
        <v>0</v>
      </c>
      <c r="H166" s="321">
        <f>[1]BYDEPT!BD166</f>
        <v>0</v>
      </c>
      <c r="I166" s="389"/>
      <c r="J166" s="321">
        <f t="shared" si="34"/>
        <v>0</v>
      </c>
      <c r="L166" s="321">
        <f t="shared" si="37"/>
        <v>0</v>
      </c>
      <c r="N166" s="293">
        <f t="shared" si="29"/>
        <v>0</v>
      </c>
    </row>
    <row r="167" spans="1:14" ht="16.5" hidden="1" customHeight="1" x14ac:dyDescent="0.2">
      <c r="A167" s="340" t="s">
        <v>49</v>
      </c>
      <c r="B167" s="41"/>
      <c r="C167" s="41"/>
      <c r="D167" s="41"/>
      <c r="E167" s="42"/>
      <c r="F167" s="388"/>
      <c r="G167" s="320">
        <f t="shared" si="33"/>
        <v>0</v>
      </c>
      <c r="H167" s="321">
        <f>[1]BYDEPT!BD167</f>
        <v>0</v>
      </c>
      <c r="I167" s="389"/>
      <c r="J167" s="321">
        <f t="shared" si="34"/>
        <v>0</v>
      </c>
      <c r="L167" s="321">
        <f t="shared" si="37"/>
        <v>0</v>
      </c>
      <c r="N167" s="293">
        <f t="shared" si="29"/>
        <v>0</v>
      </c>
    </row>
    <row r="168" spans="1:14" ht="16.5" hidden="1" customHeight="1" x14ac:dyDescent="0.2">
      <c r="A168" s="340" t="s">
        <v>50</v>
      </c>
      <c r="B168" s="41"/>
      <c r="C168" s="41"/>
      <c r="D168" s="41"/>
      <c r="E168" s="42"/>
      <c r="F168" s="388"/>
      <c r="G168" s="320">
        <f t="shared" si="33"/>
        <v>0</v>
      </c>
      <c r="H168" s="321">
        <f>[1]BYDEPT!BD168</f>
        <v>0</v>
      </c>
      <c r="I168" s="389"/>
      <c r="J168" s="321">
        <f t="shared" si="34"/>
        <v>0</v>
      </c>
      <c r="L168" s="321">
        <f t="shared" si="37"/>
        <v>0</v>
      </c>
      <c r="N168" s="293">
        <f t="shared" si="29"/>
        <v>0</v>
      </c>
    </row>
    <row r="169" spans="1:14" ht="16.5" hidden="1" customHeight="1" x14ac:dyDescent="0.2">
      <c r="A169" s="340" t="s">
        <v>51</v>
      </c>
      <c r="B169" s="41"/>
      <c r="C169" s="41"/>
      <c r="D169" s="41"/>
      <c r="E169" s="42"/>
      <c r="F169" s="388"/>
      <c r="G169" s="320">
        <f t="shared" si="33"/>
        <v>0</v>
      </c>
      <c r="H169" s="321">
        <f>[1]BYDEPT!BD169</f>
        <v>0</v>
      </c>
      <c r="I169" s="389"/>
      <c r="J169" s="321">
        <f t="shared" si="34"/>
        <v>0</v>
      </c>
      <c r="L169" s="321">
        <f t="shared" si="37"/>
        <v>0</v>
      </c>
      <c r="N169" s="293">
        <f t="shared" si="29"/>
        <v>0</v>
      </c>
    </row>
    <row r="170" spans="1:14" ht="16.5" hidden="1" customHeight="1" x14ac:dyDescent="0.2">
      <c r="A170" s="340" t="s">
        <v>52</v>
      </c>
      <c r="B170" s="41"/>
      <c r="C170" s="41"/>
      <c r="D170" s="41"/>
      <c r="E170" s="42"/>
      <c r="F170" s="388"/>
      <c r="G170" s="320">
        <f t="shared" si="33"/>
        <v>0</v>
      </c>
      <c r="H170" s="321">
        <f>[1]BYDEPT!BD170</f>
        <v>0</v>
      </c>
      <c r="I170" s="389"/>
      <c r="J170" s="321">
        <f t="shared" si="34"/>
        <v>0</v>
      </c>
      <c r="L170" s="321">
        <f t="shared" si="37"/>
        <v>0</v>
      </c>
      <c r="N170" s="293">
        <f t="shared" si="29"/>
        <v>0</v>
      </c>
    </row>
    <row r="171" spans="1:14" ht="16.5" hidden="1" customHeight="1" x14ac:dyDescent="0.2">
      <c r="A171" s="340"/>
      <c r="B171" s="41"/>
      <c r="C171" s="41"/>
      <c r="D171" s="41"/>
      <c r="E171" s="42"/>
      <c r="F171" s="388"/>
      <c r="G171" s="320"/>
      <c r="H171" s="321"/>
      <c r="I171" s="389"/>
      <c r="J171" s="321"/>
      <c r="L171" s="321"/>
      <c r="N171" s="293">
        <f t="shared" si="29"/>
        <v>0</v>
      </c>
    </row>
    <row r="172" spans="1:14" ht="16.5" hidden="1" customHeight="1" x14ac:dyDescent="0.2">
      <c r="A172" s="340" t="s">
        <v>92</v>
      </c>
      <c r="B172" s="41"/>
      <c r="C172" s="41"/>
      <c r="D172" s="41"/>
      <c r="E172" s="323">
        <f>SUM(E173:E176)+SUM(E179:E191)+SUM(E196:E211)</f>
        <v>0</v>
      </c>
      <c r="F172" s="323">
        <f>SUM(F173:F176)+SUM(F179:F191)+SUM(F196:F211)</f>
        <v>0</v>
      </c>
      <c r="G172" s="324">
        <f>SUM(G173:G176)+SUM(G179:G191)+SUM(G196:G211)</f>
        <v>0</v>
      </c>
      <c r="H172" s="325">
        <f>SUM(H173:H176)+SUM(H179:H191)+SUM(H196:H211)</f>
        <v>0</v>
      </c>
      <c r="I172" s="390"/>
      <c r="J172" s="325">
        <f>SUM(J173:J176)+SUM(J179:J191)+SUM(J196:J211)</f>
        <v>0</v>
      </c>
      <c r="L172" s="325">
        <f>SUM(L173:L176)+SUM(L179:L191)+SUM(L196:L211)</f>
        <v>0</v>
      </c>
      <c r="N172" s="293">
        <f t="shared" si="29"/>
        <v>0</v>
      </c>
    </row>
    <row r="173" spans="1:14" ht="16.5" hidden="1" customHeight="1" x14ac:dyDescent="0.2">
      <c r="A173" s="340" t="s">
        <v>53</v>
      </c>
      <c r="B173" s="41"/>
      <c r="C173" s="41"/>
      <c r="D173" s="41"/>
      <c r="E173" s="42"/>
      <c r="F173" s="42"/>
      <c r="G173" s="320">
        <f>E173+F173</f>
        <v>0</v>
      </c>
      <c r="H173" s="321">
        <f>[1]BYDEPT!BD173</f>
        <v>0</v>
      </c>
      <c r="I173" s="389"/>
      <c r="J173" s="321">
        <f>G173-H173</f>
        <v>0</v>
      </c>
      <c r="L173" s="321">
        <f t="shared" ref="L173:L190" si="38">B173-H173</f>
        <v>0</v>
      </c>
      <c r="N173" s="293">
        <f t="shared" si="29"/>
        <v>0</v>
      </c>
    </row>
    <row r="174" spans="1:14" ht="16.5" hidden="1" customHeight="1" x14ac:dyDescent="0.2">
      <c r="A174" s="340" t="s">
        <v>54</v>
      </c>
      <c r="B174" s="41"/>
      <c r="C174" s="41"/>
      <c r="D174" s="41"/>
      <c r="E174" s="42"/>
      <c r="F174" s="42"/>
      <c r="G174" s="320">
        <f>E174+F174</f>
        <v>0</v>
      </c>
      <c r="H174" s="321">
        <f>[1]BYDEPT!BD174</f>
        <v>0</v>
      </c>
      <c r="I174" s="389"/>
      <c r="J174" s="321"/>
      <c r="L174" s="321">
        <f t="shared" si="38"/>
        <v>0</v>
      </c>
      <c r="N174" s="293">
        <f t="shared" si="29"/>
        <v>0</v>
      </c>
    </row>
    <row r="175" spans="1:14" ht="16.5" hidden="1" customHeight="1" x14ac:dyDescent="0.2">
      <c r="A175" s="340" t="s">
        <v>55</v>
      </c>
      <c r="B175" s="41"/>
      <c r="C175" s="41"/>
      <c r="D175" s="41"/>
      <c r="E175" s="42"/>
      <c r="F175" s="42"/>
      <c r="G175" s="320">
        <f>E175+F175</f>
        <v>0</v>
      </c>
      <c r="H175" s="321">
        <f>[1]BYDEPT!BD175</f>
        <v>0</v>
      </c>
      <c r="I175" s="389"/>
      <c r="J175" s="321">
        <f>G175-H175</f>
        <v>0</v>
      </c>
      <c r="L175" s="321">
        <f t="shared" si="38"/>
        <v>0</v>
      </c>
      <c r="N175" s="293">
        <f t="shared" si="29"/>
        <v>0</v>
      </c>
    </row>
    <row r="176" spans="1:14" ht="16.5" hidden="1" customHeight="1" x14ac:dyDescent="0.2">
      <c r="A176" s="340" t="s">
        <v>56</v>
      </c>
      <c r="B176" s="41"/>
      <c r="C176" s="41"/>
      <c r="D176" s="41"/>
      <c r="E176" s="42">
        <f>+E177+E178</f>
        <v>0</v>
      </c>
      <c r="F176" s="42">
        <f>+F177+F178</f>
        <v>0</v>
      </c>
      <c r="G176" s="320">
        <f>SUM(G177:G178)</f>
        <v>0</v>
      </c>
      <c r="H176" s="321">
        <f>+H177+H178</f>
        <v>0</v>
      </c>
      <c r="I176" s="389"/>
      <c r="J176" s="321">
        <f>SUM(J177:J178)</f>
        <v>0</v>
      </c>
      <c r="L176" s="321">
        <f t="shared" si="38"/>
        <v>0</v>
      </c>
      <c r="N176" s="293">
        <f t="shared" si="29"/>
        <v>0</v>
      </c>
    </row>
    <row r="177" spans="1:14" ht="16.5" hidden="1" customHeight="1" x14ac:dyDescent="0.2">
      <c r="A177" s="340" t="s">
        <v>57</v>
      </c>
      <c r="B177" s="41"/>
      <c r="C177" s="41"/>
      <c r="D177" s="41"/>
      <c r="E177" s="42"/>
      <c r="F177" s="42"/>
      <c r="G177" s="320">
        <f t="shared" ref="G177:G187" si="39">E177+F177</f>
        <v>0</v>
      </c>
      <c r="H177" s="321">
        <f>[1]BYDEPT!BD177</f>
        <v>0</v>
      </c>
      <c r="I177" s="389"/>
      <c r="J177" s="321">
        <f t="shared" ref="J177:J187" si="40">G177-H177</f>
        <v>0</v>
      </c>
      <c r="L177" s="321">
        <f t="shared" si="38"/>
        <v>0</v>
      </c>
      <c r="N177" s="293">
        <f t="shared" si="29"/>
        <v>0</v>
      </c>
    </row>
    <row r="178" spans="1:14" ht="16.5" hidden="1" customHeight="1" x14ac:dyDescent="0.2">
      <c r="A178" s="340" t="s">
        <v>58</v>
      </c>
      <c r="B178" s="41"/>
      <c r="C178" s="41"/>
      <c r="D178" s="41"/>
      <c r="E178" s="42"/>
      <c r="F178" s="42"/>
      <c r="G178" s="320">
        <f t="shared" si="39"/>
        <v>0</v>
      </c>
      <c r="H178" s="321">
        <f>[1]BYDEPT!BD178</f>
        <v>0</v>
      </c>
      <c r="I178" s="389"/>
      <c r="J178" s="321">
        <f t="shared" si="40"/>
        <v>0</v>
      </c>
      <c r="L178" s="321">
        <f t="shared" si="38"/>
        <v>0</v>
      </c>
      <c r="N178" s="293">
        <f t="shared" si="29"/>
        <v>0</v>
      </c>
    </row>
    <row r="179" spans="1:14" ht="16.5" hidden="1" customHeight="1" x14ac:dyDescent="0.2">
      <c r="A179" s="340" t="s">
        <v>59</v>
      </c>
      <c r="B179" s="41"/>
      <c r="C179" s="41"/>
      <c r="D179" s="41"/>
      <c r="E179" s="42"/>
      <c r="F179" s="42"/>
      <c r="G179" s="320">
        <f t="shared" si="39"/>
        <v>0</v>
      </c>
      <c r="H179" s="321">
        <f>[1]BYDEPT!BD179</f>
        <v>0</v>
      </c>
      <c r="I179" s="389"/>
      <c r="J179" s="321">
        <f t="shared" si="40"/>
        <v>0</v>
      </c>
      <c r="L179" s="321">
        <f t="shared" si="38"/>
        <v>0</v>
      </c>
      <c r="N179" s="293">
        <f t="shared" si="29"/>
        <v>0</v>
      </c>
    </row>
    <row r="180" spans="1:14" ht="16.5" hidden="1" customHeight="1" x14ac:dyDescent="0.2">
      <c r="A180" s="340" t="s">
        <v>60</v>
      </c>
      <c r="B180" s="41"/>
      <c r="C180" s="41"/>
      <c r="D180" s="41"/>
      <c r="E180" s="42"/>
      <c r="F180" s="42"/>
      <c r="G180" s="320">
        <f t="shared" si="39"/>
        <v>0</v>
      </c>
      <c r="H180" s="321">
        <f>[1]BYDEPT!BD180</f>
        <v>0</v>
      </c>
      <c r="I180" s="389"/>
      <c r="J180" s="321">
        <f t="shared" si="40"/>
        <v>0</v>
      </c>
      <c r="L180" s="321">
        <f t="shared" si="38"/>
        <v>0</v>
      </c>
      <c r="N180" s="293">
        <f t="shared" si="29"/>
        <v>0</v>
      </c>
    </row>
    <row r="181" spans="1:14" ht="16.5" hidden="1" customHeight="1" x14ac:dyDescent="0.2">
      <c r="A181" s="340" t="s">
        <v>61</v>
      </c>
      <c r="B181" s="41"/>
      <c r="C181" s="41"/>
      <c r="D181" s="41"/>
      <c r="E181" s="42"/>
      <c r="F181" s="42"/>
      <c r="G181" s="320">
        <f t="shared" si="39"/>
        <v>0</v>
      </c>
      <c r="H181" s="321">
        <f>[1]BYDEPT!BD181</f>
        <v>0</v>
      </c>
      <c r="I181" s="389"/>
      <c r="J181" s="321">
        <f t="shared" si="40"/>
        <v>0</v>
      </c>
      <c r="L181" s="321">
        <f t="shared" si="38"/>
        <v>0</v>
      </c>
      <c r="N181" s="293">
        <f t="shared" si="29"/>
        <v>0</v>
      </c>
    </row>
    <row r="182" spans="1:14" ht="16.5" hidden="1" customHeight="1" x14ac:dyDescent="0.2">
      <c r="A182" s="340" t="s">
        <v>62</v>
      </c>
      <c r="B182" s="41"/>
      <c r="C182" s="41"/>
      <c r="D182" s="41"/>
      <c r="E182" s="42"/>
      <c r="F182" s="42"/>
      <c r="G182" s="320">
        <f t="shared" si="39"/>
        <v>0</v>
      </c>
      <c r="H182" s="321">
        <f>[1]BYDEPT!BD182</f>
        <v>0</v>
      </c>
      <c r="I182" s="389"/>
      <c r="J182" s="321">
        <f t="shared" si="40"/>
        <v>0</v>
      </c>
      <c r="L182" s="321">
        <f t="shared" si="38"/>
        <v>0</v>
      </c>
      <c r="N182" s="293">
        <f t="shared" si="29"/>
        <v>0</v>
      </c>
    </row>
    <row r="183" spans="1:14" ht="16.5" hidden="1" customHeight="1" x14ac:dyDescent="0.2">
      <c r="A183" s="18" t="s">
        <v>220</v>
      </c>
      <c r="B183" s="41"/>
      <c r="C183" s="41"/>
      <c r="D183" s="41"/>
      <c r="E183" s="42"/>
      <c r="F183" s="42"/>
      <c r="G183" s="320"/>
      <c r="H183" s="321"/>
      <c r="I183" s="389"/>
      <c r="J183" s="321"/>
      <c r="L183" s="321"/>
      <c r="N183" s="293">
        <f t="shared" si="29"/>
        <v>0</v>
      </c>
    </row>
    <row r="184" spans="1:14" ht="16.5" hidden="1" customHeight="1" x14ac:dyDescent="0.2">
      <c r="A184" s="340" t="s">
        <v>63</v>
      </c>
      <c r="B184" s="41"/>
      <c r="C184" s="41"/>
      <c r="D184" s="41"/>
      <c r="E184" s="42"/>
      <c r="F184" s="42"/>
      <c r="G184" s="320">
        <f t="shared" si="39"/>
        <v>0</v>
      </c>
      <c r="H184" s="321">
        <f>[1]BYDEPT!BD184</f>
        <v>0</v>
      </c>
      <c r="I184" s="389"/>
      <c r="J184" s="321">
        <f t="shared" si="40"/>
        <v>0</v>
      </c>
      <c r="L184" s="321">
        <f t="shared" si="38"/>
        <v>0</v>
      </c>
      <c r="N184" s="293">
        <f t="shared" si="29"/>
        <v>0</v>
      </c>
    </row>
    <row r="185" spans="1:14" ht="16.5" hidden="1" customHeight="1" x14ac:dyDescent="0.2">
      <c r="A185" s="340" t="s">
        <v>178</v>
      </c>
      <c r="B185" s="41"/>
      <c r="C185" s="41"/>
      <c r="D185" s="41"/>
      <c r="E185" s="42"/>
      <c r="F185" s="42"/>
      <c r="G185" s="320"/>
      <c r="H185" s="321"/>
      <c r="I185" s="389"/>
      <c r="J185" s="321"/>
      <c r="L185" s="321">
        <f t="shared" si="38"/>
        <v>0</v>
      </c>
      <c r="N185" s="293">
        <f t="shared" si="29"/>
        <v>0</v>
      </c>
    </row>
    <row r="186" spans="1:14" ht="16.5" hidden="1" customHeight="1" x14ac:dyDescent="0.2">
      <c r="A186" s="340" t="s">
        <v>64</v>
      </c>
      <c r="B186" s="41"/>
      <c r="C186" s="41"/>
      <c r="D186" s="41"/>
      <c r="E186" s="42"/>
      <c r="F186" s="42"/>
      <c r="G186" s="320">
        <f t="shared" si="39"/>
        <v>0</v>
      </c>
      <c r="H186" s="321">
        <f>[1]BYDEPT!BD186</f>
        <v>0</v>
      </c>
      <c r="I186" s="389"/>
      <c r="J186" s="321">
        <f t="shared" si="40"/>
        <v>0</v>
      </c>
      <c r="L186" s="321">
        <f t="shared" si="38"/>
        <v>0</v>
      </c>
      <c r="N186" s="293">
        <f t="shared" si="29"/>
        <v>0</v>
      </c>
    </row>
    <row r="187" spans="1:14" ht="16.5" hidden="1" customHeight="1" x14ac:dyDescent="0.2">
      <c r="A187" s="340" t="s">
        <v>65</v>
      </c>
      <c r="B187" s="41"/>
      <c r="C187" s="41"/>
      <c r="D187" s="41"/>
      <c r="E187" s="42"/>
      <c r="F187" s="42"/>
      <c r="G187" s="320">
        <f t="shared" si="39"/>
        <v>0</v>
      </c>
      <c r="H187" s="321">
        <f>[1]BYDEPT!BD187</f>
        <v>0</v>
      </c>
      <c r="I187" s="389"/>
      <c r="J187" s="321">
        <f t="shared" si="40"/>
        <v>0</v>
      </c>
      <c r="L187" s="321">
        <f t="shared" si="38"/>
        <v>0</v>
      </c>
      <c r="N187" s="293">
        <f t="shared" si="29"/>
        <v>0</v>
      </c>
    </row>
    <row r="188" spans="1:14" ht="16.5" hidden="1" customHeight="1" x14ac:dyDescent="0.2">
      <c r="A188" s="340" t="s">
        <v>66</v>
      </c>
      <c r="B188" s="41"/>
      <c r="C188" s="41"/>
      <c r="D188" s="41"/>
      <c r="E188" s="42"/>
      <c r="F188" s="42"/>
      <c r="G188" s="320"/>
      <c r="H188" s="321">
        <f>[1]BYDEPT!BD188</f>
        <v>0</v>
      </c>
      <c r="I188" s="389"/>
      <c r="J188" s="321"/>
      <c r="L188" s="321">
        <f t="shared" si="38"/>
        <v>0</v>
      </c>
      <c r="N188" s="293">
        <f t="shared" si="29"/>
        <v>0</v>
      </c>
    </row>
    <row r="189" spans="1:14" ht="16.5" hidden="1" customHeight="1" x14ac:dyDescent="0.2">
      <c r="A189" s="340" t="s">
        <v>67</v>
      </c>
      <c r="B189" s="41"/>
      <c r="C189" s="41"/>
      <c r="D189" s="41"/>
      <c r="E189" s="42"/>
      <c r="F189" s="42"/>
      <c r="G189" s="320">
        <f>E189+F189</f>
        <v>0</v>
      </c>
      <c r="H189" s="321">
        <f>[1]BYDEPT!BD189</f>
        <v>0</v>
      </c>
      <c r="I189" s="389"/>
      <c r="J189" s="321">
        <f>G189-H189</f>
        <v>0</v>
      </c>
      <c r="L189" s="321">
        <f t="shared" si="38"/>
        <v>0</v>
      </c>
      <c r="N189" s="293">
        <f t="shared" si="29"/>
        <v>0</v>
      </c>
    </row>
    <row r="190" spans="1:14" ht="16.5" hidden="1" customHeight="1" x14ac:dyDescent="0.2">
      <c r="A190" s="340" t="s">
        <v>68</v>
      </c>
      <c r="B190" s="41"/>
      <c r="C190" s="41"/>
      <c r="D190" s="41"/>
      <c r="E190" s="42"/>
      <c r="F190" s="42"/>
      <c r="G190" s="320">
        <f>E190+F190</f>
        <v>0</v>
      </c>
      <c r="H190" s="321">
        <f>[1]BYDEPT!BD190</f>
        <v>0</v>
      </c>
      <c r="I190" s="389"/>
      <c r="J190" s="321">
        <f>G190-H190</f>
        <v>0</v>
      </c>
      <c r="L190" s="321">
        <f t="shared" si="38"/>
        <v>0</v>
      </c>
      <c r="N190" s="293">
        <f t="shared" si="29"/>
        <v>0</v>
      </c>
    </row>
    <row r="191" spans="1:14" ht="16.5" hidden="1" customHeight="1" x14ac:dyDescent="0.2">
      <c r="A191" s="340" t="s">
        <v>69</v>
      </c>
      <c r="B191" s="41"/>
      <c r="C191" s="41"/>
      <c r="D191" s="41"/>
      <c r="E191" s="323">
        <f>SUM(E192:E195)</f>
        <v>0</v>
      </c>
      <c r="F191" s="323">
        <f>SUM(F192:F195)</f>
        <v>0</v>
      </c>
      <c r="G191" s="324">
        <f>SUM(G192:G195)</f>
        <v>0</v>
      </c>
      <c r="H191" s="325">
        <f>SUM(H192:H195)</f>
        <v>0</v>
      </c>
      <c r="I191" s="390"/>
      <c r="J191" s="325">
        <f>SUM(J192:J195)</f>
        <v>0</v>
      </c>
      <c r="L191" s="325">
        <f>SUM(L192:L195)</f>
        <v>0</v>
      </c>
      <c r="N191" s="293">
        <f t="shared" si="29"/>
        <v>0</v>
      </c>
    </row>
    <row r="192" spans="1:14" ht="16.5" hidden="1" customHeight="1" x14ac:dyDescent="0.2">
      <c r="A192" s="340" t="s">
        <v>70</v>
      </c>
      <c r="B192" s="41"/>
      <c r="C192" s="41"/>
      <c r="D192" s="41"/>
      <c r="E192" s="42"/>
      <c r="F192" s="42"/>
      <c r="G192" s="320">
        <f t="shared" ref="G192:G211" si="41">E192+F192</f>
        <v>0</v>
      </c>
      <c r="H192" s="321">
        <f>[1]BYDEPT!BD192</f>
        <v>0</v>
      </c>
      <c r="I192" s="389"/>
      <c r="J192" s="321">
        <f t="shared" ref="J192:J211" si="42">G192-H192</f>
        <v>0</v>
      </c>
      <c r="L192" s="321">
        <f t="shared" ref="L192:L211" si="43">B192-H192</f>
        <v>0</v>
      </c>
      <c r="N192" s="293">
        <f t="shared" si="29"/>
        <v>0</v>
      </c>
    </row>
    <row r="193" spans="1:14" ht="16.5" hidden="1" customHeight="1" x14ac:dyDescent="0.2">
      <c r="A193" s="340" t="s">
        <v>71</v>
      </c>
      <c r="B193" s="41"/>
      <c r="C193" s="41"/>
      <c r="D193" s="41"/>
      <c r="E193" s="42"/>
      <c r="F193" s="42"/>
      <c r="G193" s="320">
        <f t="shared" si="41"/>
        <v>0</v>
      </c>
      <c r="H193" s="321">
        <f>[1]BYDEPT!BD193</f>
        <v>0</v>
      </c>
      <c r="I193" s="389"/>
      <c r="J193" s="321">
        <f t="shared" si="42"/>
        <v>0</v>
      </c>
      <c r="L193" s="321">
        <f t="shared" si="43"/>
        <v>0</v>
      </c>
      <c r="N193" s="293">
        <f t="shared" si="29"/>
        <v>0</v>
      </c>
    </row>
    <row r="194" spans="1:14" ht="16.5" hidden="1" customHeight="1" x14ac:dyDescent="0.2">
      <c r="A194" s="340" t="s">
        <v>72</v>
      </c>
      <c r="B194" s="41"/>
      <c r="C194" s="41"/>
      <c r="D194" s="41"/>
      <c r="E194" s="42"/>
      <c r="F194" s="42"/>
      <c r="G194" s="320">
        <f t="shared" si="41"/>
        <v>0</v>
      </c>
      <c r="H194" s="321">
        <f>[1]BYDEPT!BD194</f>
        <v>0</v>
      </c>
      <c r="I194" s="389"/>
      <c r="J194" s="321">
        <f t="shared" si="42"/>
        <v>0</v>
      </c>
      <c r="L194" s="321">
        <f t="shared" si="43"/>
        <v>0</v>
      </c>
      <c r="N194" s="293">
        <f t="shared" si="29"/>
        <v>0</v>
      </c>
    </row>
    <row r="195" spans="1:14" ht="16.5" hidden="1" customHeight="1" x14ac:dyDescent="0.2">
      <c r="A195" s="340" t="s">
        <v>73</v>
      </c>
      <c r="B195" s="41"/>
      <c r="C195" s="41"/>
      <c r="D195" s="41"/>
      <c r="E195" s="42"/>
      <c r="F195" s="42"/>
      <c r="G195" s="320">
        <f t="shared" si="41"/>
        <v>0</v>
      </c>
      <c r="H195" s="321">
        <f>[1]BYDEPT!BD195</f>
        <v>0</v>
      </c>
      <c r="I195" s="389"/>
      <c r="J195" s="321">
        <f t="shared" si="42"/>
        <v>0</v>
      </c>
      <c r="L195" s="321">
        <f t="shared" si="43"/>
        <v>0</v>
      </c>
      <c r="N195" s="293">
        <f t="shared" si="29"/>
        <v>0</v>
      </c>
    </row>
    <row r="196" spans="1:14" ht="16.5" hidden="1" customHeight="1" x14ac:dyDescent="0.2">
      <c r="A196" s="340" t="s">
        <v>74</v>
      </c>
      <c r="B196" s="41"/>
      <c r="C196" s="41"/>
      <c r="D196" s="41"/>
      <c r="E196" s="42"/>
      <c r="F196" s="42"/>
      <c r="G196" s="320">
        <f>E196+F196</f>
        <v>0</v>
      </c>
      <c r="H196" s="321">
        <f>[1]BYDEPT!BD196</f>
        <v>0</v>
      </c>
      <c r="I196" s="389"/>
      <c r="J196" s="321">
        <f>G196-H196</f>
        <v>0</v>
      </c>
      <c r="L196" s="321">
        <f t="shared" si="43"/>
        <v>0</v>
      </c>
      <c r="N196" s="293">
        <f t="shared" si="29"/>
        <v>0</v>
      </c>
    </row>
    <row r="197" spans="1:14" ht="16.5" hidden="1" customHeight="1" x14ac:dyDescent="0.2">
      <c r="A197" s="340" t="s">
        <v>175</v>
      </c>
      <c r="B197" s="41"/>
      <c r="C197" s="41"/>
      <c r="D197" s="41"/>
      <c r="E197" s="42"/>
      <c r="F197" s="42"/>
      <c r="G197" s="320">
        <f t="shared" si="41"/>
        <v>0</v>
      </c>
      <c r="H197" s="321">
        <f>[1]BYDEPT!BD197</f>
        <v>0</v>
      </c>
      <c r="I197" s="389"/>
      <c r="J197" s="321">
        <f t="shared" si="42"/>
        <v>0</v>
      </c>
      <c r="L197" s="321">
        <f t="shared" si="43"/>
        <v>0</v>
      </c>
      <c r="N197" s="293">
        <f t="shared" si="29"/>
        <v>0</v>
      </c>
    </row>
    <row r="198" spans="1:14" ht="16.5" hidden="1" customHeight="1" x14ac:dyDescent="0.2">
      <c r="A198" s="340" t="s">
        <v>75</v>
      </c>
      <c r="B198" s="41"/>
      <c r="C198" s="41"/>
      <c r="D198" s="41"/>
      <c r="E198" s="42"/>
      <c r="F198" s="42"/>
      <c r="G198" s="320">
        <f t="shared" si="41"/>
        <v>0</v>
      </c>
      <c r="H198" s="321">
        <f>[1]BYDEPT!BD198</f>
        <v>0</v>
      </c>
      <c r="I198" s="389"/>
      <c r="J198" s="321">
        <f t="shared" si="42"/>
        <v>0</v>
      </c>
      <c r="L198" s="321">
        <f t="shared" si="43"/>
        <v>0</v>
      </c>
      <c r="N198" s="293">
        <f t="shared" si="29"/>
        <v>0</v>
      </c>
    </row>
    <row r="199" spans="1:14" ht="16.5" hidden="1" customHeight="1" x14ac:dyDescent="0.2">
      <c r="A199" s="340" t="s">
        <v>76</v>
      </c>
      <c r="B199" s="41"/>
      <c r="C199" s="41"/>
      <c r="D199" s="41"/>
      <c r="E199" s="42"/>
      <c r="F199" s="42"/>
      <c r="G199" s="320">
        <f t="shared" si="41"/>
        <v>0</v>
      </c>
      <c r="H199" s="321">
        <f>[1]BYDEPT!BD199</f>
        <v>0</v>
      </c>
      <c r="I199" s="389"/>
      <c r="J199" s="321">
        <f t="shared" si="42"/>
        <v>0</v>
      </c>
      <c r="L199" s="321">
        <f t="shared" si="43"/>
        <v>0</v>
      </c>
      <c r="N199" s="293">
        <f t="shared" si="29"/>
        <v>0</v>
      </c>
    </row>
    <row r="200" spans="1:14" ht="16.5" hidden="1" customHeight="1" x14ac:dyDescent="0.2">
      <c r="A200" s="340" t="s">
        <v>77</v>
      </c>
      <c r="B200" s="41"/>
      <c r="C200" s="41"/>
      <c r="D200" s="41"/>
      <c r="E200" s="42"/>
      <c r="F200" s="42"/>
      <c r="G200" s="320"/>
      <c r="H200" s="321"/>
      <c r="I200" s="389"/>
      <c r="J200" s="321"/>
      <c r="L200" s="321">
        <f t="shared" si="43"/>
        <v>0</v>
      </c>
      <c r="N200" s="293">
        <f t="shared" si="29"/>
        <v>0</v>
      </c>
    </row>
    <row r="201" spans="1:14" ht="16.5" hidden="1" customHeight="1" x14ac:dyDescent="0.2">
      <c r="A201" s="340" t="s">
        <v>78</v>
      </c>
      <c r="B201" s="41"/>
      <c r="C201" s="41"/>
      <c r="D201" s="41"/>
      <c r="E201" s="42"/>
      <c r="F201" s="42"/>
      <c r="G201" s="320"/>
      <c r="H201" s="321">
        <f>[1]BYDEPT!BD202</f>
        <v>0</v>
      </c>
      <c r="I201" s="389"/>
      <c r="J201" s="321">
        <f>G201-H201</f>
        <v>0</v>
      </c>
      <c r="L201" s="321">
        <f t="shared" si="43"/>
        <v>0</v>
      </c>
      <c r="N201" s="293">
        <f t="shared" si="29"/>
        <v>0</v>
      </c>
    </row>
    <row r="202" spans="1:14" ht="16.5" hidden="1" customHeight="1" x14ac:dyDescent="0.2">
      <c r="A202" s="340" t="s">
        <v>179</v>
      </c>
      <c r="B202" s="41"/>
      <c r="C202" s="41"/>
      <c r="D202" s="41"/>
      <c r="E202" s="42"/>
      <c r="F202" s="42"/>
      <c r="G202" s="320">
        <f t="shared" si="41"/>
        <v>0</v>
      </c>
      <c r="H202" s="321">
        <f>[1]BYDEPT!BD201</f>
        <v>0</v>
      </c>
      <c r="I202" s="389"/>
      <c r="J202" s="321">
        <f t="shared" si="42"/>
        <v>0</v>
      </c>
      <c r="L202" s="321">
        <f t="shared" si="43"/>
        <v>0</v>
      </c>
      <c r="N202" s="293">
        <f t="shared" si="29"/>
        <v>0</v>
      </c>
    </row>
    <row r="203" spans="1:14" ht="16.5" hidden="1" customHeight="1" x14ac:dyDescent="0.2">
      <c r="A203" s="18" t="s">
        <v>81</v>
      </c>
      <c r="B203" s="41"/>
      <c r="C203" s="41"/>
      <c r="D203" s="41"/>
      <c r="E203" s="42"/>
      <c r="F203" s="42"/>
      <c r="G203" s="320">
        <f t="shared" si="41"/>
        <v>0</v>
      </c>
      <c r="H203" s="321">
        <f>[1]BYDEPT!BD203</f>
        <v>0</v>
      </c>
      <c r="I203" s="389"/>
      <c r="J203" s="321">
        <f t="shared" si="42"/>
        <v>0</v>
      </c>
      <c r="L203" s="321">
        <f t="shared" si="43"/>
        <v>0</v>
      </c>
      <c r="N203" s="293">
        <f t="shared" si="29"/>
        <v>0</v>
      </c>
    </row>
    <row r="204" spans="1:14" ht="16.5" hidden="1" customHeight="1" x14ac:dyDescent="0.2">
      <c r="A204" s="18" t="s">
        <v>140</v>
      </c>
      <c r="B204" s="41"/>
      <c r="C204" s="41"/>
      <c r="D204" s="41"/>
      <c r="E204" s="42"/>
      <c r="F204" s="42"/>
      <c r="G204" s="320">
        <f t="shared" si="41"/>
        <v>0</v>
      </c>
      <c r="H204" s="321">
        <f>[1]BYDEPT!BD204</f>
        <v>0</v>
      </c>
      <c r="I204" s="389"/>
      <c r="J204" s="321">
        <f t="shared" si="42"/>
        <v>0</v>
      </c>
      <c r="L204" s="321">
        <f t="shared" si="43"/>
        <v>0</v>
      </c>
      <c r="N204" s="293">
        <f t="shared" si="29"/>
        <v>0</v>
      </c>
    </row>
    <row r="205" spans="1:14" ht="16.5" hidden="1" customHeight="1" x14ac:dyDescent="0.2">
      <c r="A205" s="18" t="s">
        <v>79</v>
      </c>
      <c r="B205" s="41"/>
      <c r="C205" s="41"/>
      <c r="D205" s="41"/>
      <c r="E205" s="42"/>
      <c r="F205" s="42"/>
      <c r="G205" s="320">
        <f t="shared" si="41"/>
        <v>0</v>
      </c>
      <c r="H205" s="321">
        <f>[1]BYDEPT!BD205</f>
        <v>0</v>
      </c>
      <c r="I205" s="389"/>
      <c r="J205" s="321">
        <f t="shared" si="42"/>
        <v>0</v>
      </c>
      <c r="L205" s="321">
        <f t="shared" si="43"/>
        <v>0</v>
      </c>
      <c r="N205" s="293">
        <f t="shared" ref="N205:N268" si="44">D205-H205</f>
        <v>0</v>
      </c>
    </row>
    <row r="206" spans="1:14" ht="16.5" hidden="1" customHeight="1" x14ac:dyDescent="0.2">
      <c r="A206" s="18" t="s">
        <v>80</v>
      </c>
      <c r="B206" s="41"/>
      <c r="C206" s="41"/>
      <c r="D206" s="41"/>
      <c r="E206" s="42"/>
      <c r="F206" s="42"/>
      <c r="G206" s="320"/>
      <c r="H206" s="321"/>
      <c r="I206" s="389"/>
      <c r="J206" s="321"/>
      <c r="L206" s="321">
        <f t="shared" si="43"/>
        <v>0</v>
      </c>
      <c r="N206" s="293">
        <f t="shared" si="44"/>
        <v>0</v>
      </c>
    </row>
    <row r="207" spans="1:14" ht="16.5" hidden="1" customHeight="1" x14ac:dyDescent="0.2">
      <c r="A207" s="18" t="s">
        <v>82</v>
      </c>
      <c r="B207" s="41"/>
      <c r="C207" s="41"/>
      <c r="D207" s="41"/>
      <c r="E207" s="42"/>
      <c r="F207" s="42"/>
      <c r="G207" s="320">
        <f t="shared" si="41"/>
        <v>0</v>
      </c>
      <c r="H207" s="321">
        <f>[1]BYDEPT!BD207</f>
        <v>0</v>
      </c>
      <c r="I207" s="389"/>
      <c r="J207" s="321">
        <f t="shared" si="42"/>
        <v>0</v>
      </c>
      <c r="L207" s="321">
        <f t="shared" si="43"/>
        <v>0</v>
      </c>
      <c r="N207" s="293">
        <f t="shared" si="44"/>
        <v>0</v>
      </c>
    </row>
    <row r="208" spans="1:14" ht="16.5" hidden="1" customHeight="1" x14ac:dyDescent="0.2">
      <c r="A208" s="18" t="s">
        <v>83</v>
      </c>
      <c r="B208" s="41"/>
      <c r="C208" s="41"/>
      <c r="D208" s="41"/>
      <c r="E208" s="42"/>
      <c r="F208" s="42"/>
      <c r="G208" s="320">
        <f t="shared" si="41"/>
        <v>0</v>
      </c>
      <c r="H208" s="321">
        <f>[1]BYDEPT!BD208</f>
        <v>0</v>
      </c>
      <c r="I208" s="389"/>
      <c r="J208" s="321">
        <f t="shared" si="42"/>
        <v>0</v>
      </c>
      <c r="L208" s="321">
        <f t="shared" si="43"/>
        <v>0</v>
      </c>
      <c r="N208" s="293">
        <f t="shared" si="44"/>
        <v>0</v>
      </c>
    </row>
    <row r="209" spans="1:14" ht="16.5" hidden="1" customHeight="1" x14ac:dyDescent="0.2">
      <c r="A209" s="18" t="s">
        <v>210</v>
      </c>
      <c r="B209" s="41"/>
      <c r="C209" s="41"/>
      <c r="D209" s="41"/>
      <c r="E209" s="42"/>
      <c r="F209" s="42"/>
      <c r="G209" s="320">
        <f t="shared" si="41"/>
        <v>0</v>
      </c>
      <c r="H209" s="321">
        <f>[1]BYDEPT!BD209</f>
        <v>0</v>
      </c>
      <c r="I209" s="389"/>
      <c r="J209" s="321">
        <f t="shared" si="42"/>
        <v>0</v>
      </c>
      <c r="L209" s="321">
        <f t="shared" si="43"/>
        <v>0</v>
      </c>
      <c r="N209" s="293">
        <f t="shared" si="44"/>
        <v>0</v>
      </c>
    </row>
    <row r="210" spans="1:14" ht="16.5" hidden="1" customHeight="1" x14ac:dyDescent="0.2">
      <c r="A210" s="18" t="s">
        <v>84</v>
      </c>
      <c r="B210" s="41"/>
      <c r="C210" s="41"/>
      <c r="D210" s="41"/>
      <c r="E210" s="42"/>
      <c r="F210" s="42"/>
      <c r="G210" s="320">
        <f t="shared" si="41"/>
        <v>0</v>
      </c>
      <c r="H210" s="321">
        <f>[1]BYDEPT!BD210</f>
        <v>0</v>
      </c>
      <c r="I210" s="389"/>
      <c r="J210" s="321">
        <f t="shared" si="42"/>
        <v>0</v>
      </c>
      <c r="L210" s="321">
        <f t="shared" si="43"/>
        <v>0</v>
      </c>
      <c r="N210" s="293">
        <f t="shared" si="44"/>
        <v>0</v>
      </c>
    </row>
    <row r="211" spans="1:14" ht="16.5" hidden="1" customHeight="1" x14ac:dyDescent="0.2">
      <c r="A211" s="18" t="s">
        <v>85</v>
      </c>
      <c r="B211" s="41"/>
      <c r="C211" s="41"/>
      <c r="D211" s="41"/>
      <c r="E211" s="42"/>
      <c r="F211" s="42"/>
      <c r="G211" s="320">
        <f t="shared" si="41"/>
        <v>0</v>
      </c>
      <c r="H211" s="321">
        <f>[1]BYDEPT!BD211</f>
        <v>0</v>
      </c>
      <c r="I211" s="389"/>
      <c r="J211" s="321">
        <f t="shared" si="42"/>
        <v>0</v>
      </c>
      <c r="L211" s="321">
        <f t="shared" si="43"/>
        <v>0</v>
      </c>
      <c r="N211" s="293">
        <f t="shared" si="44"/>
        <v>0</v>
      </c>
    </row>
    <row r="212" spans="1:14" ht="16.5" customHeight="1" x14ac:dyDescent="0.2">
      <c r="A212" s="340"/>
      <c r="B212" s="41"/>
      <c r="C212" s="41"/>
      <c r="D212" s="41"/>
      <c r="E212" s="42"/>
      <c r="F212" s="388"/>
      <c r="G212" s="320"/>
      <c r="H212" s="321"/>
      <c r="I212" s="389"/>
      <c r="J212" s="321"/>
      <c r="L212" s="321"/>
      <c r="N212" s="293">
        <f t="shared" si="44"/>
        <v>0</v>
      </c>
    </row>
    <row r="213" spans="1:14" ht="16.5" customHeight="1" x14ac:dyDescent="0.2">
      <c r="A213" s="391" t="s">
        <v>167</v>
      </c>
      <c r="B213" s="330">
        <f t="shared" ref="B213:H213" si="45">B214+B215+SUM(B222:B230)</f>
        <v>27227101</v>
      </c>
      <c r="C213" s="330">
        <f t="shared" si="45"/>
        <v>605470</v>
      </c>
      <c r="D213" s="330">
        <f t="shared" si="45"/>
        <v>27832571</v>
      </c>
      <c r="E213" s="330">
        <f t="shared" si="45"/>
        <v>0</v>
      </c>
      <c r="F213" s="331">
        <f t="shared" si="45"/>
        <v>0</v>
      </c>
      <c r="G213" s="332">
        <f t="shared" si="45"/>
        <v>0</v>
      </c>
      <c r="H213" s="333">
        <f t="shared" si="45"/>
        <v>17207125</v>
      </c>
      <c r="I213" s="392"/>
      <c r="J213" s="333">
        <f>J214+J215+SUM(J222:J230)</f>
        <v>-17207125</v>
      </c>
      <c r="L213" s="333">
        <f>L214+L215+SUM(L222:L230)</f>
        <v>10625446</v>
      </c>
      <c r="N213" s="293">
        <f t="shared" si="44"/>
        <v>10625446</v>
      </c>
    </row>
    <row r="214" spans="1:14" ht="16.5" customHeight="1" x14ac:dyDescent="0.2">
      <c r="A214" s="18" t="s">
        <v>200</v>
      </c>
      <c r="B214" s="41">
        <f>2259032</f>
        <v>2259032</v>
      </c>
      <c r="C214" s="41"/>
      <c r="D214" s="41">
        <f>SUM(B214:C214)</f>
        <v>2259032</v>
      </c>
      <c r="E214" s="42"/>
      <c r="F214" s="388"/>
      <c r="G214" s="320">
        <f>E214+F214</f>
        <v>0</v>
      </c>
      <c r="H214" s="321">
        <f>[1]BYDEPT!BD214</f>
        <v>871002</v>
      </c>
      <c r="I214" s="389"/>
      <c r="J214" s="321">
        <f>G214-H214</f>
        <v>-871002</v>
      </c>
      <c r="L214" s="321">
        <f>D214-H214</f>
        <v>1388030</v>
      </c>
      <c r="N214" s="293">
        <f t="shared" si="44"/>
        <v>1388030</v>
      </c>
    </row>
    <row r="215" spans="1:14" ht="16.5" customHeight="1" x14ac:dyDescent="0.2">
      <c r="A215" s="18" t="s">
        <v>201</v>
      </c>
      <c r="B215" s="323">
        <f>SUM(B216:B220)</f>
        <v>11644414</v>
      </c>
      <c r="C215" s="323">
        <f>SUM(C216:C220)</f>
        <v>0</v>
      </c>
      <c r="D215" s="323">
        <f>SUM(D216:D220)</f>
        <v>11644414</v>
      </c>
      <c r="E215" s="323">
        <f>SUM(E216:E219)</f>
        <v>0</v>
      </c>
      <c r="F215" s="393">
        <f>SUM(F216:F219)</f>
        <v>0</v>
      </c>
      <c r="G215" s="324">
        <f>SUM(G216:G219)</f>
        <v>0</v>
      </c>
      <c r="H215" s="325">
        <f>SUM(H216:H220)</f>
        <v>8189355</v>
      </c>
      <c r="I215" s="390"/>
      <c r="J215" s="325">
        <f>SUM(J216:J219)</f>
        <v>-8189355</v>
      </c>
      <c r="L215" s="325">
        <f>SUM(L216:L220)</f>
        <v>3455059</v>
      </c>
      <c r="N215" s="293">
        <f t="shared" si="44"/>
        <v>3455059</v>
      </c>
    </row>
    <row r="216" spans="1:14" ht="16.5" customHeight="1" x14ac:dyDescent="0.2">
      <c r="A216" s="18" t="s">
        <v>202</v>
      </c>
      <c r="B216" s="41">
        <f>11061812</f>
        <v>11061812</v>
      </c>
      <c r="C216" s="394"/>
      <c r="D216" s="395">
        <f>SUM(B216:C216)</f>
        <v>11061812</v>
      </c>
      <c r="E216" s="42"/>
      <c r="F216" s="388"/>
      <c r="G216" s="320">
        <f t="shared" ref="G216:G230" si="46">E216+F216</f>
        <v>0</v>
      </c>
      <c r="H216" s="321">
        <f>[1]BYDEPT!BD216</f>
        <v>7958712</v>
      </c>
      <c r="I216" s="389"/>
      <c r="J216" s="321">
        <f>G216-H216</f>
        <v>-7958712</v>
      </c>
      <c r="L216" s="321">
        <f>D216-H216</f>
        <v>3103100</v>
      </c>
      <c r="N216" s="293">
        <f t="shared" si="44"/>
        <v>3103100</v>
      </c>
    </row>
    <row r="217" spans="1:14" ht="16.5" hidden="1" customHeight="1" x14ac:dyDescent="0.2">
      <c r="A217" s="18" t="s">
        <v>203</v>
      </c>
      <c r="B217" s="41"/>
      <c r="C217" s="337"/>
      <c r="D217" s="395">
        <f>SUM(B217:C217)</f>
        <v>0</v>
      </c>
      <c r="E217" s="42"/>
      <c r="F217" s="388"/>
      <c r="G217" s="320">
        <f t="shared" si="46"/>
        <v>0</v>
      </c>
      <c r="H217" s="321">
        <f>[1]BYDEPT!BD217</f>
        <v>0</v>
      </c>
      <c r="I217" s="389"/>
      <c r="J217" s="321">
        <f>G217-H217</f>
        <v>0</v>
      </c>
      <c r="L217" s="321">
        <f>D217-H217</f>
        <v>0</v>
      </c>
      <c r="N217" s="293">
        <f t="shared" si="44"/>
        <v>0</v>
      </c>
    </row>
    <row r="218" spans="1:14" ht="16.5" customHeight="1" x14ac:dyDescent="0.2">
      <c r="A218" s="396" t="s">
        <v>176</v>
      </c>
      <c r="B218" s="397">
        <f>27602</f>
        <v>27602</v>
      </c>
      <c r="C218" s="398"/>
      <c r="D218" s="397">
        <f>SUM(B218:C218)</f>
        <v>27602</v>
      </c>
      <c r="E218" s="42"/>
      <c r="F218" s="388"/>
      <c r="G218" s="320">
        <f t="shared" si="46"/>
        <v>0</v>
      </c>
      <c r="H218" s="321">
        <f>[1]BYDEPT!BD218</f>
        <v>0</v>
      </c>
      <c r="I218" s="389"/>
      <c r="J218" s="321">
        <f>G218-H218</f>
        <v>0</v>
      </c>
      <c r="L218" s="321">
        <f>D218-H218</f>
        <v>27602</v>
      </c>
      <c r="N218" s="293">
        <f t="shared" si="44"/>
        <v>27602</v>
      </c>
    </row>
    <row r="219" spans="1:14" ht="16.5" customHeight="1" x14ac:dyDescent="0.2">
      <c r="A219" s="18" t="s">
        <v>204</v>
      </c>
      <c r="B219" s="41">
        <f>355000</f>
        <v>355000</v>
      </c>
      <c r="C219" s="337"/>
      <c r="D219" s="395">
        <f>SUM(B219:C219)</f>
        <v>355000</v>
      </c>
      <c r="E219" s="42"/>
      <c r="F219" s="388"/>
      <c r="G219" s="320">
        <f t="shared" si="46"/>
        <v>0</v>
      </c>
      <c r="H219" s="321">
        <f>[1]BYDEPT!BD219</f>
        <v>230643</v>
      </c>
      <c r="I219" s="389"/>
      <c r="J219" s="321">
        <f>G219-H219</f>
        <v>-230643</v>
      </c>
      <c r="L219" s="321">
        <f>D219-H219</f>
        <v>124357</v>
      </c>
      <c r="N219" s="293">
        <f t="shared" si="44"/>
        <v>124357</v>
      </c>
    </row>
    <row r="220" spans="1:14" ht="16.5" customHeight="1" x14ac:dyDescent="0.2">
      <c r="A220" s="18" t="s">
        <v>197</v>
      </c>
      <c r="B220" s="41">
        <f>200000</f>
        <v>200000</v>
      </c>
      <c r="C220" s="337"/>
      <c r="D220" s="395">
        <f>SUM(B220:C220)</f>
        <v>200000</v>
      </c>
      <c r="E220" s="42"/>
      <c r="F220" s="388"/>
      <c r="G220" s="320">
        <f t="shared" si="46"/>
        <v>0</v>
      </c>
      <c r="H220" s="321"/>
      <c r="I220" s="389"/>
      <c r="J220" s="321">
        <f>G220-H220</f>
        <v>0</v>
      </c>
      <c r="L220" s="321">
        <f>D220-H220</f>
        <v>200000</v>
      </c>
      <c r="N220" s="293">
        <f t="shared" si="44"/>
        <v>200000</v>
      </c>
    </row>
    <row r="221" spans="1:14" ht="14.25" hidden="1" customHeight="1" x14ac:dyDescent="0.2">
      <c r="A221" s="340"/>
      <c r="B221" s="41"/>
      <c r="C221" s="337"/>
      <c r="D221" s="395"/>
      <c r="E221" s="337"/>
      <c r="F221" s="360"/>
      <c r="G221" s="320">
        <f t="shared" si="46"/>
        <v>0</v>
      </c>
      <c r="H221" s="338"/>
      <c r="I221" s="399"/>
      <c r="J221" s="338"/>
      <c r="L221" s="321"/>
      <c r="N221" s="293">
        <f t="shared" si="44"/>
        <v>0</v>
      </c>
    </row>
    <row r="222" spans="1:14" ht="18" customHeight="1" x14ac:dyDescent="0.2">
      <c r="A222" s="340" t="s">
        <v>205</v>
      </c>
      <c r="B222" s="43"/>
      <c r="C222" s="400">
        <v>5470</v>
      </c>
      <c r="D222" s="401">
        <f t="shared" ref="D222:D230" si="47">SUM(B222:C222)</f>
        <v>5470</v>
      </c>
      <c r="E222" s="42"/>
      <c r="F222" s="388"/>
      <c r="G222" s="320">
        <f t="shared" si="46"/>
        <v>0</v>
      </c>
      <c r="H222" s="321">
        <f>[1]BYDEPT!BD222</f>
        <v>4573</v>
      </c>
      <c r="I222" s="389"/>
      <c r="J222" s="321">
        <f>G222-H222</f>
        <v>-4573</v>
      </c>
      <c r="L222" s="321">
        <f t="shared" ref="L222:L230" si="48">D222-H222</f>
        <v>897</v>
      </c>
      <c r="N222" s="293">
        <f t="shared" si="44"/>
        <v>897</v>
      </c>
    </row>
    <row r="223" spans="1:14" ht="16.5" customHeight="1" x14ac:dyDescent="0.2">
      <c r="A223" s="340" t="s">
        <v>206</v>
      </c>
      <c r="B223" s="41">
        <f>818248</f>
        <v>818248</v>
      </c>
      <c r="C223" s="337"/>
      <c r="D223" s="395">
        <f t="shared" si="47"/>
        <v>818248</v>
      </c>
      <c r="E223" s="42"/>
      <c r="F223" s="388"/>
      <c r="G223" s="320">
        <f t="shared" si="46"/>
        <v>0</v>
      </c>
      <c r="H223" s="321">
        <f>[1]BYDEPT!BD223</f>
        <v>818248</v>
      </c>
      <c r="I223" s="389"/>
      <c r="J223" s="321">
        <f t="shared" ref="J223:J230" si="49">G223-H223</f>
        <v>-818248</v>
      </c>
      <c r="L223" s="321">
        <f t="shared" si="48"/>
        <v>0</v>
      </c>
      <c r="N223" s="293">
        <f t="shared" si="44"/>
        <v>0</v>
      </c>
    </row>
    <row r="224" spans="1:14" ht="16.5" customHeight="1" x14ac:dyDescent="0.2">
      <c r="A224" s="340" t="s">
        <v>207</v>
      </c>
      <c r="B224" s="41">
        <f>852839</f>
        <v>852839</v>
      </c>
      <c r="C224" s="400">
        <v>600000</v>
      </c>
      <c r="D224" s="401">
        <f t="shared" si="47"/>
        <v>1452839</v>
      </c>
      <c r="E224" s="42"/>
      <c r="F224" s="388"/>
      <c r="G224" s="320">
        <f>E224+F224</f>
        <v>0</v>
      </c>
      <c r="H224" s="321">
        <f>[1]BYDEPT!BD224</f>
        <v>824430</v>
      </c>
      <c r="I224" s="389"/>
      <c r="J224" s="321">
        <f t="shared" si="49"/>
        <v>-824430</v>
      </c>
      <c r="L224" s="321">
        <f t="shared" si="48"/>
        <v>628409</v>
      </c>
      <c r="M224" s="293"/>
      <c r="N224" s="293">
        <f t="shared" si="44"/>
        <v>628409</v>
      </c>
    </row>
    <row r="225" spans="1:14" ht="16.5" customHeight="1" x14ac:dyDescent="0.2">
      <c r="A225" s="340" t="s">
        <v>198</v>
      </c>
      <c r="B225" s="41">
        <f>197653</f>
        <v>197653</v>
      </c>
      <c r="C225" s="337"/>
      <c r="D225" s="395">
        <f t="shared" si="47"/>
        <v>197653</v>
      </c>
      <c r="E225" s="42"/>
      <c r="F225" s="388"/>
      <c r="G225" s="320">
        <f t="shared" si="46"/>
        <v>0</v>
      </c>
      <c r="H225" s="321">
        <f>[1]BYDEPT!BD225</f>
        <v>170036</v>
      </c>
      <c r="I225" s="389"/>
      <c r="J225" s="321">
        <f t="shared" si="49"/>
        <v>-170036</v>
      </c>
      <c r="L225" s="321">
        <f t="shared" si="48"/>
        <v>27617</v>
      </c>
      <c r="N225" s="293">
        <f t="shared" si="44"/>
        <v>27617</v>
      </c>
    </row>
    <row r="226" spans="1:14" ht="16.5" customHeight="1" x14ac:dyDescent="0.2">
      <c r="A226" s="340" t="s">
        <v>208</v>
      </c>
      <c r="B226" s="41">
        <f>146128</f>
        <v>146128</v>
      </c>
      <c r="C226" s="337"/>
      <c r="D226" s="395">
        <f t="shared" si="47"/>
        <v>146128</v>
      </c>
      <c r="E226" s="42"/>
      <c r="F226" s="388"/>
      <c r="G226" s="320">
        <f t="shared" si="46"/>
        <v>0</v>
      </c>
      <c r="H226" s="321">
        <f>[1]BYDEPT!BD226</f>
        <v>62382</v>
      </c>
      <c r="I226" s="389"/>
      <c r="J226" s="321">
        <f t="shared" si="49"/>
        <v>-62382</v>
      </c>
      <c r="L226" s="321">
        <f t="shared" si="48"/>
        <v>83746</v>
      </c>
      <c r="N226" s="293">
        <f t="shared" si="44"/>
        <v>83746</v>
      </c>
    </row>
    <row r="227" spans="1:14" ht="16.5" hidden="1" customHeight="1" x14ac:dyDescent="0.2">
      <c r="A227" s="340" t="s">
        <v>86</v>
      </c>
      <c r="B227" s="41"/>
      <c r="C227" s="337"/>
      <c r="D227" s="395">
        <f t="shared" si="47"/>
        <v>0</v>
      </c>
      <c r="E227" s="42"/>
      <c r="F227" s="388"/>
      <c r="G227" s="320">
        <f t="shared" si="46"/>
        <v>0</v>
      </c>
      <c r="H227" s="321">
        <f>[1]BYDEPT!BD227</f>
        <v>0</v>
      </c>
      <c r="I227" s="389"/>
      <c r="J227" s="321">
        <f t="shared" si="49"/>
        <v>0</v>
      </c>
      <c r="L227" s="321">
        <f t="shared" si="48"/>
        <v>0</v>
      </c>
      <c r="N227" s="293">
        <f t="shared" si="44"/>
        <v>0</v>
      </c>
    </row>
    <row r="228" spans="1:14" ht="16.5" customHeight="1" x14ac:dyDescent="0.2">
      <c r="A228" s="340" t="s">
        <v>199</v>
      </c>
      <c r="B228" s="41">
        <v>64532</v>
      </c>
      <c r="C228" s="337"/>
      <c r="D228" s="395">
        <f t="shared" si="47"/>
        <v>64532</v>
      </c>
      <c r="E228" s="42"/>
      <c r="F228" s="388"/>
      <c r="G228" s="320">
        <f t="shared" si="46"/>
        <v>0</v>
      </c>
      <c r="H228" s="321">
        <f>[1]BYDEPT!BD228</f>
        <v>58626</v>
      </c>
      <c r="I228" s="389"/>
      <c r="J228" s="321">
        <f t="shared" si="49"/>
        <v>-58626</v>
      </c>
      <c r="L228" s="321">
        <f t="shared" si="48"/>
        <v>5906</v>
      </c>
      <c r="N228" s="293">
        <f t="shared" si="44"/>
        <v>5906</v>
      </c>
    </row>
    <row r="229" spans="1:14" ht="15.75" hidden="1" customHeight="1" x14ac:dyDescent="0.2">
      <c r="A229" s="340" t="s">
        <v>209</v>
      </c>
      <c r="B229" s="41"/>
      <c r="C229" s="337"/>
      <c r="D229" s="395">
        <f t="shared" si="47"/>
        <v>0</v>
      </c>
      <c r="E229" s="42"/>
      <c r="F229" s="388"/>
      <c r="G229" s="320">
        <f t="shared" si="46"/>
        <v>0</v>
      </c>
      <c r="H229" s="321">
        <f>[1]BYDEPT!BD229</f>
        <v>0</v>
      </c>
      <c r="I229" s="389"/>
      <c r="J229" s="321">
        <f t="shared" si="49"/>
        <v>0</v>
      </c>
      <c r="L229" s="321">
        <f t="shared" si="48"/>
        <v>0</v>
      </c>
      <c r="N229" s="293">
        <f t="shared" si="44"/>
        <v>0</v>
      </c>
    </row>
    <row r="230" spans="1:14" ht="16.5" customHeight="1" x14ac:dyDescent="0.2">
      <c r="A230" s="402" t="s">
        <v>237</v>
      </c>
      <c r="B230" s="395">
        <f>11244255</f>
        <v>11244255</v>
      </c>
      <c r="C230" s="337"/>
      <c r="D230" s="395">
        <f t="shared" si="47"/>
        <v>11244255</v>
      </c>
      <c r="E230" s="42"/>
      <c r="F230" s="388"/>
      <c r="G230" s="320">
        <f t="shared" si="46"/>
        <v>0</v>
      </c>
      <c r="H230" s="321">
        <f>[1]BYDEPT!BD230</f>
        <v>6208473</v>
      </c>
      <c r="I230" s="389"/>
      <c r="J230" s="321">
        <f t="shared" si="49"/>
        <v>-6208473</v>
      </c>
      <c r="L230" s="321">
        <f t="shared" si="48"/>
        <v>5035782</v>
      </c>
      <c r="N230" s="293">
        <f t="shared" si="44"/>
        <v>5035782</v>
      </c>
    </row>
    <row r="231" spans="1:14" ht="16.5" customHeight="1" x14ac:dyDescent="0.2">
      <c r="A231" s="319"/>
      <c r="B231" s="41"/>
      <c r="C231" s="337"/>
      <c r="D231" s="395"/>
      <c r="E231" s="42"/>
      <c r="F231" s="388"/>
      <c r="G231" s="320"/>
      <c r="H231" s="321"/>
      <c r="I231" s="389"/>
      <c r="J231" s="321"/>
      <c r="L231" s="321"/>
      <c r="N231" s="293">
        <f t="shared" si="44"/>
        <v>0</v>
      </c>
    </row>
    <row r="232" spans="1:14" ht="16.5" customHeight="1" x14ac:dyDescent="0.2">
      <c r="A232" s="381" t="s">
        <v>216</v>
      </c>
      <c r="B232" s="403">
        <f t="shared" ref="B232:H232" si="50">B233+B244</f>
        <v>22467608</v>
      </c>
      <c r="C232" s="404">
        <f t="shared" si="50"/>
        <v>0</v>
      </c>
      <c r="D232" s="405">
        <f t="shared" si="50"/>
        <v>22467608</v>
      </c>
      <c r="E232" s="330">
        <f t="shared" si="50"/>
        <v>0</v>
      </c>
      <c r="F232" s="331">
        <f t="shared" si="50"/>
        <v>0</v>
      </c>
      <c r="G232" s="332">
        <f t="shared" si="50"/>
        <v>0</v>
      </c>
      <c r="H232" s="333">
        <f t="shared" si="50"/>
        <v>22449903</v>
      </c>
      <c r="I232" s="334"/>
      <c r="J232" s="333">
        <f>J233+J244</f>
        <v>-22449903</v>
      </c>
      <c r="L232" s="333">
        <f>L233+L244</f>
        <v>17705</v>
      </c>
      <c r="N232" s="293">
        <f t="shared" si="44"/>
        <v>17705</v>
      </c>
    </row>
    <row r="233" spans="1:14" ht="17.25" customHeight="1" x14ac:dyDescent="0.2">
      <c r="A233" s="406" t="s">
        <v>17</v>
      </c>
      <c r="B233" s="407">
        <f>SUM(B234:B242)</f>
        <v>12725217</v>
      </c>
      <c r="C233" s="408">
        <f>SUM(C234:C242)</f>
        <v>0</v>
      </c>
      <c r="D233" s="409">
        <f>SUM(D234:D242)</f>
        <v>12725217</v>
      </c>
      <c r="E233" s="410"/>
      <c r="F233" s="411"/>
      <c r="G233" s="412"/>
      <c r="H233" s="413">
        <f>SUM(H234:H242)</f>
        <v>12714040</v>
      </c>
      <c r="I233" s="411">
        <f>SUM(I234:I242)</f>
        <v>0</v>
      </c>
      <c r="J233" s="413">
        <f>SUM(J234:J242)</f>
        <v>-12714040</v>
      </c>
      <c r="L233" s="413">
        <f>SUM(L234:L242)</f>
        <v>11177</v>
      </c>
      <c r="N233" s="293">
        <f t="shared" si="44"/>
        <v>11177</v>
      </c>
    </row>
    <row r="234" spans="1:14" ht="15.75" customHeight="1" x14ac:dyDescent="0.2">
      <c r="A234" s="414" t="s">
        <v>238</v>
      </c>
      <c r="B234" s="415">
        <v>320169</v>
      </c>
      <c r="C234" s="415"/>
      <c r="D234" s="415">
        <f t="shared" ref="D234:D242" si="51">SUM(B234:C234)</f>
        <v>320169</v>
      </c>
      <c r="E234" s="42"/>
      <c r="F234" s="388"/>
      <c r="G234" s="320"/>
      <c r="H234" s="321">
        <f>[1]BYDEPT!BD234</f>
        <v>320169</v>
      </c>
      <c r="I234" s="322"/>
      <c r="J234" s="321">
        <f t="shared" ref="J234:J242" si="52">G234-H234</f>
        <v>-320169</v>
      </c>
      <c r="L234" s="321">
        <f t="shared" ref="L234:L242" si="53">D234-H234</f>
        <v>0</v>
      </c>
      <c r="N234" s="293">
        <f t="shared" si="44"/>
        <v>0</v>
      </c>
    </row>
    <row r="235" spans="1:14" ht="15.75" customHeight="1" x14ac:dyDescent="0.2">
      <c r="A235" s="414" t="s">
        <v>239</v>
      </c>
      <c r="B235" s="415">
        <v>936011</v>
      </c>
      <c r="C235" s="415"/>
      <c r="D235" s="415">
        <f t="shared" si="51"/>
        <v>936011</v>
      </c>
      <c r="E235" s="42"/>
      <c r="F235" s="388"/>
      <c r="G235" s="320"/>
      <c r="H235" s="321">
        <f>[1]BYDEPT!BD235</f>
        <v>936010</v>
      </c>
      <c r="I235" s="322"/>
      <c r="J235" s="321">
        <f t="shared" si="52"/>
        <v>-936010</v>
      </c>
      <c r="L235" s="321">
        <f t="shared" si="53"/>
        <v>1</v>
      </c>
      <c r="N235" s="293">
        <f t="shared" si="44"/>
        <v>1</v>
      </c>
    </row>
    <row r="236" spans="1:14" ht="15.75" customHeight="1" x14ac:dyDescent="0.2">
      <c r="A236" s="414" t="s">
        <v>240</v>
      </c>
      <c r="B236" s="415">
        <v>189181</v>
      </c>
      <c r="C236" s="415"/>
      <c r="D236" s="415">
        <f t="shared" si="51"/>
        <v>189181</v>
      </c>
      <c r="E236" s="42"/>
      <c r="F236" s="388"/>
      <c r="G236" s="320"/>
      <c r="H236" s="321">
        <f>[1]BYDEPT!BD236</f>
        <v>178005</v>
      </c>
      <c r="I236" s="322"/>
      <c r="J236" s="321">
        <f t="shared" si="52"/>
        <v>-178005</v>
      </c>
      <c r="L236" s="321">
        <f t="shared" si="53"/>
        <v>11176</v>
      </c>
      <c r="N236" s="293">
        <f t="shared" si="44"/>
        <v>11176</v>
      </c>
    </row>
    <row r="237" spans="1:14" ht="15.75" customHeight="1" x14ac:dyDescent="0.2">
      <c r="A237" s="414" t="s">
        <v>241</v>
      </c>
      <c r="B237" s="415">
        <v>3032449</v>
      </c>
      <c r="C237" s="415"/>
      <c r="D237" s="415">
        <f t="shared" si="51"/>
        <v>3032449</v>
      </c>
      <c r="E237" s="42"/>
      <c r="F237" s="388"/>
      <c r="G237" s="320"/>
      <c r="H237" s="321">
        <f>[1]BYDEPT!BD237</f>
        <v>3032449</v>
      </c>
      <c r="I237" s="322"/>
      <c r="J237" s="321">
        <f t="shared" si="52"/>
        <v>-3032449</v>
      </c>
      <c r="L237" s="321">
        <f t="shared" si="53"/>
        <v>0</v>
      </c>
      <c r="N237" s="293">
        <f t="shared" si="44"/>
        <v>0</v>
      </c>
    </row>
    <row r="238" spans="1:14" ht="15.75" customHeight="1" x14ac:dyDescent="0.2">
      <c r="A238" s="414" t="s">
        <v>242</v>
      </c>
      <c r="B238" s="415">
        <v>10500</v>
      </c>
      <c r="C238" s="415"/>
      <c r="D238" s="415">
        <f t="shared" si="51"/>
        <v>10500</v>
      </c>
      <c r="E238" s="42"/>
      <c r="F238" s="388"/>
      <c r="G238" s="320"/>
      <c r="H238" s="321">
        <f>[1]BYDEPT!BD238</f>
        <v>10500</v>
      </c>
      <c r="I238" s="322"/>
      <c r="J238" s="321">
        <f t="shared" si="52"/>
        <v>-10500</v>
      </c>
      <c r="L238" s="321">
        <f t="shared" si="53"/>
        <v>0</v>
      </c>
      <c r="N238" s="293">
        <f t="shared" si="44"/>
        <v>0</v>
      </c>
    </row>
    <row r="239" spans="1:14" ht="15.75" customHeight="1" x14ac:dyDescent="0.2">
      <c r="A239" s="414" t="s">
        <v>211</v>
      </c>
      <c r="B239" s="415">
        <v>2702743</v>
      </c>
      <c r="C239" s="415"/>
      <c r="D239" s="415">
        <f t="shared" si="51"/>
        <v>2702743</v>
      </c>
      <c r="E239" s="42"/>
      <c r="F239" s="388"/>
      <c r="G239" s="320"/>
      <c r="H239" s="321">
        <f>[1]BYDEPT!BD239</f>
        <v>2702743</v>
      </c>
      <c r="I239" s="322"/>
      <c r="J239" s="321">
        <f t="shared" si="52"/>
        <v>-2702743</v>
      </c>
      <c r="L239" s="321">
        <f t="shared" si="53"/>
        <v>0</v>
      </c>
      <c r="N239" s="293">
        <f>D239-H239</f>
        <v>0</v>
      </c>
    </row>
    <row r="240" spans="1:14" ht="15.75" customHeight="1" x14ac:dyDescent="0.2">
      <c r="A240" s="414" t="s">
        <v>243</v>
      </c>
      <c r="B240" s="415">
        <v>300000</v>
      </c>
      <c r="C240" s="415"/>
      <c r="D240" s="415">
        <f t="shared" si="51"/>
        <v>300000</v>
      </c>
      <c r="E240" s="42"/>
      <c r="F240" s="388"/>
      <c r="G240" s="320"/>
      <c r="H240" s="321">
        <f>[1]BYDEPT!BD240</f>
        <v>300000</v>
      </c>
      <c r="I240" s="322"/>
      <c r="J240" s="321">
        <f t="shared" si="52"/>
        <v>-300000</v>
      </c>
      <c r="L240" s="321">
        <f t="shared" si="53"/>
        <v>0</v>
      </c>
      <c r="N240" s="293">
        <f t="shared" ref="N240:N248" si="54">D240-H240</f>
        <v>0</v>
      </c>
    </row>
    <row r="241" spans="1:14" ht="16.5" customHeight="1" x14ac:dyDescent="0.2">
      <c r="A241" s="414" t="s">
        <v>244</v>
      </c>
      <c r="B241" s="415">
        <v>4027001</v>
      </c>
      <c r="C241" s="415"/>
      <c r="D241" s="415">
        <f t="shared" si="51"/>
        <v>4027001</v>
      </c>
      <c r="E241" s="42"/>
      <c r="F241" s="388"/>
      <c r="G241" s="320"/>
      <c r="H241" s="321">
        <f>[1]BYDEPT!BD241</f>
        <v>4027001</v>
      </c>
      <c r="I241" s="322"/>
      <c r="J241" s="321">
        <f t="shared" si="52"/>
        <v>-4027001</v>
      </c>
      <c r="L241" s="321">
        <f t="shared" si="53"/>
        <v>0</v>
      </c>
      <c r="N241" s="293">
        <f t="shared" si="54"/>
        <v>0</v>
      </c>
    </row>
    <row r="242" spans="1:14" ht="15.75" customHeight="1" x14ac:dyDescent="0.2">
      <c r="A242" s="414" t="s">
        <v>245</v>
      </c>
      <c r="B242" s="415">
        <v>1207163</v>
      </c>
      <c r="C242" s="415"/>
      <c r="D242" s="415">
        <f t="shared" si="51"/>
        <v>1207163</v>
      </c>
      <c r="E242" s="42"/>
      <c r="F242" s="388"/>
      <c r="G242" s="320"/>
      <c r="H242" s="321">
        <f>[1]BYDEPT!BD242</f>
        <v>1207163</v>
      </c>
      <c r="I242" s="322"/>
      <c r="J242" s="321">
        <f t="shared" si="52"/>
        <v>-1207163</v>
      </c>
      <c r="L242" s="321">
        <f t="shared" si="53"/>
        <v>0</v>
      </c>
      <c r="N242" s="293">
        <f t="shared" si="54"/>
        <v>0</v>
      </c>
    </row>
    <row r="243" spans="1:14" ht="15.75" customHeight="1" x14ac:dyDescent="0.2">
      <c r="A243" s="406"/>
      <c r="B243" s="415"/>
      <c r="C243" s="415"/>
      <c r="D243" s="415"/>
      <c r="E243" s="42"/>
      <c r="F243" s="388"/>
      <c r="G243" s="320"/>
      <c r="H243" s="321"/>
      <c r="I243" s="322"/>
      <c r="J243" s="321"/>
      <c r="L243" s="321"/>
      <c r="N243" s="293">
        <f t="shared" si="54"/>
        <v>0</v>
      </c>
    </row>
    <row r="244" spans="1:14" ht="15.75" customHeight="1" x14ac:dyDescent="0.2">
      <c r="A244" s="391" t="s">
        <v>165</v>
      </c>
      <c r="B244" s="416">
        <f>B245</f>
        <v>9742391</v>
      </c>
      <c r="C244" s="416">
        <f>C245</f>
        <v>0</v>
      </c>
      <c r="D244" s="416">
        <f>D245</f>
        <v>9742391</v>
      </c>
      <c r="E244" s="42"/>
      <c r="F244" s="388"/>
      <c r="G244" s="320"/>
      <c r="H244" s="325">
        <f>H245</f>
        <v>9735863</v>
      </c>
      <c r="I244" s="322"/>
      <c r="J244" s="325">
        <f>J245</f>
        <v>-9735863</v>
      </c>
      <c r="L244" s="325">
        <f>L245</f>
        <v>6528</v>
      </c>
      <c r="N244" s="293">
        <f t="shared" si="54"/>
        <v>6528</v>
      </c>
    </row>
    <row r="245" spans="1:14" ht="15.75" customHeight="1" x14ac:dyDescent="0.2">
      <c r="A245" s="414" t="s">
        <v>246</v>
      </c>
      <c r="B245" s="415">
        <v>9742391</v>
      </c>
      <c r="C245" s="415"/>
      <c r="D245" s="415">
        <f>SUM(B245:C245)</f>
        <v>9742391</v>
      </c>
      <c r="E245" s="42"/>
      <c r="F245" s="388"/>
      <c r="G245" s="320"/>
      <c r="H245" s="321">
        <f>[1]BYDEPT!BD245</f>
        <v>9735863</v>
      </c>
      <c r="I245" s="322"/>
      <c r="J245" s="321">
        <f>G245-H245</f>
        <v>-9735863</v>
      </c>
      <c r="L245" s="321">
        <f>D245-H245</f>
        <v>6528</v>
      </c>
      <c r="N245" s="293">
        <f t="shared" si="54"/>
        <v>6528</v>
      </c>
    </row>
    <row r="246" spans="1:14" ht="15.75" customHeight="1" x14ac:dyDescent="0.2">
      <c r="A246" s="417"/>
      <c r="B246" s="415"/>
      <c r="C246" s="415"/>
      <c r="D246" s="415"/>
      <c r="E246" s="42"/>
      <c r="F246" s="388"/>
      <c r="G246" s="320"/>
      <c r="H246" s="321"/>
      <c r="I246" s="322"/>
      <c r="J246" s="321"/>
      <c r="L246" s="321"/>
      <c r="N246" s="293">
        <f t="shared" si="54"/>
        <v>0</v>
      </c>
    </row>
    <row r="247" spans="1:14" ht="16.5" customHeight="1" x14ac:dyDescent="0.2">
      <c r="A247" s="377" t="s">
        <v>12</v>
      </c>
      <c r="B247" s="418"/>
      <c r="C247" s="418"/>
      <c r="D247" s="418"/>
      <c r="E247" s="42"/>
      <c r="F247" s="42"/>
      <c r="G247" s="320">
        <f>E247+F247</f>
        <v>0</v>
      </c>
      <c r="H247" s="419">
        <f>[1]BYDEPT!BD247</f>
        <v>16196695</v>
      </c>
      <c r="I247" s="420"/>
      <c r="J247" s="419">
        <f>G247-H247</f>
        <v>-16196695</v>
      </c>
      <c r="L247" s="419"/>
      <c r="N247" s="293">
        <f t="shared" si="54"/>
        <v>-16196695</v>
      </c>
    </row>
    <row r="248" spans="1:14" ht="14.25" customHeight="1" x14ac:dyDescent="0.2">
      <c r="A248" s="377"/>
      <c r="B248" s="418"/>
      <c r="C248" s="418"/>
      <c r="D248" s="418"/>
      <c r="E248" s="42"/>
      <c r="F248" s="42"/>
      <c r="G248" s="320"/>
      <c r="H248" s="419"/>
      <c r="I248" s="420"/>
      <c r="J248" s="419"/>
      <c r="L248" s="419"/>
      <c r="N248" s="293">
        <f t="shared" si="54"/>
        <v>0</v>
      </c>
    </row>
    <row r="249" spans="1:14" ht="16.5" customHeight="1" x14ac:dyDescent="0.2">
      <c r="A249" s="421" t="s">
        <v>168</v>
      </c>
      <c r="B249" s="422"/>
      <c r="C249" s="422"/>
      <c r="D249" s="422"/>
      <c r="E249" s="351">
        <f>SUM(E250:E259)</f>
        <v>0</v>
      </c>
      <c r="F249" s="351">
        <f>SUM(F250:F259)</f>
        <v>0</v>
      </c>
      <c r="G249" s="352">
        <f>SUM(G250:G259)</f>
        <v>0</v>
      </c>
      <c r="H249" s="353">
        <f>SUM(H250:H259)</f>
        <v>2535338</v>
      </c>
      <c r="I249" s="354"/>
      <c r="J249" s="353">
        <f>SUM(J250:J259)</f>
        <v>-2535338</v>
      </c>
      <c r="L249" s="353">
        <f>SUM(L250:L259)</f>
        <v>0</v>
      </c>
    </row>
    <row r="250" spans="1:14" ht="17.25" hidden="1" customHeight="1" x14ac:dyDescent="0.2">
      <c r="A250" s="319" t="s">
        <v>183</v>
      </c>
      <c r="B250" s="41"/>
      <c r="C250" s="41"/>
      <c r="D250" s="41"/>
      <c r="E250" s="42"/>
      <c r="F250" s="42"/>
      <c r="G250" s="320">
        <f t="shared" ref="G250:G259" si="55">E250+F250</f>
        <v>0</v>
      </c>
      <c r="H250" s="321">
        <f>[1]BYDEPT!BD250</f>
        <v>0</v>
      </c>
      <c r="I250" s="322"/>
      <c r="J250" s="321">
        <f t="shared" ref="J250:L259" si="56">G250-H250</f>
        <v>0</v>
      </c>
      <c r="L250" s="321">
        <f t="shared" si="56"/>
        <v>0</v>
      </c>
    </row>
    <row r="251" spans="1:14" ht="16.5" customHeight="1" x14ac:dyDescent="0.2">
      <c r="A251" s="319" t="s">
        <v>173</v>
      </c>
      <c r="B251" s="41"/>
      <c r="C251" s="41"/>
      <c r="D251" s="41"/>
      <c r="E251" s="42"/>
      <c r="F251" s="42"/>
      <c r="G251" s="320">
        <f t="shared" si="55"/>
        <v>0</v>
      </c>
      <c r="H251" s="321">
        <f>[1]BYDEPT!BD251</f>
        <v>1679276</v>
      </c>
      <c r="I251" s="322"/>
      <c r="J251" s="321">
        <f t="shared" si="56"/>
        <v>-1679276</v>
      </c>
      <c r="L251" s="321"/>
    </row>
    <row r="252" spans="1:14" ht="16.5" hidden="1" customHeight="1" x14ac:dyDescent="0.2">
      <c r="A252" s="319" t="s">
        <v>177</v>
      </c>
      <c r="B252" s="41"/>
      <c r="C252" s="41"/>
      <c r="D252" s="41"/>
      <c r="E252" s="42"/>
      <c r="F252" s="42"/>
      <c r="G252" s="320">
        <f t="shared" si="55"/>
        <v>0</v>
      </c>
      <c r="H252" s="321">
        <f>[1]BYDEPT!BD252</f>
        <v>0</v>
      </c>
      <c r="I252" s="322"/>
      <c r="J252" s="321">
        <f t="shared" si="56"/>
        <v>0</v>
      </c>
      <c r="L252" s="321"/>
    </row>
    <row r="253" spans="1:14" ht="17.25" customHeight="1" x14ac:dyDescent="0.2">
      <c r="A253" s="355" t="s">
        <v>164</v>
      </c>
      <c r="B253" s="358"/>
      <c r="C253" s="358"/>
      <c r="D253" s="358"/>
      <c r="E253" s="42"/>
      <c r="F253" s="42"/>
      <c r="G253" s="320">
        <f t="shared" si="55"/>
        <v>0</v>
      </c>
      <c r="H253" s="321">
        <f>[1]BYDEPT!BD253</f>
        <v>51174</v>
      </c>
      <c r="I253" s="322"/>
      <c r="J253" s="321">
        <f t="shared" si="56"/>
        <v>-51174</v>
      </c>
      <c r="L253" s="321"/>
    </row>
    <row r="254" spans="1:14" ht="16.5" customHeight="1" x14ac:dyDescent="0.2">
      <c r="A254" s="319" t="s">
        <v>174</v>
      </c>
      <c r="B254" s="41"/>
      <c r="C254" s="41"/>
      <c r="D254" s="41"/>
      <c r="E254" s="42"/>
      <c r="F254" s="42"/>
      <c r="G254" s="320">
        <f t="shared" si="55"/>
        <v>0</v>
      </c>
      <c r="H254" s="321">
        <f>[1]BYDEPT!AT254</f>
        <v>804888</v>
      </c>
      <c r="I254" s="322"/>
      <c r="J254" s="321">
        <f t="shared" si="56"/>
        <v>-804888</v>
      </c>
      <c r="L254" s="321"/>
      <c r="N254" s="293">
        <f t="shared" ref="N254:N259" si="57">D254-H254</f>
        <v>-804888</v>
      </c>
    </row>
    <row r="255" spans="1:14" ht="16.5" hidden="1" customHeight="1" x14ac:dyDescent="0.2">
      <c r="A255" s="423" t="s">
        <v>247</v>
      </c>
      <c r="B255" s="424"/>
      <c r="C255" s="424"/>
      <c r="D255" s="424"/>
      <c r="E255" s="42"/>
      <c r="F255" s="42"/>
      <c r="G255" s="320">
        <f t="shared" si="55"/>
        <v>0</v>
      </c>
      <c r="H255" s="321">
        <f>[1]BYDEPT!AT255</f>
        <v>0</v>
      </c>
      <c r="I255" s="322"/>
      <c r="J255" s="321">
        <f t="shared" si="56"/>
        <v>0</v>
      </c>
      <c r="L255" s="321">
        <f t="shared" si="56"/>
        <v>0</v>
      </c>
      <c r="N255" s="293">
        <f t="shared" si="57"/>
        <v>0</v>
      </c>
    </row>
    <row r="256" spans="1:14" ht="16.5" hidden="1" customHeight="1" x14ac:dyDescent="0.2">
      <c r="A256" s="425" t="s">
        <v>169</v>
      </c>
      <c r="B256" s="395"/>
      <c r="C256" s="395"/>
      <c r="D256" s="395"/>
      <c r="E256" s="42"/>
      <c r="F256" s="42"/>
      <c r="G256" s="320">
        <f t="shared" si="55"/>
        <v>0</v>
      </c>
      <c r="H256" s="321"/>
      <c r="I256" s="322"/>
      <c r="J256" s="321">
        <f t="shared" si="56"/>
        <v>0</v>
      </c>
      <c r="L256" s="321">
        <f t="shared" si="56"/>
        <v>0</v>
      </c>
      <c r="N256" s="293">
        <f t="shared" si="57"/>
        <v>0</v>
      </c>
    </row>
    <row r="257" spans="1:14" ht="16.5" hidden="1" customHeight="1" x14ac:dyDescent="0.2">
      <c r="A257" s="319" t="s">
        <v>94</v>
      </c>
      <c r="B257" s="41"/>
      <c r="C257" s="41"/>
      <c r="D257" s="41"/>
      <c r="E257" s="42"/>
      <c r="F257" s="42"/>
      <c r="G257" s="320">
        <f t="shared" si="55"/>
        <v>0</v>
      </c>
      <c r="H257" s="321">
        <f>[1]BYDEPT!BD257</f>
        <v>0</v>
      </c>
      <c r="I257" s="322"/>
      <c r="J257" s="321">
        <f t="shared" si="56"/>
        <v>0</v>
      </c>
      <c r="L257" s="321">
        <f t="shared" si="56"/>
        <v>0</v>
      </c>
      <c r="N257" s="293">
        <f t="shared" si="57"/>
        <v>0</v>
      </c>
    </row>
    <row r="258" spans="1:14" ht="16.5" hidden="1" customHeight="1" x14ac:dyDescent="0.2">
      <c r="A258" s="319" t="s">
        <v>95</v>
      </c>
      <c r="B258" s="41"/>
      <c r="C258" s="41"/>
      <c r="D258" s="41"/>
      <c r="E258" s="42"/>
      <c r="F258" s="42"/>
      <c r="G258" s="320">
        <f t="shared" si="55"/>
        <v>0</v>
      </c>
      <c r="H258" s="321"/>
      <c r="I258" s="322"/>
      <c r="J258" s="321">
        <f t="shared" si="56"/>
        <v>0</v>
      </c>
      <c r="L258" s="321">
        <f t="shared" si="56"/>
        <v>0</v>
      </c>
      <c r="N258" s="293">
        <f t="shared" si="57"/>
        <v>0</v>
      </c>
    </row>
    <row r="259" spans="1:14" ht="16.5" hidden="1" customHeight="1" x14ac:dyDescent="0.2">
      <c r="A259" s="319" t="s">
        <v>96</v>
      </c>
      <c r="B259" s="41"/>
      <c r="C259" s="41"/>
      <c r="D259" s="41"/>
      <c r="E259" s="42"/>
      <c r="F259" s="42"/>
      <c r="G259" s="320">
        <f t="shared" si="55"/>
        <v>0</v>
      </c>
      <c r="H259" s="321"/>
      <c r="I259" s="322"/>
      <c r="J259" s="321">
        <f t="shared" si="56"/>
        <v>0</v>
      </c>
      <c r="L259" s="321">
        <f t="shared" si="56"/>
        <v>0</v>
      </c>
      <c r="N259" s="293">
        <f t="shared" si="57"/>
        <v>0</v>
      </c>
    </row>
    <row r="260" spans="1:14" ht="21.75" customHeight="1" thickBot="1" x14ac:dyDescent="0.25">
      <c r="A260" s="426" t="s">
        <v>13</v>
      </c>
      <c r="B260" s="427">
        <f>B232+B128</f>
        <v>90483010</v>
      </c>
      <c r="C260" s="427">
        <f>C232+C128</f>
        <v>605470</v>
      </c>
      <c r="D260" s="427">
        <f>D232+D128</f>
        <v>91088480</v>
      </c>
      <c r="E260" s="428">
        <f>E126+E124</f>
        <v>2606000000</v>
      </c>
      <c r="F260" s="428">
        <f>F126+F124</f>
        <v>0</v>
      </c>
      <c r="G260" s="429">
        <f>G126+G124</f>
        <v>2606000000</v>
      </c>
      <c r="H260" s="430">
        <f>H126+H124</f>
        <v>2511229105</v>
      </c>
      <c r="I260" s="431">
        <f>H260/G260</f>
        <v>0.96363357828089025</v>
      </c>
      <c r="J260" s="430">
        <f>J126+J124</f>
        <v>94770895</v>
      </c>
      <c r="L260" s="430">
        <f>L232+L128</f>
        <v>21971375</v>
      </c>
    </row>
    <row r="261" spans="1:14" ht="35.25" customHeight="1" thickTop="1" x14ac:dyDescent="0.2">
      <c r="A261" s="49"/>
      <c r="B261" s="49"/>
      <c r="C261" s="49"/>
      <c r="D261" s="49"/>
      <c r="E261" s="49" t="b">
        <f>+E260=[1]BYDEPT!F260</f>
        <v>1</v>
      </c>
      <c r="F261" s="49"/>
      <c r="G261" s="49"/>
      <c r="H261" s="49" t="b">
        <f>+H260=[1]BYDEPT!BD260</f>
        <v>1</v>
      </c>
      <c r="I261" s="49"/>
      <c r="J261" s="50" t="b">
        <f>J260=[1]BYDEPT!BI260</f>
        <v>1</v>
      </c>
      <c r="L261" s="432"/>
    </row>
    <row r="262" spans="1:14" ht="20.25" customHeight="1" x14ac:dyDescent="0.2">
      <c r="A262" s="433"/>
      <c r="B262" s="434"/>
      <c r="C262" s="434"/>
      <c r="D262" s="434"/>
      <c r="E262" s="435"/>
      <c r="F262" s="435"/>
      <c r="G262" s="435"/>
      <c r="H262" s="435"/>
      <c r="I262" s="282"/>
      <c r="J262" s="435"/>
      <c r="L262" s="435"/>
      <c r="M262" s="327"/>
    </row>
    <row r="263" spans="1:14" ht="20.25" customHeight="1" x14ac:dyDescent="0.2">
      <c r="A263" s="433"/>
      <c r="B263" s="434"/>
      <c r="C263" s="434"/>
      <c r="D263" s="434"/>
      <c r="E263" s="435"/>
      <c r="F263" s="435"/>
      <c r="G263" s="435"/>
      <c r="H263" s="435"/>
      <c r="I263" s="282"/>
      <c r="J263" s="435"/>
      <c r="L263" s="435"/>
    </row>
    <row r="264" spans="1:14" ht="20.25" customHeight="1" x14ac:dyDescent="0.2">
      <c r="A264" s="433"/>
      <c r="B264" s="434"/>
      <c r="C264" s="434"/>
      <c r="D264" s="434"/>
      <c r="E264" s="435"/>
      <c r="F264" s="435"/>
      <c r="G264" s="435"/>
      <c r="H264" s="435"/>
      <c r="I264" s="282"/>
      <c r="J264" s="435"/>
      <c r="L264" s="435"/>
    </row>
    <row r="265" spans="1:14" ht="20.25" customHeight="1" x14ac:dyDescent="0.2">
      <c r="A265" s="433"/>
      <c r="B265" s="434"/>
      <c r="C265" s="434"/>
      <c r="D265" s="434"/>
      <c r="E265" s="435"/>
      <c r="F265" s="435"/>
      <c r="G265" s="435"/>
      <c r="H265" s="435"/>
      <c r="I265" s="435"/>
      <c r="J265" s="435"/>
      <c r="L265" s="435"/>
    </row>
    <row r="266" spans="1:14" ht="20.25" customHeight="1" x14ac:dyDescent="0.2">
      <c r="A266" s="433"/>
      <c r="B266" s="434"/>
      <c r="C266" s="434"/>
      <c r="D266" s="434"/>
      <c r="E266" s="435"/>
      <c r="F266" s="435"/>
      <c r="G266" s="435"/>
      <c r="H266" s="435"/>
      <c r="I266" s="282"/>
      <c r="J266" s="435"/>
      <c r="L266" s="435"/>
    </row>
    <row r="267" spans="1:14" ht="20.25" customHeight="1" x14ac:dyDescent="0.2">
      <c r="A267" s="433"/>
      <c r="B267" s="434"/>
      <c r="C267" s="434"/>
      <c r="D267" s="434"/>
      <c r="E267" s="435"/>
      <c r="F267" s="435"/>
      <c r="G267" s="435"/>
      <c r="H267" s="435"/>
      <c r="I267" s="282"/>
      <c r="J267" s="435"/>
      <c r="L267" s="435"/>
    </row>
    <row r="268" spans="1:14" ht="15.75" customHeight="1" x14ac:dyDescent="0.2">
      <c r="A268" s="433"/>
      <c r="B268" s="434"/>
      <c r="C268" s="434"/>
      <c r="D268" s="434"/>
      <c r="E268" s="435"/>
      <c r="F268" s="435"/>
      <c r="G268" s="435"/>
      <c r="H268" s="435"/>
      <c r="I268" s="282"/>
      <c r="J268" s="435"/>
      <c r="L268" s="435"/>
    </row>
    <row r="269" spans="1:14" ht="16.5" customHeight="1" x14ac:dyDescent="0.2">
      <c r="A269" s="436"/>
      <c r="B269" s="350"/>
      <c r="C269" s="350"/>
      <c r="D269" s="350"/>
      <c r="E269" s="437"/>
      <c r="F269" s="437"/>
      <c r="G269" s="437"/>
      <c r="H269" s="437"/>
      <c r="I269" s="374"/>
      <c r="J269" s="437"/>
      <c r="L269" s="437"/>
    </row>
    <row r="270" spans="1:14" ht="16.5" customHeight="1" x14ac:dyDescent="0.2">
      <c r="A270" s="436"/>
      <c r="B270" s="350"/>
      <c r="C270" s="350"/>
      <c r="D270" s="350"/>
      <c r="E270" s="437"/>
      <c r="F270" s="437"/>
      <c r="G270" s="437"/>
      <c r="H270" s="437"/>
      <c r="I270" s="374"/>
      <c r="J270" s="437"/>
      <c r="L270" s="437"/>
    </row>
    <row r="271" spans="1:14" ht="16.5" customHeight="1" x14ac:dyDescent="0.2">
      <c r="A271" s="436"/>
      <c r="B271" s="350"/>
      <c r="C271" s="350"/>
      <c r="D271" s="350"/>
      <c r="E271" s="437"/>
      <c r="F271" s="437"/>
      <c r="G271" s="437"/>
      <c r="H271" s="437"/>
      <c r="I271" s="374"/>
      <c r="J271" s="437"/>
      <c r="L271" s="437"/>
    </row>
    <row r="272" spans="1:14" ht="16.5" customHeight="1" x14ac:dyDescent="0.2">
      <c r="A272" s="436"/>
      <c r="B272" s="350"/>
      <c r="C272" s="350"/>
      <c r="D272" s="350"/>
      <c r="E272" s="437"/>
      <c r="F272" s="437"/>
      <c r="G272" s="437"/>
      <c r="H272" s="437"/>
      <c r="I272" s="374"/>
      <c r="J272" s="437"/>
      <c r="L272" s="437"/>
    </row>
    <row r="273" spans="1:12" ht="16.5" customHeight="1" x14ac:dyDescent="0.2">
      <c r="A273" s="436"/>
      <c r="B273" s="350"/>
      <c r="C273" s="350"/>
      <c r="D273" s="350"/>
      <c r="E273" s="437"/>
      <c r="F273" s="437"/>
      <c r="G273" s="437"/>
      <c r="H273" s="437"/>
      <c r="I273" s="374"/>
      <c r="J273" s="437"/>
      <c r="L273" s="437"/>
    </row>
    <row r="274" spans="1:12" ht="16.5" customHeight="1" x14ac:dyDescent="0.2">
      <c r="A274" s="436"/>
      <c r="B274" s="350"/>
      <c r="C274" s="350"/>
      <c r="D274" s="350"/>
      <c r="E274" s="437"/>
      <c r="F274" s="437"/>
      <c r="G274" s="437"/>
      <c r="H274" s="437"/>
      <c r="I274" s="374"/>
      <c r="J274" s="437"/>
      <c r="L274" s="437"/>
    </row>
    <row r="275" spans="1:12" ht="16.5" customHeight="1" x14ac:dyDescent="0.2">
      <c r="A275" s="436"/>
      <c r="B275" s="350"/>
      <c r="C275" s="350"/>
      <c r="D275" s="350"/>
      <c r="E275" s="437"/>
      <c r="F275" s="437"/>
      <c r="G275" s="437"/>
      <c r="H275" s="437"/>
      <c r="I275" s="374"/>
      <c r="J275" s="437"/>
      <c r="L275" s="437"/>
    </row>
    <row r="276" spans="1:12" ht="16.5" customHeight="1" x14ac:dyDescent="0.2">
      <c r="A276" s="436"/>
      <c r="B276" s="350"/>
      <c r="C276" s="350"/>
      <c r="D276" s="350"/>
      <c r="E276" s="437"/>
      <c r="F276" s="437"/>
      <c r="G276" s="437"/>
      <c r="H276" s="437"/>
      <c r="I276" s="374"/>
      <c r="J276" s="437"/>
      <c r="L276" s="437"/>
    </row>
    <row r="277" spans="1:12" ht="16.5" customHeight="1" x14ac:dyDescent="0.2">
      <c r="A277" s="436"/>
      <c r="B277" s="350"/>
      <c r="C277" s="350"/>
      <c r="D277" s="350"/>
      <c r="E277" s="437"/>
      <c r="F277" s="437"/>
      <c r="G277" s="437"/>
      <c r="H277" s="437"/>
      <c r="I277" s="374"/>
      <c r="J277" s="437"/>
      <c r="L277" s="437"/>
    </row>
    <row r="278" spans="1:12" ht="16.5" customHeight="1" x14ac:dyDescent="0.2">
      <c r="A278" s="436"/>
      <c r="B278" s="350"/>
      <c r="C278" s="350"/>
      <c r="D278" s="350"/>
      <c r="E278" s="437"/>
      <c r="F278" s="437"/>
      <c r="G278" s="437"/>
      <c r="H278" s="437"/>
      <c r="I278" s="374"/>
      <c r="J278" s="437"/>
      <c r="L278" s="437"/>
    </row>
    <row r="279" spans="1:12" ht="16.5" customHeight="1" x14ac:dyDescent="0.2">
      <c r="A279" s="436"/>
      <c r="B279" s="350"/>
      <c r="C279" s="350"/>
      <c r="D279" s="350"/>
      <c r="E279" s="437"/>
      <c r="F279" s="437"/>
      <c r="G279" s="437"/>
      <c r="H279" s="437"/>
      <c r="I279" s="374"/>
      <c r="J279" s="437"/>
      <c r="L279" s="437"/>
    </row>
    <row r="280" spans="1:12" ht="16.5" customHeight="1" x14ac:dyDescent="0.2">
      <c r="A280" s="436"/>
      <c r="B280" s="350"/>
      <c r="C280" s="350"/>
      <c r="D280" s="350"/>
      <c r="E280" s="437"/>
      <c r="F280" s="437"/>
      <c r="G280" s="437"/>
      <c r="H280" s="437"/>
      <c r="I280" s="374"/>
      <c r="J280" s="437"/>
      <c r="L280" s="437"/>
    </row>
    <row r="281" spans="1:12" x14ac:dyDescent="0.2">
      <c r="E281" s="440"/>
      <c r="F281" s="440"/>
      <c r="G281" s="440"/>
      <c r="H281" s="440"/>
      <c r="I281" s="322"/>
      <c r="J281" s="440"/>
      <c r="L281" s="440"/>
    </row>
    <row r="282" spans="1:12" x14ac:dyDescent="0.2">
      <c r="E282" s="440"/>
      <c r="F282" s="440"/>
      <c r="G282" s="440"/>
      <c r="H282" s="440"/>
      <c r="I282" s="322"/>
      <c r="J282" s="440"/>
      <c r="L282" s="440"/>
    </row>
  </sheetData>
  <mergeCells count="12">
    <mergeCell ref="I4:I6"/>
    <mergeCell ref="J4:J6"/>
    <mergeCell ref="L4:L6"/>
    <mergeCell ref="E5:E6"/>
    <mergeCell ref="F5:F6"/>
    <mergeCell ref="G5:G6"/>
    <mergeCell ref="A4:A6"/>
    <mergeCell ref="B4:B6"/>
    <mergeCell ref="C4:C6"/>
    <mergeCell ref="D4:D6"/>
    <mergeCell ref="E4:G4"/>
    <mergeCell ref="H4:H6"/>
  </mergeCells>
  <printOptions gridLines="1"/>
  <pageMargins left="0.54" right="0.25" top="0.75" bottom="0.75" header="0.3" footer="0.3"/>
  <pageSetup paperSize="9" scale="65" orientation="portrait" r:id="rId1"/>
  <headerFooter alignWithMargins="0">
    <oddHeader>&amp;R&amp;"Arial,Bold"ANNEX A-1</oddHeader>
    <oddFooter>&amp;L&amp;8&amp;F &amp;A&amp;C&amp;8 &amp;P of &amp;N</oddFooter>
  </headerFooter>
  <rowBreaks count="2" manualBreakCount="2">
    <brk id="81" max="11" man="1"/>
    <brk id="21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F92"/>
  <sheetViews>
    <sheetView tabSelected="1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0:M11"/>
    </sheetView>
  </sheetViews>
  <sheetFormatPr defaultRowHeight="12.75" x14ac:dyDescent="0.2"/>
  <cols>
    <col min="1" max="1" width="32.28515625" style="3" customWidth="1"/>
    <col min="2" max="2" width="10" style="3" customWidth="1"/>
    <col min="3" max="3" width="11" style="3" customWidth="1"/>
    <col min="4" max="4" width="11.140625" style="3" customWidth="1"/>
    <col min="5" max="5" width="13.42578125" style="3" customWidth="1"/>
    <col min="6" max="6" width="59.42578125" style="3" customWidth="1"/>
    <col min="7" max="249" width="9.140625" style="3"/>
    <col min="250" max="250" width="32.28515625" style="3" customWidth="1"/>
    <col min="251" max="251" width="10" style="3" customWidth="1"/>
    <col min="252" max="252" width="11" style="3" customWidth="1"/>
    <col min="253" max="253" width="11.140625" style="3" customWidth="1"/>
    <col min="254" max="254" width="13.42578125" style="3" customWidth="1"/>
    <col min="255" max="255" width="59.42578125" style="3" customWidth="1"/>
    <col min="256" max="256" width="19.7109375" style="3" customWidth="1"/>
    <col min="257" max="257" width="14.7109375" style="3" customWidth="1"/>
    <col min="258" max="505" width="9.140625" style="3"/>
    <col min="506" max="506" width="32.28515625" style="3" customWidth="1"/>
    <col min="507" max="507" width="10" style="3" customWidth="1"/>
    <col min="508" max="508" width="11" style="3" customWidth="1"/>
    <col min="509" max="509" width="11.140625" style="3" customWidth="1"/>
    <col min="510" max="510" width="13.42578125" style="3" customWidth="1"/>
    <col min="511" max="511" width="59.42578125" style="3" customWidth="1"/>
    <col min="512" max="512" width="19.7109375" style="3" customWidth="1"/>
    <col min="513" max="513" width="14.7109375" style="3" customWidth="1"/>
    <col min="514" max="761" width="9.140625" style="3"/>
    <col min="762" max="762" width="32.28515625" style="3" customWidth="1"/>
    <col min="763" max="763" width="10" style="3" customWidth="1"/>
    <col min="764" max="764" width="11" style="3" customWidth="1"/>
    <col min="765" max="765" width="11.140625" style="3" customWidth="1"/>
    <col min="766" max="766" width="13.42578125" style="3" customWidth="1"/>
    <col min="767" max="767" width="59.42578125" style="3" customWidth="1"/>
    <col min="768" max="768" width="19.7109375" style="3" customWidth="1"/>
    <col min="769" max="769" width="14.7109375" style="3" customWidth="1"/>
    <col min="770" max="1017" width="9.140625" style="3"/>
    <col min="1018" max="1018" width="32.28515625" style="3" customWidth="1"/>
    <col min="1019" max="1019" width="10" style="3" customWidth="1"/>
    <col min="1020" max="1020" width="11" style="3" customWidth="1"/>
    <col min="1021" max="1021" width="11.140625" style="3" customWidth="1"/>
    <col min="1022" max="1022" width="13.42578125" style="3" customWidth="1"/>
    <col min="1023" max="1023" width="59.42578125" style="3" customWidth="1"/>
    <col min="1024" max="1024" width="19.7109375" style="3" customWidth="1"/>
    <col min="1025" max="1025" width="14.7109375" style="3" customWidth="1"/>
    <col min="1026" max="1273" width="9.140625" style="3"/>
    <col min="1274" max="1274" width="32.28515625" style="3" customWidth="1"/>
    <col min="1275" max="1275" width="10" style="3" customWidth="1"/>
    <col min="1276" max="1276" width="11" style="3" customWidth="1"/>
    <col min="1277" max="1277" width="11.140625" style="3" customWidth="1"/>
    <col min="1278" max="1278" width="13.42578125" style="3" customWidth="1"/>
    <col min="1279" max="1279" width="59.42578125" style="3" customWidth="1"/>
    <col min="1280" max="1280" width="19.7109375" style="3" customWidth="1"/>
    <col min="1281" max="1281" width="14.7109375" style="3" customWidth="1"/>
    <col min="1282" max="1529" width="9.140625" style="3"/>
    <col min="1530" max="1530" width="32.28515625" style="3" customWidth="1"/>
    <col min="1531" max="1531" width="10" style="3" customWidth="1"/>
    <col min="1532" max="1532" width="11" style="3" customWidth="1"/>
    <col min="1533" max="1533" width="11.140625" style="3" customWidth="1"/>
    <col min="1534" max="1534" width="13.42578125" style="3" customWidth="1"/>
    <col min="1535" max="1535" width="59.42578125" style="3" customWidth="1"/>
    <col min="1536" max="1536" width="19.7109375" style="3" customWidth="1"/>
    <col min="1537" max="1537" width="14.7109375" style="3" customWidth="1"/>
    <col min="1538" max="1785" width="9.140625" style="3"/>
    <col min="1786" max="1786" width="32.28515625" style="3" customWidth="1"/>
    <col min="1787" max="1787" width="10" style="3" customWidth="1"/>
    <col min="1788" max="1788" width="11" style="3" customWidth="1"/>
    <col min="1789" max="1789" width="11.140625" style="3" customWidth="1"/>
    <col min="1790" max="1790" width="13.42578125" style="3" customWidth="1"/>
    <col min="1791" max="1791" width="59.42578125" style="3" customWidth="1"/>
    <col min="1792" max="1792" width="19.7109375" style="3" customWidth="1"/>
    <col min="1793" max="1793" width="14.7109375" style="3" customWidth="1"/>
    <col min="1794" max="2041" width="9.140625" style="3"/>
    <col min="2042" max="2042" width="32.28515625" style="3" customWidth="1"/>
    <col min="2043" max="2043" width="10" style="3" customWidth="1"/>
    <col min="2044" max="2044" width="11" style="3" customWidth="1"/>
    <col min="2045" max="2045" width="11.140625" style="3" customWidth="1"/>
    <col min="2046" max="2046" width="13.42578125" style="3" customWidth="1"/>
    <col min="2047" max="2047" width="59.42578125" style="3" customWidth="1"/>
    <col min="2048" max="2048" width="19.7109375" style="3" customWidth="1"/>
    <col min="2049" max="2049" width="14.7109375" style="3" customWidth="1"/>
    <col min="2050" max="2297" width="9.140625" style="3"/>
    <col min="2298" max="2298" width="32.28515625" style="3" customWidth="1"/>
    <col min="2299" max="2299" width="10" style="3" customWidth="1"/>
    <col min="2300" max="2300" width="11" style="3" customWidth="1"/>
    <col min="2301" max="2301" width="11.140625" style="3" customWidth="1"/>
    <col min="2302" max="2302" width="13.42578125" style="3" customWidth="1"/>
    <col min="2303" max="2303" width="59.42578125" style="3" customWidth="1"/>
    <col min="2304" max="2304" width="19.7109375" style="3" customWidth="1"/>
    <col min="2305" max="2305" width="14.7109375" style="3" customWidth="1"/>
    <col min="2306" max="2553" width="9.140625" style="3"/>
    <col min="2554" max="2554" width="32.28515625" style="3" customWidth="1"/>
    <col min="2555" max="2555" width="10" style="3" customWidth="1"/>
    <col min="2556" max="2556" width="11" style="3" customWidth="1"/>
    <col min="2557" max="2557" width="11.140625" style="3" customWidth="1"/>
    <col min="2558" max="2558" width="13.42578125" style="3" customWidth="1"/>
    <col min="2559" max="2559" width="59.42578125" style="3" customWidth="1"/>
    <col min="2560" max="2560" width="19.7109375" style="3" customWidth="1"/>
    <col min="2561" max="2561" width="14.7109375" style="3" customWidth="1"/>
    <col min="2562" max="2809" width="9.140625" style="3"/>
    <col min="2810" max="2810" width="32.28515625" style="3" customWidth="1"/>
    <col min="2811" max="2811" width="10" style="3" customWidth="1"/>
    <col min="2812" max="2812" width="11" style="3" customWidth="1"/>
    <col min="2813" max="2813" width="11.140625" style="3" customWidth="1"/>
    <col min="2814" max="2814" width="13.42578125" style="3" customWidth="1"/>
    <col min="2815" max="2815" width="59.42578125" style="3" customWidth="1"/>
    <col min="2816" max="2816" width="19.7109375" style="3" customWidth="1"/>
    <col min="2817" max="2817" width="14.7109375" style="3" customWidth="1"/>
    <col min="2818" max="3065" width="9.140625" style="3"/>
    <col min="3066" max="3066" width="32.28515625" style="3" customWidth="1"/>
    <col min="3067" max="3067" width="10" style="3" customWidth="1"/>
    <col min="3068" max="3068" width="11" style="3" customWidth="1"/>
    <col min="3069" max="3069" width="11.140625" style="3" customWidth="1"/>
    <col min="3070" max="3070" width="13.42578125" style="3" customWidth="1"/>
    <col min="3071" max="3071" width="59.42578125" style="3" customWidth="1"/>
    <col min="3072" max="3072" width="19.7109375" style="3" customWidth="1"/>
    <col min="3073" max="3073" width="14.7109375" style="3" customWidth="1"/>
    <col min="3074" max="3321" width="9.140625" style="3"/>
    <col min="3322" max="3322" width="32.28515625" style="3" customWidth="1"/>
    <col min="3323" max="3323" width="10" style="3" customWidth="1"/>
    <col min="3324" max="3324" width="11" style="3" customWidth="1"/>
    <col min="3325" max="3325" width="11.140625" style="3" customWidth="1"/>
    <col min="3326" max="3326" width="13.42578125" style="3" customWidth="1"/>
    <col min="3327" max="3327" width="59.42578125" style="3" customWidth="1"/>
    <col min="3328" max="3328" width="19.7109375" style="3" customWidth="1"/>
    <col min="3329" max="3329" width="14.7109375" style="3" customWidth="1"/>
    <col min="3330" max="3577" width="9.140625" style="3"/>
    <col min="3578" max="3578" width="32.28515625" style="3" customWidth="1"/>
    <col min="3579" max="3579" width="10" style="3" customWidth="1"/>
    <col min="3580" max="3580" width="11" style="3" customWidth="1"/>
    <col min="3581" max="3581" width="11.140625" style="3" customWidth="1"/>
    <col min="3582" max="3582" width="13.42578125" style="3" customWidth="1"/>
    <col min="3583" max="3583" width="59.42578125" style="3" customWidth="1"/>
    <col min="3584" max="3584" width="19.7109375" style="3" customWidth="1"/>
    <col min="3585" max="3585" width="14.7109375" style="3" customWidth="1"/>
    <col min="3586" max="3833" width="9.140625" style="3"/>
    <col min="3834" max="3834" width="32.28515625" style="3" customWidth="1"/>
    <col min="3835" max="3835" width="10" style="3" customWidth="1"/>
    <col min="3836" max="3836" width="11" style="3" customWidth="1"/>
    <col min="3837" max="3837" width="11.140625" style="3" customWidth="1"/>
    <col min="3838" max="3838" width="13.42578125" style="3" customWidth="1"/>
    <col min="3839" max="3839" width="59.42578125" style="3" customWidth="1"/>
    <col min="3840" max="3840" width="19.7109375" style="3" customWidth="1"/>
    <col min="3841" max="3841" width="14.7109375" style="3" customWidth="1"/>
    <col min="3842" max="4089" width="9.140625" style="3"/>
    <col min="4090" max="4090" width="32.28515625" style="3" customWidth="1"/>
    <col min="4091" max="4091" width="10" style="3" customWidth="1"/>
    <col min="4092" max="4092" width="11" style="3" customWidth="1"/>
    <col min="4093" max="4093" width="11.140625" style="3" customWidth="1"/>
    <col min="4094" max="4094" width="13.42578125" style="3" customWidth="1"/>
    <col min="4095" max="4095" width="59.42578125" style="3" customWidth="1"/>
    <col min="4096" max="4096" width="19.7109375" style="3" customWidth="1"/>
    <col min="4097" max="4097" width="14.7109375" style="3" customWidth="1"/>
    <col min="4098" max="4345" width="9.140625" style="3"/>
    <col min="4346" max="4346" width="32.28515625" style="3" customWidth="1"/>
    <col min="4347" max="4347" width="10" style="3" customWidth="1"/>
    <col min="4348" max="4348" width="11" style="3" customWidth="1"/>
    <col min="4349" max="4349" width="11.140625" style="3" customWidth="1"/>
    <col min="4350" max="4350" width="13.42578125" style="3" customWidth="1"/>
    <col min="4351" max="4351" width="59.42578125" style="3" customWidth="1"/>
    <col min="4352" max="4352" width="19.7109375" style="3" customWidth="1"/>
    <col min="4353" max="4353" width="14.7109375" style="3" customWidth="1"/>
    <col min="4354" max="4601" width="9.140625" style="3"/>
    <col min="4602" max="4602" width="32.28515625" style="3" customWidth="1"/>
    <col min="4603" max="4603" width="10" style="3" customWidth="1"/>
    <col min="4604" max="4604" width="11" style="3" customWidth="1"/>
    <col min="4605" max="4605" width="11.140625" style="3" customWidth="1"/>
    <col min="4606" max="4606" width="13.42578125" style="3" customWidth="1"/>
    <col min="4607" max="4607" width="59.42578125" style="3" customWidth="1"/>
    <col min="4608" max="4608" width="19.7109375" style="3" customWidth="1"/>
    <col min="4609" max="4609" width="14.7109375" style="3" customWidth="1"/>
    <col min="4610" max="4857" width="9.140625" style="3"/>
    <col min="4858" max="4858" width="32.28515625" style="3" customWidth="1"/>
    <col min="4859" max="4859" width="10" style="3" customWidth="1"/>
    <col min="4860" max="4860" width="11" style="3" customWidth="1"/>
    <col min="4861" max="4861" width="11.140625" style="3" customWidth="1"/>
    <col min="4862" max="4862" width="13.42578125" style="3" customWidth="1"/>
    <col min="4863" max="4863" width="59.42578125" style="3" customWidth="1"/>
    <col min="4864" max="4864" width="19.7109375" style="3" customWidth="1"/>
    <col min="4865" max="4865" width="14.7109375" style="3" customWidth="1"/>
    <col min="4866" max="5113" width="9.140625" style="3"/>
    <col min="5114" max="5114" width="32.28515625" style="3" customWidth="1"/>
    <col min="5115" max="5115" width="10" style="3" customWidth="1"/>
    <col min="5116" max="5116" width="11" style="3" customWidth="1"/>
    <col min="5117" max="5117" width="11.140625" style="3" customWidth="1"/>
    <col min="5118" max="5118" width="13.42578125" style="3" customWidth="1"/>
    <col min="5119" max="5119" width="59.42578125" style="3" customWidth="1"/>
    <col min="5120" max="5120" width="19.7109375" style="3" customWidth="1"/>
    <col min="5121" max="5121" width="14.7109375" style="3" customWidth="1"/>
    <col min="5122" max="5369" width="9.140625" style="3"/>
    <col min="5370" max="5370" width="32.28515625" style="3" customWidth="1"/>
    <col min="5371" max="5371" width="10" style="3" customWidth="1"/>
    <col min="5372" max="5372" width="11" style="3" customWidth="1"/>
    <col min="5373" max="5373" width="11.140625" style="3" customWidth="1"/>
    <col min="5374" max="5374" width="13.42578125" style="3" customWidth="1"/>
    <col min="5375" max="5375" width="59.42578125" style="3" customWidth="1"/>
    <col min="5376" max="5376" width="19.7109375" style="3" customWidth="1"/>
    <col min="5377" max="5377" width="14.7109375" style="3" customWidth="1"/>
    <col min="5378" max="5625" width="9.140625" style="3"/>
    <col min="5626" max="5626" width="32.28515625" style="3" customWidth="1"/>
    <col min="5627" max="5627" width="10" style="3" customWidth="1"/>
    <col min="5628" max="5628" width="11" style="3" customWidth="1"/>
    <col min="5629" max="5629" width="11.140625" style="3" customWidth="1"/>
    <col min="5630" max="5630" width="13.42578125" style="3" customWidth="1"/>
    <col min="5631" max="5631" width="59.42578125" style="3" customWidth="1"/>
    <col min="5632" max="5632" width="19.7109375" style="3" customWidth="1"/>
    <col min="5633" max="5633" width="14.7109375" style="3" customWidth="1"/>
    <col min="5634" max="5881" width="9.140625" style="3"/>
    <col min="5882" max="5882" width="32.28515625" style="3" customWidth="1"/>
    <col min="5883" max="5883" width="10" style="3" customWidth="1"/>
    <col min="5884" max="5884" width="11" style="3" customWidth="1"/>
    <col min="5885" max="5885" width="11.140625" style="3" customWidth="1"/>
    <col min="5886" max="5886" width="13.42578125" style="3" customWidth="1"/>
    <col min="5887" max="5887" width="59.42578125" style="3" customWidth="1"/>
    <col min="5888" max="5888" width="19.7109375" style="3" customWidth="1"/>
    <col min="5889" max="5889" width="14.7109375" style="3" customWidth="1"/>
    <col min="5890" max="6137" width="9.140625" style="3"/>
    <col min="6138" max="6138" width="32.28515625" style="3" customWidth="1"/>
    <col min="6139" max="6139" width="10" style="3" customWidth="1"/>
    <col min="6140" max="6140" width="11" style="3" customWidth="1"/>
    <col min="6141" max="6141" width="11.140625" style="3" customWidth="1"/>
    <col min="6142" max="6142" width="13.42578125" style="3" customWidth="1"/>
    <col min="6143" max="6143" width="59.42578125" style="3" customWidth="1"/>
    <col min="6144" max="6144" width="19.7109375" style="3" customWidth="1"/>
    <col min="6145" max="6145" width="14.7109375" style="3" customWidth="1"/>
    <col min="6146" max="6393" width="9.140625" style="3"/>
    <col min="6394" max="6394" width="32.28515625" style="3" customWidth="1"/>
    <col min="6395" max="6395" width="10" style="3" customWidth="1"/>
    <col min="6396" max="6396" width="11" style="3" customWidth="1"/>
    <col min="6397" max="6397" width="11.140625" style="3" customWidth="1"/>
    <col min="6398" max="6398" width="13.42578125" style="3" customWidth="1"/>
    <col min="6399" max="6399" width="59.42578125" style="3" customWidth="1"/>
    <col min="6400" max="6400" width="19.7109375" style="3" customWidth="1"/>
    <col min="6401" max="6401" width="14.7109375" style="3" customWidth="1"/>
    <col min="6402" max="6649" width="9.140625" style="3"/>
    <col min="6650" max="6650" width="32.28515625" style="3" customWidth="1"/>
    <col min="6651" max="6651" width="10" style="3" customWidth="1"/>
    <col min="6652" max="6652" width="11" style="3" customWidth="1"/>
    <col min="6653" max="6653" width="11.140625" style="3" customWidth="1"/>
    <col min="6654" max="6654" width="13.42578125" style="3" customWidth="1"/>
    <col min="6655" max="6655" width="59.42578125" style="3" customWidth="1"/>
    <col min="6656" max="6656" width="19.7109375" style="3" customWidth="1"/>
    <col min="6657" max="6657" width="14.7109375" style="3" customWidth="1"/>
    <col min="6658" max="6905" width="9.140625" style="3"/>
    <col min="6906" max="6906" width="32.28515625" style="3" customWidth="1"/>
    <col min="6907" max="6907" width="10" style="3" customWidth="1"/>
    <col min="6908" max="6908" width="11" style="3" customWidth="1"/>
    <col min="6909" max="6909" width="11.140625" style="3" customWidth="1"/>
    <col min="6910" max="6910" width="13.42578125" style="3" customWidth="1"/>
    <col min="6911" max="6911" width="59.42578125" style="3" customWidth="1"/>
    <col min="6912" max="6912" width="19.7109375" style="3" customWidth="1"/>
    <col min="6913" max="6913" width="14.7109375" style="3" customWidth="1"/>
    <col min="6914" max="7161" width="9.140625" style="3"/>
    <col min="7162" max="7162" width="32.28515625" style="3" customWidth="1"/>
    <col min="7163" max="7163" width="10" style="3" customWidth="1"/>
    <col min="7164" max="7164" width="11" style="3" customWidth="1"/>
    <col min="7165" max="7165" width="11.140625" style="3" customWidth="1"/>
    <col min="7166" max="7166" width="13.42578125" style="3" customWidth="1"/>
    <col min="7167" max="7167" width="59.42578125" style="3" customWidth="1"/>
    <col min="7168" max="7168" width="19.7109375" style="3" customWidth="1"/>
    <col min="7169" max="7169" width="14.7109375" style="3" customWidth="1"/>
    <col min="7170" max="7417" width="9.140625" style="3"/>
    <col min="7418" max="7418" width="32.28515625" style="3" customWidth="1"/>
    <col min="7419" max="7419" width="10" style="3" customWidth="1"/>
    <col min="7420" max="7420" width="11" style="3" customWidth="1"/>
    <col min="7421" max="7421" width="11.140625" style="3" customWidth="1"/>
    <col min="7422" max="7422" width="13.42578125" style="3" customWidth="1"/>
    <col min="7423" max="7423" width="59.42578125" style="3" customWidth="1"/>
    <col min="7424" max="7424" width="19.7109375" style="3" customWidth="1"/>
    <col min="7425" max="7425" width="14.7109375" style="3" customWidth="1"/>
    <col min="7426" max="7673" width="9.140625" style="3"/>
    <col min="7674" max="7674" width="32.28515625" style="3" customWidth="1"/>
    <col min="7675" max="7675" width="10" style="3" customWidth="1"/>
    <col min="7676" max="7676" width="11" style="3" customWidth="1"/>
    <col min="7677" max="7677" width="11.140625" style="3" customWidth="1"/>
    <col min="7678" max="7678" width="13.42578125" style="3" customWidth="1"/>
    <col min="7679" max="7679" width="59.42578125" style="3" customWidth="1"/>
    <col min="7680" max="7680" width="19.7109375" style="3" customWidth="1"/>
    <col min="7681" max="7681" width="14.7109375" style="3" customWidth="1"/>
    <col min="7682" max="7929" width="9.140625" style="3"/>
    <col min="7930" max="7930" width="32.28515625" style="3" customWidth="1"/>
    <col min="7931" max="7931" width="10" style="3" customWidth="1"/>
    <col min="7932" max="7932" width="11" style="3" customWidth="1"/>
    <col min="7933" max="7933" width="11.140625" style="3" customWidth="1"/>
    <col min="7934" max="7934" width="13.42578125" style="3" customWidth="1"/>
    <col min="7935" max="7935" width="59.42578125" style="3" customWidth="1"/>
    <col min="7936" max="7936" width="19.7109375" style="3" customWidth="1"/>
    <col min="7937" max="7937" width="14.7109375" style="3" customWidth="1"/>
    <col min="7938" max="8185" width="9.140625" style="3"/>
    <col min="8186" max="8186" width="32.28515625" style="3" customWidth="1"/>
    <col min="8187" max="8187" width="10" style="3" customWidth="1"/>
    <col min="8188" max="8188" width="11" style="3" customWidth="1"/>
    <col min="8189" max="8189" width="11.140625" style="3" customWidth="1"/>
    <col min="8190" max="8190" width="13.42578125" style="3" customWidth="1"/>
    <col min="8191" max="8191" width="59.42578125" style="3" customWidth="1"/>
    <col min="8192" max="8192" width="19.7109375" style="3" customWidth="1"/>
    <col min="8193" max="8193" width="14.7109375" style="3" customWidth="1"/>
    <col min="8194" max="8441" width="9.140625" style="3"/>
    <col min="8442" max="8442" width="32.28515625" style="3" customWidth="1"/>
    <col min="8443" max="8443" width="10" style="3" customWidth="1"/>
    <col min="8444" max="8444" width="11" style="3" customWidth="1"/>
    <col min="8445" max="8445" width="11.140625" style="3" customWidth="1"/>
    <col min="8446" max="8446" width="13.42578125" style="3" customWidth="1"/>
    <col min="8447" max="8447" width="59.42578125" style="3" customWidth="1"/>
    <col min="8448" max="8448" width="19.7109375" style="3" customWidth="1"/>
    <col min="8449" max="8449" width="14.7109375" style="3" customWidth="1"/>
    <col min="8450" max="8697" width="9.140625" style="3"/>
    <col min="8698" max="8698" width="32.28515625" style="3" customWidth="1"/>
    <col min="8699" max="8699" width="10" style="3" customWidth="1"/>
    <col min="8700" max="8700" width="11" style="3" customWidth="1"/>
    <col min="8701" max="8701" width="11.140625" style="3" customWidth="1"/>
    <col min="8702" max="8702" width="13.42578125" style="3" customWidth="1"/>
    <col min="8703" max="8703" width="59.42578125" style="3" customWidth="1"/>
    <col min="8704" max="8704" width="19.7109375" style="3" customWidth="1"/>
    <col min="8705" max="8705" width="14.7109375" style="3" customWidth="1"/>
    <col min="8706" max="8953" width="9.140625" style="3"/>
    <col min="8954" max="8954" width="32.28515625" style="3" customWidth="1"/>
    <col min="8955" max="8955" width="10" style="3" customWidth="1"/>
    <col min="8956" max="8956" width="11" style="3" customWidth="1"/>
    <col min="8957" max="8957" width="11.140625" style="3" customWidth="1"/>
    <col min="8958" max="8958" width="13.42578125" style="3" customWidth="1"/>
    <col min="8959" max="8959" width="59.42578125" style="3" customWidth="1"/>
    <col min="8960" max="8960" width="19.7109375" style="3" customWidth="1"/>
    <col min="8961" max="8961" width="14.7109375" style="3" customWidth="1"/>
    <col min="8962" max="9209" width="9.140625" style="3"/>
    <col min="9210" max="9210" width="32.28515625" style="3" customWidth="1"/>
    <col min="9211" max="9211" width="10" style="3" customWidth="1"/>
    <col min="9212" max="9212" width="11" style="3" customWidth="1"/>
    <col min="9213" max="9213" width="11.140625" style="3" customWidth="1"/>
    <col min="9214" max="9214" width="13.42578125" style="3" customWidth="1"/>
    <col min="9215" max="9215" width="59.42578125" style="3" customWidth="1"/>
    <col min="9216" max="9216" width="19.7109375" style="3" customWidth="1"/>
    <col min="9217" max="9217" width="14.7109375" style="3" customWidth="1"/>
    <col min="9218" max="9465" width="9.140625" style="3"/>
    <col min="9466" max="9466" width="32.28515625" style="3" customWidth="1"/>
    <col min="9467" max="9467" width="10" style="3" customWidth="1"/>
    <col min="9468" max="9468" width="11" style="3" customWidth="1"/>
    <col min="9469" max="9469" width="11.140625" style="3" customWidth="1"/>
    <col min="9470" max="9470" width="13.42578125" style="3" customWidth="1"/>
    <col min="9471" max="9471" width="59.42578125" style="3" customWidth="1"/>
    <col min="9472" max="9472" width="19.7109375" style="3" customWidth="1"/>
    <col min="9473" max="9473" width="14.7109375" style="3" customWidth="1"/>
    <col min="9474" max="9721" width="9.140625" style="3"/>
    <col min="9722" max="9722" width="32.28515625" style="3" customWidth="1"/>
    <col min="9723" max="9723" width="10" style="3" customWidth="1"/>
    <col min="9724" max="9724" width="11" style="3" customWidth="1"/>
    <col min="9725" max="9725" width="11.140625" style="3" customWidth="1"/>
    <col min="9726" max="9726" width="13.42578125" style="3" customWidth="1"/>
    <col min="9727" max="9727" width="59.42578125" style="3" customWidth="1"/>
    <col min="9728" max="9728" width="19.7109375" style="3" customWidth="1"/>
    <col min="9729" max="9729" width="14.7109375" style="3" customWidth="1"/>
    <col min="9730" max="9977" width="9.140625" style="3"/>
    <col min="9978" max="9978" width="32.28515625" style="3" customWidth="1"/>
    <col min="9979" max="9979" width="10" style="3" customWidth="1"/>
    <col min="9980" max="9980" width="11" style="3" customWidth="1"/>
    <col min="9981" max="9981" width="11.140625" style="3" customWidth="1"/>
    <col min="9982" max="9982" width="13.42578125" style="3" customWidth="1"/>
    <col min="9983" max="9983" width="59.42578125" style="3" customWidth="1"/>
    <col min="9984" max="9984" width="19.7109375" style="3" customWidth="1"/>
    <col min="9985" max="9985" width="14.7109375" style="3" customWidth="1"/>
    <col min="9986" max="10233" width="9.140625" style="3"/>
    <col min="10234" max="10234" width="32.28515625" style="3" customWidth="1"/>
    <col min="10235" max="10235" width="10" style="3" customWidth="1"/>
    <col min="10236" max="10236" width="11" style="3" customWidth="1"/>
    <col min="10237" max="10237" width="11.140625" style="3" customWidth="1"/>
    <col min="10238" max="10238" width="13.42578125" style="3" customWidth="1"/>
    <col min="10239" max="10239" width="59.42578125" style="3" customWidth="1"/>
    <col min="10240" max="10240" width="19.7109375" style="3" customWidth="1"/>
    <col min="10241" max="10241" width="14.7109375" style="3" customWidth="1"/>
    <col min="10242" max="10489" width="9.140625" style="3"/>
    <col min="10490" max="10490" width="32.28515625" style="3" customWidth="1"/>
    <col min="10491" max="10491" width="10" style="3" customWidth="1"/>
    <col min="10492" max="10492" width="11" style="3" customWidth="1"/>
    <col min="10493" max="10493" width="11.140625" style="3" customWidth="1"/>
    <col min="10494" max="10494" width="13.42578125" style="3" customWidth="1"/>
    <col min="10495" max="10495" width="59.42578125" style="3" customWidth="1"/>
    <col min="10496" max="10496" width="19.7109375" style="3" customWidth="1"/>
    <col min="10497" max="10497" width="14.7109375" style="3" customWidth="1"/>
    <col min="10498" max="10745" width="9.140625" style="3"/>
    <col min="10746" max="10746" width="32.28515625" style="3" customWidth="1"/>
    <col min="10747" max="10747" width="10" style="3" customWidth="1"/>
    <col min="10748" max="10748" width="11" style="3" customWidth="1"/>
    <col min="10749" max="10749" width="11.140625" style="3" customWidth="1"/>
    <col min="10750" max="10750" width="13.42578125" style="3" customWidth="1"/>
    <col min="10751" max="10751" width="59.42578125" style="3" customWidth="1"/>
    <col min="10752" max="10752" width="19.7109375" style="3" customWidth="1"/>
    <col min="10753" max="10753" width="14.7109375" style="3" customWidth="1"/>
    <col min="10754" max="11001" width="9.140625" style="3"/>
    <col min="11002" max="11002" width="32.28515625" style="3" customWidth="1"/>
    <col min="11003" max="11003" width="10" style="3" customWidth="1"/>
    <col min="11004" max="11004" width="11" style="3" customWidth="1"/>
    <col min="11005" max="11005" width="11.140625" style="3" customWidth="1"/>
    <col min="11006" max="11006" width="13.42578125" style="3" customWidth="1"/>
    <col min="11007" max="11007" width="59.42578125" style="3" customWidth="1"/>
    <col min="11008" max="11008" width="19.7109375" style="3" customWidth="1"/>
    <col min="11009" max="11009" width="14.7109375" style="3" customWidth="1"/>
    <col min="11010" max="11257" width="9.140625" style="3"/>
    <col min="11258" max="11258" width="32.28515625" style="3" customWidth="1"/>
    <col min="11259" max="11259" width="10" style="3" customWidth="1"/>
    <col min="11260" max="11260" width="11" style="3" customWidth="1"/>
    <col min="11261" max="11261" width="11.140625" style="3" customWidth="1"/>
    <col min="11262" max="11262" width="13.42578125" style="3" customWidth="1"/>
    <col min="11263" max="11263" width="59.42578125" style="3" customWidth="1"/>
    <col min="11264" max="11264" width="19.7109375" style="3" customWidth="1"/>
    <col min="11265" max="11265" width="14.7109375" style="3" customWidth="1"/>
    <col min="11266" max="11513" width="9.140625" style="3"/>
    <col min="11514" max="11514" width="32.28515625" style="3" customWidth="1"/>
    <col min="11515" max="11515" width="10" style="3" customWidth="1"/>
    <col min="11516" max="11516" width="11" style="3" customWidth="1"/>
    <col min="11517" max="11517" width="11.140625" style="3" customWidth="1"/>
    <col min="11518" max="11518" width="13.42578125" style="3" customWidth="1"/>
    <col min="11519" max="11519" width="59.42578125" style="3" customWidth="1"/>
    <col min="11520" max="11520" width="19.7109375" style="3" customWidth="1"/>
    <col min="11521" max="11521" width="14.7109375" style="3" customWidth="1"/>
    <col min="11522" max="11769" width="9.140625" style="3"/>
    <col min="11770" max="11770" width="32.28515625" style="3" customWidth="1"/>
    <col min="11771" max="11771" width="10" style="3" customWidth="1"/>
    <col min="11772" max="11772" width="11" style="3" customWidth="1"/>
    <col min="11773" max="11773" width="11.140625" style="3" customWidth="1"/>
    <col min="11774" max="11774" width="13.42578125" style="3" customWidth="1"/>
    <col min="11775" max="11775" width="59.42578125" style="3" customWidth="1"/>
    <col min="11776" max="11776" width="19.7109375" style="3" customWidth="1"/>
    <col min="11777" max="11777" width="14.7109375" style="3" customWidth="1"/>
    <col min="11778" max="12025" width="9.140625" style="3"/>
    <col min="12026" max="12026" width="32.28515625" style="3" customWidth="1"/>
    <col min="12027" max="12027" width="10" style="3" customWidth="1"/>
    <col min="12028" max="12028" width="11" style="3" customWidth="1"/>
    <col min="12029" max="12029" width="11.140625" style="3" customWidth="1"/>
    <col min="12030" max="12030" width="13.42578125" style="3" customWidth="1"/>
    <col min="12031" max="12031" width="59.42578125" style="3" customWidth="1"/>
    <col min="12032" max="12032" width="19.7109375" style="3" customWidth="1"/>
    <col min="12033" max="12033" width="14.7109375" style="3" customWidth="1"/>
    <col min="12034" max="12281" width="9.140625" style="3"/>
    <col min="12282" max="12282" width="32.28515625" style="3" customWidth="1"/>
    <col min="12283" max="12283" width="10" style="3" customWidth="1"/>
    <col min="12284" max="12284" width="11" style="3" customWidth="1"/>
    <col min="12285" max="12285" width="11.140625" style="3" customWidth="1"/>
    <col min="12286" max="12286" width="13.42578125" style="3" customWidth="1"/>
    <col min="12287" max="12287" width="59.42578125" style="3" customWidth="1"/>
    <col min="12288" max="12288" width="19.7109375" style="3" customWidth="1"/>
    <col min="12289" max="12289" width="14.7109375" style="3" customWidth="1"/>
    <col min="12290" max="12537" width="9.140625" style="3"/>
    <col min="12538" max="12538" width="32.28515625" style="3" customWidth="1"/>
    <col min="12539" max="12539" width="10" style="3" customWidth="1"/>
    <col min="12540" max="12540" width="11" style="3" customWidth="1"/>
    <col min="12541" max="12541" width="11.140625" style="3" customWidth="1"/>
    <col min="12542" max="12542" width="13.42578125" style="3" customWidth="1"/>
    <col min="12543" max="12543" width="59.42578125" style="3" customWidth="1"/>
    <col min="12544" max="12544" width="19.7109375" style="3" customWidth="1"/>
    <col min="12545" max="12545" width="14.7109375" style="3" customWidth="1"/>
    <col min="12546" max="12793" width="9.140625" style="3"/>
    <col min="12794" max="12794" width="32.28515625" style="3" customWidth="1"/>
    <col min="12795" max="12795" width="10" style="3" customWidth="1"/>
    <col min="12796" max="12796" width="11" style="3" customWidth="1"/>
    <col min="12797" max="12797" width="11.140625" style="3" customWidth="1"/>
    <col min="12798" max="12798" width="13.42578125" style="3" customWidth="1"/>
    <col min="12799" max="12799" width="59.42578125" style="3" customWidth="1"/>
    <col min="12800" max="12800" width="19.7109375" style="3" customWidth="1"/>
    <col min="12801" max="12801" width="14.7109375" style="3" customWidth="1"/>
    <col min="12802" max="13049" width="9.140625" style="3"/>
    <col min="13050" max="13050" width="32.28515625" style="3" customWidth="1"/>
    <col min="13051" max="13051" width="10" style="3" customWidth="1"/>
    <col min="13052" max="13052" width="11" style="3" customWidth="1"/>
    <col min="13053" max="13053" width="11.140625" style="3" customWidth="1"/>
    <col min="13054" max="13054" width="13.42578125" style="3" customWidth="1"/>
    <col min="13055" max="13055" width="59.42578125" style="3" customWidth="1"/>
    <col min="13056" max="13056" width="19.7109375" style="3" customWidth="1"/>
    <col min="13057" max="13057" width="14.7109375" style="3" customWidth="1"/>
    <col min="13058" max="13305" width="9.140625" style="3"/>
    <col min="13306" max="13306" width="32.28515625" style="3" customWidth="1"/>
    <col min="13307" max="13307" width="10" style="3" customWidth="1"/>
    <col min="13308" max="13308" width="11" style="3" customWidth="1"/>
    <col min="13309" max="13309" width="11.140625" style="3" customWidth="1"/>
    <col min="13310" max="13310" width="13.42578125" style="3" customWidth="1"/>
    <col min="13311" max="13311" width="59.42578125" style="3" customWidth="1"/>
    <col min="13312" max="13312" width="19.7109375" style="3" customWidth="1"/>
    <col min="13313" max="13313" width="14.7109375" style="3" customWidth="1"/>
    <col min="13314" max="13561" width="9.140625" style="3"/>
    <col min="13562" max="13562" width="32.28515625" style="3" customWidth="1"/>
    <col min="13563" max="13563" width="10" style="3" customWidth="1"/>
    <col min="13564" max="13564" width="11" style="3" customWidth="1"/>
    <col min="13565" max="13565" width="11.140625" style="3" customWidth="1"/>
    <col min="13566" max="13566" width="13.42578125" style="3" customWidth="1"/>
    <col min="13567" max="13567" width="59.42578125" style="3" customWidth="1"/>
    <col min="13568" max="13568" width="19.7109375" style="3" customWidth="1"/>
    <col min="13569" max="13569" width="14.7109375" style="3" customWidth="1"/>
    <col min="13570" max="13817" width="9.140625" style="3"/>
    <col min="13818" max="13818" width="32.28515625" style="3" customWidth="1"/>
    <col min="13819" max="13819" width="10" style="3" customWidth="1"/>
    <col min="13820" max="13820" width="11" style="3" customWidth="1"/>
    <col min="13821" max="13821" width="11.140625" style="3" customWidth="1"/>
    <col min="13822" max="13822" width="13.42578125" style="3" customWidth="1"/>
    <col min="13823" max="13823" width="59.42578125" style="3" customWidth="1"/>
    <col min="13824" max="13824" width="19.7109375" style="3" customWidth="1"/>
    <col min="13825" max="13825" width="14.7109375" style="3" customWidth="1"/>
    <col min="13826" max="14073" width="9.140625" style="3"/>
    <col min="14074" max="14074" width="32.28515625" style="3" customWidth="1"/>
    <col min="14075" max="14075" width="10" style="3" customWidth="1"/>
    <col min="14076" max="14076" width="11" style="3" customWidth="1"/>
    <col min="14077" max="14077" width="11.140625" style="3" customWidth="1"/>
    <col min="14078" max="14078" width="13.42578125" style="3" customWidth="1"/>
    <col min="14079" max="14079" width="59.42578125" style="3" customWidth="1"/>
    <col min="14080" max="14080" width="19.7109375" style="3" customWidth="1"/>
    <col min="14081" max="14081" width="14.7109375" style="3" customWidth="1"/>
    <col min="14082" max="14329" width="9.140625" style="3"/>
    <col min="14330" max="14330" width="32.28515625" style="3" customWidth="1"/>
    <col min="14331" max="14331" width="10" style="3" customWidth="1"/>
    <col min="14332" max="14332" width="11" style="3" customWidth="1"/>
    <col min="14333" max="14333" width="11.140625" style="3" customWidth="1"/>
    <col min="14334" max="14334" width="13.42578125" style="3" customWidth="1"/>
    <col min="14335" max="14335" width="59.42578125" style="3" customWidth="1"/>
    <col min="14336" max="14336" width="19.7109375" style="3" customWidth="1"/>
    <col min="14337" max="14337" width="14.7109375" style="3" customWidth="1"/>
    <col min="14338" max="14585" width="9.140625" style="3"/>
    <col min="14586" max="14586" width="32.28515625" style="3" customWidth="1"/>
    <col min="14587" max="14587" width="10" style="3" customWidth="1"/>
    <col min="14588" max="14588" width="11" style="3" customWidth="1"/>
    <col min="14589" max="14589" width="11.140625" style="3" customWidth="1"/>
    <col min="14590" max="14590" width="13.42578125" style="3" customWidth="1"/>
    <col min="14591" max="14591" width="59.42578125" style="3" customWidth="1"/>
    <col min="14592" max="14592" width="19.7109375" style="3" customWidth="1"/>
    <col min="14593" max="14593" width="14.7109375" style="3" customWidth="1"/>
    <col min="14594" max="14841" width="9.140625" style="3"/>
    <col min="14842" max="14842" width="32.28515625" style="3" customWidth="1"/>
    <col min="14843" max="14843" width="10" style="3" customWidth="1"/>
    <col min="14844" max="14844" width="11" style="3" customWidth="1"/>
    <col min="14845" max="14845" width="11.140625" style="3" customWidth="1"/>
    <col min="14846" max="14846" width="13.42578125" style="3" customWidth="1"/>
    <col min="14847" max="14847" width="59.42578125" style="3" customWidth="1"/>
    <col min="14848" max="14848" width="19.7109375" style="3" customWidth="1"/>
    <col min="14849" max="14849" width="14.7109375" style="3" customWidth="1"/>
    <col min="14850" max="15097" width="9.140625" style="3"/>
    <col min="15098" max="15098" width="32.28515625" style="3" customWidth="1"/>
    <col min="15099" max="15099" width="10" style="3" customWidth="1"/>
    <col min="15100" max="15100" width="11" style="3" customWidth="1"/>
    <col min="15101" max="15101" width="11.140625" style="3" customWidth="1"/>
    <col min="15102" max="15102" width="13.42578125" style="3" customWidth="1"/>
    <col min="15103" max="15103" width="59.42578125" style="3" customWidth="1"/>
    <col min="15104" max="15104" width="19.7109375" style="3" customWidth="1"/>
    <col min="15105" max="15105" width="14.7109375" style="3" customWidth="1"/>
    <col min="15106" max="15353" width="9.140625" style="3"/>
    <col min="15354" max="15354" width="32.28515625" style="3" customWidth="1"/>
    <col min="15355" max="15355" width="10" style="3" customWidth="1"/>
    <col min="15356" max="15356" width="11" style="3" customWidth="1"/>
    <col min="15357" max="15357" width="11.140625" style="3" customWidth="1"/>
    <col min="15358" max="15358" width="13.42578125" style="3" customWidth="1"/>
    <col min="15359" max="15359" width="59.42578125" style="3" customWidth="1"/>
    <col min="15360" max="15360" width="19.7109375" style="3" customWidth="1"/>
    <col min="15361" max="15361" width="14.7109375" style="3" customWidth="1"/>
    <col min="15362" max="15609" width="9.140625" style="3"/>
    <col min="15610" max="15610" width="32.28515625" style="3" customWidth="1"/>
    <col min="15611" max="15611" width="10" style="3" customWidth="1"/>
    <col min="15612" max="15612" width="11" style="3" customWidth="1"/>
    <col min="15613" max="15613" width="11.140625" style="3" customWidth="1"/>
    <col min="15614" max="15614" width="13.42578125" style="3" customWidth="1"/>
    <col min="15615" max="15615" width="59.42578125" style="3" customWidth="1"/>
    <col min="15616" max="15616" width="19.7109375" style="3" customWidth="1"/>
    <col min="15617" max="15617" width="14.7109375" style="3" customWidth="1"/>
    <col min="15618" max="15865" width="9.140625" style="3"/>
    <col min="15866" max="15866" width="32.28515625" style="3" customWidth="1"/>
    <col min="15867" max="15867" width="10" style="3" customWidth="1"/>
    <col min="15868" max="15868" width="11" style="3" customWidth="1"/>
    <col min="15869" max="15869" width="11.140625" style="3" customWidth="1"/>
    <col min="15870" max="15870" width="13.42578125" style="3" customWidth="1"/>
    <col min="15871" max="15871" width="59.42578125" style="3" customWidth="1"/>
    <col min="15872" max="15872" width="19.7109375" style="3" customWidth="1"/>
    <col min="15873" max="15873" width="14.7109375" style="3" customWidth="1"/>
    <col min="15874" max="16121" width="9.140625" style="3"/>
    <col min="16122" max="16122" width="32.28515625" style="3" customWidth="1"/>
    <col min="16123" max="16123" width="10" style="3" customWidth="1"/>
    <col min="16124" max="16124" width="11" style="3" customWidth="1"/>
    <col min="16125" max="16125" width="11.140625" style="3" customWidth="1"/>
    <col min="16126" max="16126" width="13.42578125" style="3" customWidth="1"/>
    <col min="16127" max="16127" width="59.42578125" style="3" customWidth="1"/>
    <col min="16128" max="16128" width="19.7109375" style="3" customWidth="1"/>
    <col min="16129" max="16129" width="14.7109375" style="3" customWidth="1"/>
    <col min="16130" max="16384" width="9.140625" style="3"/>
  </cols>
  <sheetData>
    <row r="1" spans="1:6" s="2" customFormat="1" ht="15" customHeight="1" x14ac:dyDescent="0.2">
      <c r="A1" s="1" t="s">
        <v>318</v>
      </c>
      <c r="E1" s="1"/>
      <c r="F1" s="1"/>
    </row>
    <row r="2" spans="1:6" s="2" customFormat="1" ht="15" customHeight="1" x14ac:dyDescent="0.2">
      <c r="A2" s="1" t="s">
        <v>358</v>
      </c>
      <c r="E2" s="1"/>
      <c r="F2" s="1"/>
    </row>
    <row r="3" spans="1:6" s="2" customFormat="1" ht="15" customHeight="1" x14ac:dyDescent="0.2">
      <c r="A3" s="1" t="s">
        <v>262</v>
      </c>
    </row>
    <row r="4" spans="1:6" s="2" customFormat="1" ht="15" customHeight="1" x14ac:dyDescent="0.2">
      <c r="A4" s="249" t="s">
        <v>1</v>
      </c>
      <c r="B4" s="251" t="s">
        <v>355</v>
      </c>
      <c r="C4" s="252"/>
      <c r="D4" s="252"/>
      <c r="E4" s="253" t="s">
        <v>13</v>
      </c>
      <c r="F4" s="249" t="s">
        <v>264</v>
      </c>
    </row>
    <row r="5" spans="1:6" ht="16.5" customHeight="1" x14ac:dyDescent="0.2">
      <c r="A5" s="250"/>
      <c r="B5" s="15" t="s">
        <v>251</v>
      </c>
      <c r="C5" s="16" t="s">
        <v>252</v>
      </c>
      <c r="D5" s="16" t="s">
        <v>253</v>
      </c>
      <c r="E5" s="254"/>
      <c r="F5" s="250"/>
    </row>
    <row r="6" spans="1:6" ht="16.5" customHeight="1" x14ac:dyDescent="0.2">
      <c r="A6" s="229" t="s">
        <v>263</v>
      </c>
      <c r="B6" s="23">
        <f>B7+B76</f>
        <v>0</v>
      </c>
      <c r="C6" s="23">
        <f>C7+C76</f>
        <v>0</v>
      </c>
      <c r="D6" s="23">
        <f>D7+D76</f>
        <v>0</v>
      </c>
      <c r="E6" s="23"/>
      <c r="F6" s="24"/>
    </row>
    <row r="7" spans="1:6" ht="16.5" customHeight="1" x14ac:dyDescent="0.2">
      <c r="A7" s="39" t="s">
        <v>291</v>
      </c>
      <c r="B7" s="23">
        <f>B8+B14+B24+B29+B34+B42+B46+B55+B59+B63</f>
        <v>0</v>
      </c>
      <c r="C7" s="23">
        <f>C8+C14+C24+C29+C34+C42+C46+C55+C59+C63</f>
        <v>-37189475</v>
      </c>
      <c r="D7" s="23">
        <f>D8+D14+D24+D29+D34+D42+D46+D55+D59+D63</f>
        <v>0</v>
      </c>
      <c r="E7" s="23">
        <f>E8+E14+E24+E29+E34+E42+E46+E55+E59+E63</f>
        <v>-37189475</v>
      </c>
      <c r="F7" s="24"/>
    </row>
    <row r="8" spans="1:6" ht="16.5" customHeight="1" x14ac:dyDescent="0.2">
      <c r="A8" s="230" t="s">
        <v>299</v>
      </c>
      <c r="B8" s="23">
        <f>SUM(B10:B12)</f>
        <v>-1421</v>
      </c>
      <c r="C8" s="23">
        <f>SUM(C10:C12)</f>
        <v>0</v>
      </c>
      <c r="D8" s="23">
        <f>SUM(D10:D12)</f>
        <v>0</v>
      </c>
      <c r="E8" s="23">
        <f>SUM(E10:E12)</f>
        <v>-1421</v>
      </c>
      <c r="F8" s="24"/>
    </row>
    <row r="9" spans="1:6" ht="16.5" customHeight="1" x14ac:dyDescent="0.2">
      <c r="A9" s="231" t="s">
        <v>265</v>
      </c>
      <c r="B9" s="35"/>
      <c r="C9" s="35"/>
      <c r="D9" s="35"/>
      <c r="E9" s="35"/>
      <c r="F9" s="24"/>
    </row>
    <row r="10" spans="1:6" ht="27.75" customHeight="1" x14ac:dyDescent="0.2">
      <c r="A10" s="232" t="s">
        <v>300</v>
      </c>
      <c r="B10" s="36">
        <v>-345</v>
      </c>
      <c r="C10" s="36"/>
      <c r="D10" s="36"/>
      <c r="E10" s="36">
        <f>SUM(B10:D10)</f>
        <v>-345</v>
      </c>
      <c r="F10" s="21" t="s">
        <v>334</v>
      </c>
    </row>
    <row r="11" spans="1:6" ht="29.25" customHeight="1" x14ac:dyDescent="0.2">
      <c r="A11" s="232" t="s">
        <v>301</v>
      </c>
      <c r="B11" s="36">
        <v>-371</v>
      </c>
      <c r="C11" s="36"/>
      <c r="D11" s="36"/>
      <c r="E11" s="36">
        <f>SUM(B11:D11)</f>
        <v>-371</v>
      </c>
      <c r="F11" s="21" t="s">
        <v>335</v>
      </c>
    </row>
    <row r="12" spans="1:6" ht="29.25" customHeight="1" x14ac:dyDescent="0.2">
      <c r="A12" s="232" t="s">
        <v>320</v>
      </c>
      <c r="B12" s="36">
        <v>-705</v>
      </c>
      <c r="C12" s="36"/>
      <c r="D12" s="36"/>
      <c r="E12" s="36">
        <f>SUM(B12:D12)</f>
        <v>-705</v>
      </c>
      <c r="F12" s="21" t="s">
        <v>336</v>
      </c>
    </row>
    <row r="13" spans="1:6" ht="16.5" customHeight="1" x14ac:dyDescent="0.2">
      <c r="A13" s="39"/>
      <c r="B13" s="35"/>
      <c r="C13" s="35"/>
      <c r="D13" s="35"/>
      <c r="E13" s="35"/>
      <c r="F13" s="24"/>
    </row>
    <row r="14" spans="1:6" ht="17.25" customHeight="1" x14ac:dyDescent="0.2">
      <c r="A14" s="47" t="s">
        <v>266</v>
      </c>
      <c r="B14" s="10">
        <f>B15+B22</f>
        <v>0</v>
      </c>
      <c r="C14" s="10">
        <f t="shared" ref="C14:E14" si="0">C15+C22</f>
        <v>-494203</v>
      </c>
      <c r="D14" s="10">
        <f t="shared" si="0"/>
        <v>-6268261</v>
      </c>
      <c r="E14" s="10">
        <f t="shared" si="0"/>
        <v>-6762464</v>
      </c>
      <c r="F14" s="20"/>
    </row>
    <row r="15" spans="1:6" s="7" customFormat="1" ht="15" customHeight="1" x14ac:dyDescent="0.2">
      <c r="A15" s="231" t="s">
        <v>267</v>
      </c>
      <c r="B15" s="6">
        <f>SUM(B16:B19)</f>
        <v>0</v>
      </c>
      <c r="C15" s="37">
        <f t="shared" ref="C15:E15" si="1">SUM(C16:C19)</f>
        <v>-412363</v>
      </c>
      <c r="D15" s="37">
        <f t="shared" si="1"/>
        <v>-6258006</v>
      </c>
      <c r="E15" s="37">
        <f t="shared" si="1"/>
        <v>-6670369</v>
      </c>
      <c r="F15" s="20"/>
    </row>
    <row r="16" spans="1:6" ht="17.25" customHeight="1" x14ac:dyDescent="0.2">
      <c r="A16" s="231" t="s">
        <v>265</v>
      </c>
      <c r="B16" s="5"/>
      <c r="C16" s="5"/>
      <c r="D16" s="5"/>
      <c r="E16" s="5"/>
      <c r="F16" s="13"/>
    </row>
    <row r="17" spans="1:6" ht="33.75" customHeight="1" x14ac:dyDescent="0.2">
      <c r="A17" s="232" t="s">
        <v>268</v>
      </c>
      <c r="B17" s="11"/>
      <c r="C17" s="11"/>
      <c r="D17" s="11">
        <f>-6100000</f>
        <v>-6100000</v>
      </c>
      <c r="E17" s="11">
        <f>SUM(B17:D17)</f>
        <v>-6100000</v>
      </c>
      <c r="F17" s="21" t="s">
        <v>337</v>
      </c>
    </row>
    <row r="18" spans="1:6" ht="33.75" customHeight="1" x14ac:dyDescent="0.2">
      <c r="A18" s="232" t="s">
        <v>313</v>
      </c>
      <c r="B18" s="11"/>
      <c r="C18" s="11"/>
      <c r="D18" s="11">
        <v>-150000</v>
      </c>
      <c r="E18" s="11">
        <f>SUM(B18:D18)</f>
        <v>-150000</v>
      </c>
      <c r="F18" s="21" t="s">
        <v>338</v>
      </c>
    </row>
    <row r="19" spans="1:6" ht="43.5" customHeight="1" x14ac:dyDescent="0.2">
      <c r="A19" s="232" t="s">
        <v>269</v>
      </c>
      <c r="B19" s="11"/>
      <c r="C19" s="11">
        <f>-409363-3000</f>
        <v>-412363</v>
      </c>
      <c r="D19" s="11">
        <v>-8006</v>
      </c>
      <c r="E19" s="11">
        <f>SUM(B19:D19)</f>
        <v>-420369</v>
      </c>
      <c r="F19" s="21" t="s">
        <v>339</v>
      </c>
    </row>
    <row r="20" spans="1:6" ht="17.25" customHeight="1" x14ac:dyDescent="0.2">
      <c r="A20" s="231" t="s">
        <v>311</v>
      </c>
      <c r="B20" s="11"/>
      <c r="C20" s="11"/>
      <c r="D20" s="11"/>
      <c r="E20" s="11"/>
      <c r="F20" s="21"/>
    </row>
    <row r="21" spans="1:6" ht="18" customHeight="1" x14ac:dyDescent="0.2">
      <c r="A21" s="231" t="s">
        <v>265</v>
      </c>
      <c r="B21" s="11"/>
      <c r="C21" s="11"/>
      <c r="D21" s="11"/>
      <c r="E21" s="11"/>
      <c r="F21" s="21"/>
    </row>
    <row r="22" spans="1:6" ht="30" customHeight="1" x14ac:dyDescent="0.2">
      <c r="A22" s="232" t="s">
        <v>270</v>
      </c>
      <c r="B22" s="14"/>
      <c r="C22" s="14">
        <f>-81840</f>
        <v>-81840</v>
      </c>
      <c r="D22" s="14">
        <v>-10255</v>
      </c>
      <c r="E22" s="14">
        <f>SUM(B22:D22)</f>
        <v>-92095</v>
      </c>
      <c r="F22" s="21" t="s">
        <v>340</v>
      </c>
    </row>
    <row r="23" spans="1:6" ht="12" customHeight="1" x14ac:dyDescent="0.2">
      <c r="A23" s="231"/>
      <c r="B23" s="5"/>
      <c r="C23" s="5"/>
      <c r="D23" s="5"/>
      <c r="E23" s="5"/>
      <c r="F23" s="13"/>
    </row>
    <row r="24" spans="1:6" ht="15" customHeight="1" x14ac:dyDescent="0.2">
      <c r="A24" s="47" t="s">
        <v>285</v>
      </c>
      <c r="B24" s="10">
        <f>SUM(B26:B27)</f>
        <v>479732</v>
      </c>
      <c r="C24" s="10">
        <f>SUM(C26:C27)</f>
        <v>0</v>
      </c>
      <c r="D24" s="10">
        <f>SUM(D26:D27)</f>
        <v>0</v>
      </c>
      <c r="E24" s="10">
        <f>SUM(E26:E27)</f>
        <v>479732</v>
      </c>
      <c r="F24" s="20"/>
    </row>
    <row r="25" spans="1:6" ht="15" hidden="1" customHeight="1" x14ac:dyDescent="0.2">
      <c r="A25" s="231" t="s">
        <v>267</v>
      </c>
      <c r="B25" s="4"/>
      <c r="C25" s="4"/>
      <c r="D25" s="4"/>
      <c r="E25" s="4"/>
      <c r="F25" s="20"/>
    </row>
    <row r="26" spans="1:6" ht="15" customHeight="1" x14ac:dyDescent="0.2">
      <c r="A26" s="231" t="s">
        <v>286</v>
      </c>
      <c r="B26" s="5"/>
      <c r="C26" s="5"/>
      <c r="D26" s="5"/>
      <c r="E26" s="5"/>
      <c r="F26" s="13"/>
    </row>
    <row r="27" spans="1:6" s="8" customFormat="1" ht="31.5" customHeight="1" x14ac:dyDescent="0.2">
      <c r="A27" s="232" t="s">
        <v>276</v>
      </c>
      <c r="B27" s="45">
        <f>290500+40862+40771+64760+42840-1</f>
        <v>479732</v>
      </c>
      <c r="C27" s="14"/>
      <c r="D27" s="14"/>
      <c r="E27" s="14">
        <f>SUM(B27:D27)</f>
        <v>479732</v>
      </c>
      <c r="F27" s="21" t="s">
        <v>341</v>
      </c>
    </row>
    <row r="28" spans="1:6" ht="12" customHeight="1" x14ac:dyDescent="0.2">
      <c r="A28" s="231"/>
      <c r="B28" s="5"/>
      <c r="C28" s="5"/>
      <c r="D28" s="5"/>
      <c r="E28" s="5"/>
      <c r="F28" s="13"/>
    </row>
    <row r="29" spans="1:6" ht="15" customHeight="1" x14ac:dyDescent="0.2">
      <c r="A29" s="47" t="s">
        <v>271</v>
      </c>
      <c r="B29" s="10">
        <f>SUM(B31:B32)</f>
        <v>0</v>
      </c>
      <c r="C29" s="10">
        <f>SUM(C31:C32)</f>
        <v>-18413</v>
      </c>
      <c r="D29" s="10">
        <f>SUM(D31:D32)</f>
        <v>-48208168</v>
      </c>
      <c r="E29" s="10">
        <f>SUM(E31:E32)</f>
        <v>-48226581</v>
      </c>
      <c r="F29" s="20"/>
    </row>
    <row r="30" spans="1:6" ht="15" customHeight="1" x14ac:dyDescent="0.2">
      <c r="A30" s="231" t="s">
        <v>272</v>
      </c>
      <c r="B30" s="5"/>
      <c r="C30" s="5"/>
      <c r="D30" s="5"/>
      <c r="E30" s="5"/>
      <c r="F30" s="13"/>
    </row>
    <row r="31" spans="1:6" s="8" customFormat="1" ht="31.5" customHeight="1" x14ac:dyDescent="0.2">
      <c r="A31" s="232" t="s">
        <v>273</v>
      </c>
      <c r="B31" s="14"/>
      <c r="C31" s="14">
        <v>-18413</v>
      </c>
      <c r="D31" s="14">
        <f>-45012-C31-59970</f>
        <v>-86569</v>
      </c>
      <c r="E31" s="14">
        <f>SUM(B31:D31)</f>
        <v>-104982</v>
      </c>
      <c r="F31" s="21" t="s">
        <v>278</v>
      </c>
    </row>
    <row r="32" spans="1:6" s="8" customFormat="1" ht="31.5" customHeight="1" x14ac:dyDescent="0.2">
      <c r="A32" s="232" t="s">
        <v>211</v>
      </c>
      <c r="B32" s="14"/>
      <c r="C32" s="14"/>
      <c r="D32" s="46">
        <v>-48121599</v>
      </c>
      <c r="E32" s="11">
        <v>-48121599</v>
      </c>
      <c r="F32" s="21" t="s">
        <v>352</v>
      </c>
    </row>
    <row r="33" spans="1:6" ht="10.5" customHeight="1" x14ac:dyDescent="0.2">
      <c r="A33" s="231"/>
      <c r="B33" s="5"/>
      <c r="C33" s="5"/>
      <c r="D33" s="5"/>
      <c r="E33" s="5"/>
      <c r="F33" s="13"/>
    </row>
    <row r="34" spans="1:6" ht="15" customHeight="1" x14ac:dyDescent="0.2">
      <c r="A34" s="47" t="s">
        <v>292</v>
      </c>
      <c r="B34" s="10">
        <f>SUM(B36:B40)</f>
        <v>345</v>
      </c>
      <c r="C34" s="10">
        <f>SUM(C36:C40)</f>
        <v>-37189475</v>
      </c>
      <c r="D34" s="10">
        <f>SUM(D36:D40)</f>
        <v>-3377441</v>
      </c>
      <c r="E34" s="10">
        <f>SUM(E36:E40)</f>
        <v>-40566571</v>
      </c>
      <c r="F34" s="13"/>
    </row>
    <row r="35" spans="1:6" ht="15" customHeight="1" x14ac:dyDescent="0.2">
      <c r="A35" s="231" t="s">
        <v>272</v>
      </c>
      <c r="B35" s="5"/>
      <c r="C35" s="5"/>
      <c r="D35" s="5"/>
      <c r="E35" s="5"/>
      <c r="F35" s="13"/>
    </row>
    <row r="36" spans="1:6" ht="45" customHeight="1" x14ac:dyDescent="0.2">
      <c r="A36" s="38" t="s">
        <v>356</v>
      </c>
      <c r="B36" s="11"/>
      <c r="C36" s="11">
        <v>-37060440</v>
      </c>
      <c r="D36" s="11"/>
      <c r="E36" s="11">
        <f>SUM(B36:D36)</f>
        <v>-37060440</v>
      </c>
      <c r="F36" s="21" t="s">
        <v>293</v>
      </c>
    </row>
    <row r="37" spans="1:6" ht="44.25" customHeight="1" x14ac:dyDescent="0.2">
      <c r="A37" s="38" t="s">
        <v>356</v>
      </c>
      <c r="B37" s="11"/>
      <c r="C37" s="11">
        <v>-129035</v>
      </c>
      <c r="D37" s="11"/>
      <c r="E37" s="11">
        <f>SUM(B37:D37)</f>
        <v>-129035</v>
      </c>
      <c r="F37" s="21" t="s">
        <v>294</v>
      </c>
    </row>
    <row r="38" spans="1:6" ht="44.25" customHeight="1" x14ac:dyDescent="0.2">
      <c r="A38" s="233" t="s">
        <v>211</v>
      </c>
      <c r="B38" s="11"/>
      <c r="C38" s="11"/>
      <c r="D38" s="11">
        <f>-2346725-1175782+145066</f>
        <v>-3377441</v>
      </c>
      <c r="E38" s="11">
        <f>SUM(B38:D38)</f>
        <v>-3377441</v>
      </c>
      <c r="F38" s="21" t="s">
        <v>342</v>
      </c>
    </row>
    <row r="39" spans="1:6" ht="21" customHeight="1" x14ac:dyDescent="0.2">
      <c r="A39" s="27" t="s">
        <v>286</v>
      </c>
      <c r="B39" s="5"/>
      <c r="C39" s="11"/>
      <c r="D39" s="5"/>
      <c r="E39" s="11"/>
      <c r="F39" s="28"/>
    </row>
    <row r="40" spans="1:6" ht="31.5" customHeight="1" x14ac:dyDescent="0.2">
      <c r="A40" s="38" t="s">
        <v>299</v>
      </c>
      <c r="B40" s="11">
        <v>345</v>
      </c>
      <c r="C40" s="11"/>
      <c r="D40" s="11"/>
      <c r="E40" s="11">
        <f>SUM(B40:D40)</f>
        <v>345</v>
      </c>
      <c r="F40" s="21" t="s">
        <v>343</v>
      </c>
    </row>
    <row r="41" spans="1:6" ht="15" customHeight="1" x14ac:dyDescent="0.2">
      <c r="A41" s="231"/>
      <c r="B41" s="5"/>
      <c r="C41" s="5"/>
      <c r="D41" s="5"/>
      <c r="E41" s="5"/>
      <c r="F41" s="13"/>
    </row>
    <row r="42" spans="1:6" ht="15" customHeight="1" x14ac:dyDescent="0.2">
      <c r="A42" s="47" t="s">
        <v>301</v>
      </c>
      <c r="B42" s="10">
        <f>B44</f>
        <v>371</v>
      </c>
      <c r="C42" s="10">
        <f>C44</f>
        <v>0</v>
      </c>
      <c r="D42" s="10">
        <f>D44</f>
        <v>0</v>
      </c>
      <c r="E42" s="10">
        <f>E44</f>
        <v>371</v>
      </c>
      <c r="F42" s="13"/>
    </row>
    <row r="43" spans="1:6" ht="15" customHeight="1" x14ac:dyDescent="0.2">
      <c r="A43" s="27" t="s">
        <v>286</v>
      </c>
      <c r="B43" s="5"/>
      <c r="C43" s="5"/>
      <c r="D43" s="5"/>
      <c r="E43" s="5"/>
      <c r="F43" s="13"/>
    </row>
    <row r="44" spans="1:6" ht="27.75" customHeight="1" x14ac:dyDescent="0.2">
      <c r="A44" s="38" t="s">
        <v>299</v>
      </c>
      <c r="B44" s="11">
        <v>371</v>
      </c>
      <c r="C44" s="5"/>
      <c r="D44" s="5"/>
      <c r="E44" s="11">
        <f>SUM(B44:D44)</f>
        <v>371</v>
      </c>
      <c r="F44" s="21" t="s">
        <v>344</v>
      </c>
    </row>
    <row r="45" spans="1:6" ht="15" customHeight="1" x14ac:dyDescent="0.2">
      <c r="A45" s="38"/>
      <c r="B45" s="5"/>
      <c r="C45" s="5"/>
      <c r="D45" s="5"/>
      <c r="E45" s="5"/>
      <c r="F45" s="13"/>
    </row>
    <row r="46" spans="1:6" ht="15" customHeight="1" x14ac:dyDescent="0.2">
      <c r="A46" s="47" t="s">
        <v>211</v>
      </c>
      <c r="B46" s="10">
        <f>SUM(B48:B52)</f>
        <v>0</v>
      </c>
      <c r="C46" s="10">
        <f>SUM(C48:C52)</f>
        <v>0</v>
      </c>
      <c r="D46" s="10">
        <f>SUM(D48:D53)</f>
        <v>56244564</v>
      </c>
      <c r="E46" s="10">
        <f>SUM(E48:E53)</f>
        <v>56244564</v>
      </c>
      <c r="F46" s="20"/>
    </row>
    <row r="47" spans="1:6" ht="15.75" customHeight="1" x14ac:dyDescent="0.2">
      <c r="A47" s="231" t="s">
        <v>274</v>
      </c>
      <c r="B47" s="29"/>
      <c r="C47" s="29"/>
      <c r="D47" s="29"/>
      <c r="E47" s="29"/>
      <c r="F47" s="13"/>
    </row>
    <row r="48" spans="1:6" s="9" customFormat="1" ht="25.5" x14ac:dyDescent="0.2">
      <c r="A48" s="232" t="s">
        <v>275</v>
      </c>
      <c r="B48" s="30"/>
      <c r="C48" s="30"/>
      <c r="D48" s="29">
        <f>6250000-150000</f>
        <v>6100000</v>
      </c>
      <c r="E48" s="30">
        <f>SUM(B48:D48)</f>
        <v>6100000</v>
      </c>
      <c r="F48" s="21" t="s">
        <v>345</v>
      </c>
    </row>
    <row r="49" spans="1:6" s="9" customFormat="1" ht="28.5" customHeight="1" x14ac:dyDescent="0.2">
      <c r="A49" s="232" t="s">
        <v>271</v>
      </c>
      <c r="B49" s="30"/>
      <c r="C49" s="30"/>
      <c r="D49" s="29">
        <f>48121599</f>
        <v>48121599</v>
      </c>
      <c r="E49" s="30">
        <f>SUM(B49:D49)</f>
        <v>48121599</v>
      </c>
      <c r="F49" s="21" t="s">
        <v>353</v>
      </c>
    </row>
    <row r="50" spans="1:6" ht="44.25" customHeight="1" x14ac:dyDescent="0.2">
      <c r="A50" s="233" t="s">
        <v>292</v>
      </c>
      <c r="B50" s="11"/>
      <c r="C50" s="11"/>
      <c r="D50" s="11">
        <f>2346725+1175782-145066</f>
        <v>3377441</v>
      </c>
      <c r="E50" s="11">
        <f>SUM(B50:D50)</f>
        <v>3377441</v>
      </c>
      <c r="F50" s="21" t="s">
        <v>342</v>
      </c>
    </row>
    <row r="51" spans="1:6" s="9" customFormat="1" ht="15" customHeight="1" x14ac:dyDescent="0.2">
      <c r="A51" s="231" t="s">
        <v>265</v>
      </c>
      <c r="B51" s="30"/>
      <c r="C51" s="30"/>
      <c r="D51" s="29"/>
      <c r="E51" s="30"/>
      <c r="F51" s="21"/>
    </row>
    <row r="52" spans="1:6" s="9" customFormat="1" ht="28.5" customHeight="1" x14ac:dyDescent="0.2">
      <c r="A52" s="232" t="s">
        <v>276</v>
      </c>
      <c r="B52" s="30"/>
      <c r="C52" s="30"/>
      <c r="D52" s="29">
        <f>-32403-1025460-222698</f>
        <v>-1280561</v>
      </c>
      <c r="E52" s="30">
        <f>SUM(B52:D52)</f>
        <v>-1280561</v>
      </c>
      <c r="F52" s="21" t="s">
        <v>353</v>
      </c>
    </row>
    <row r="53" spans="1:6" s="9" customFormat="1" ht="41.25" customHeight="1" x14ac:dyDescent="0.2">
      <c r="A53" s="232" t="s">
        <v>276</v>
      </c>
      <c r="B53" s="30"/>
      <c r="C53" s="30"/>
      <c r="D53" s="29">
        <v>-73915</v>
      </c>
      <c r="E53" s="30">
        <f>SUM(B53:D53)</f>
        <v>-73915</v>
      </c>
      <c r="F53" s="21" t="s">
        <v>342</v>
      </c>
    </row>
    <row r="54" spans="1:6" ht="13.5" customHeight="1" x14ac:dyDescent="0.2">
      <c r="A54" s="231"/>
      <c r="B54" s="29"/>
      <c r="C54" s="29"/>
      <c r="D54" s="29"/>
      <c r="E54" s="29"/>
      <c r="F54" s="13"/>
    </row>
    <row r="55" spans="1:6" ht="15" customHeight="1" x14ac:dyDescent="0.2">
      <c r="A55" s="47" t="s">
        <v>244</v>
      </c>
      <c r="B55" s="31">
        <f>B57</f>
        <v>0</v>
      </c>
      <c r="C55" s="31">
        <f>C57</f>
        <v>-376478</v>
      </c>
      <c r="D55" s="31">
        <f>D57</f>
        <v>0</v>
      </c>
      <c r="E55" s="31">
        <f>E57</f>
        <v>-376478</v>
      </c>
      <c r="F55" s="13"/>
    </row>
    <row r="56" spans="1:6" ht="15" customHeight="1" x14ac:dyDescent="0.2">
      <c r="A56" s="231" t="s">
        <v>265</v>
      </c>
      <c r="B56" s="29"/>
      <c r="C56" s="29"/>
      <c r="D56" s="29"/>
      <c r="E56" s="29"/>
      <c r="F56" s="13"/>
    </row>
    <row r="57" spans="1:6" ht="39" customHeight="1" x14ac:dyDescent="0.2">
      <c r="A57" s="232" t="s">
        <v>276</v>
      </c>
      <c r="B57" s="29"/>
      <c r="C57" s="29">
        <v>-376478</v>
      </c>
      <c r="D57" s="29"/>
      <c r="E57" s="29">
        <f>SUM(B57:D57)</f>
        <v>-376478</v>
      </c>
      <c r="F57" s="21" t="s">
        <v>346</v>
      </c>
    </row>
    <row r="58" spans="1:6" ht="12.75" customHeight="1" x14ac:dyDescent="0.2">
      <c r="A58" s="232"/>
      <c r="B58" s="29"/>
      <c r="C58" s="29"/>
      <c r="D58" s="29"/>
      <c r="E58" s="29"/>
      <c r="F58" s="21"/>
    </row>
    <row r="59" spans="1:6" ht="15" customHeight="1" x14ac:dyDescent="0.2">
      <c r="A59" s="47" t="s">
        <v>245</v>
      </c>
      <c r="B59" s="10">
        <f>SUM(B61:B61)</f>
        <v>705</v>
      </c>
      <c r="C59" s="10">
        <f>SUM(C61:C61)</f>
        <v>0</v>
      </c>
      <c r="D59" s="10">
        <f>SUM(D61:D61)</f>
        <v>0</v>
      </c>
      <c r="E59" s="10">
        <f>SUM(E61:E61)</f>
        <v>705</v>
      </c>
      <c r="F59" s="20"/>
    </row>
    <row r="60" spans="1:6" ht="15.75" customHeight="1" x14ac:dyDescent="0.2">
      <c r="A60" s="231" t="s">
        <v>274</v>
      </c>
      <c r="B60" s="29"/>
      <c r="C60" s="29"/>
      <c r="D60" s="29"/>
      <c r="E60" s="29"/>
      <c r="F60" s="13"/>
    </row>
    <row r="61" spans="1:6" s="9" customFormat="1" ht="25.5" x14ac:dyDescent="0.2">
      <c r="A61" s="232" t="s">
        <v>321</v>
      </c>
      <c r="B61" s="30">
        <v>705</v>
      </c>
      <c r="C61" s="30"/>
      <c r="D61" s="29"/>
      <c r="E61" s="30">
        <f>SUM(B61:D61)</f>
        <v>705</v>
      </c>
      <c r="F61" s="21" t="s">
        <v>336</v>
      </c>
    </row>
    <row r="62" spans="1:6" ht="15" customHeight="1" x14ac:dyDescent="0.2">
      <c r="A62" s="231"/>
      <c r="B62" s="29"/>
      <c r="C62" s="29"/>
      <c r="D62" s="29"/>
      <c r="E62" s="29"/>
      <c r="F62" s="13"/>
    </row>
    <row r="63" spans="1:6" ht="15" customHeight="1" x14ac:dyDescent="0.2">
      <c r="A63" s="47" t="s">
        <v>276</v>
      </c>
      <c r="B63" s="31">
        <f>SUM(B65:B74)</f>
        <v>-479732</v>
      </c>
      <c r="C63" s="31">
        <f>SUM(C65:C74)</f>
        <v>889094</v>
      </c>
      <c r="D63" s="31">
        <f>SUM(D65:D74)</f>
        <v>1609306</v>
      </c>
      <c r="E63" s="31">
        <f>SUM(E65:E74)</f>
        <v>2018668</v>
      </c>
      <c r="F63" s="20"/>
    </row>
    <row r="64" spans="1:6" ht="17.25" customHeight="1" x14ac:dyDescent="0.2">
      <c r="A64" s="231" t="s">
        <v>265</v>
      </c>
      <c r="B64" s="29"/>
      <c r="C64" s="29"/>
      <c r="D64" s="29"/>
      <c r="E64" s="32"/>
      <c r="F64" s="13"/>
    </row>
    <row r="65" spans="1:6" ht="29.25" customHeight="1" x14ac:dyDescent="0.2">
      <c r="A65" s="232" t="s">
        <v>285</v>
      </c>
      <c r="B65" s="29">
        <f>-436893-42840+1</f>
        <v>-479732</v>
      </c>
      <c r="C65" s="29"/>
      <c r="D65" s="29"/>
      <c r="E65" s="29">
        <f>SUM(B65:D65)</f>
        <v>-479732</v>
      </c>
      <c r="F65" s="21" t="s">
        <v>347</v>
      </c>
    </row>
    <row r="66" spans="1:6" ht="13.5" customHeight="1" x14ac:dyDescent="0.2">
      <c r="A66" s="232"/>
      <c r="B66" s="29"/>
      <c r="C66" s="29"/>
      <c r="D66" s="29"/>
      <c r="E66" s="29"/>
      <c r="F66" s="21"/>
    </row>
    <row r="67" spans="1:6" ht="15.75" customHeight="1" x14ac:dyDescent="0.2">
      <c r="A67" s="231" t="s">
        <v>302</v>
      </c>
      <c r="B67" s="29"/>
      <c r="C67" s="29"/>
      <c r="D67" s="29"/>
      <c r="E67" s="29"/>
      <c r="F67" s="21"/>
    </row>
    <row r="68" spans="1:6" ht="48" customHeight="1" x14ac:dyDescent="0.2">
      <c r="A68" s="232" t="s">
        <v>275</v>
      </c>
      <c r="B68" s="29"/>
      <c r="C68" s="29">
        <f>409363+3000</f>
        <v>412363</v>
      </c>
      <c r="D68" s="29">
        <v>8006</v>
      </c>
      <c r="E68" s="29">
        <f t="shared" ref="E68:E74" si="2">SUM(B68:D68)</f>
        <v>420369</v>
      </c>
      <c r="F68" s="21" t="s">
        <v>339</v>
      </c>
    </row>
    <row r="69" spans="1:6" ht="29.25" customHeight="1" x14ac:dyDescent="0.2">
      <c r="A69" s="232" t="s">
        <v>312</v>
      </c>
      <c r="B69" s="30"/>
      <c r="C69" s="30">
        <v>81840</v>
      </c>
      <c r="D69" s="30">
        <v>10255</v>
      </c>
      <c r="E69" s="30">
        <f t="shared" si="2"/>
        <v>92095</v>
      </c>
      <c r="F69" s="21" t="s">
        <v>348</v>
      </c>
    </row>
    <row r="70" spans="1:6" ht="29.25" customHeight="1" x14ac:dyDescent="0.2">
      <c r="A70" s="232" t="s">
        <v>275</v>
      </c>
      <c r="B70" s="30"/>
      <c r="C70" s="30"/>
      <c r="D70" s="30">
        <v>150000</v>
      </c>
      <c r="E70" s="30">
        <f t="shared" si="2"/>
        <v>150000</v>
      </c>
      <c r="F70" s="21" t="s">
        <v>349</v>
      </c>
    </row>
    <row r="71" spans="1:6" ht="27.75" customHeight="1" x14ac:dyDescent="0.2">
      <c r="A71" s="232" t="s">
        <v>277</v>
      </c>
      <c r="B71" s="30"/>
      <c r="C71" s="30">
        <v>18413</v>
      </c>
      <c r="D71" s="30">
        <f>26599+59970</f>
        <v>86569</v>
      </c>
      <c r="E71" s="30">
        <f t="shared" si="2"/>
        <v>104982</v>
      </c>
      <c r="F71" s="21" t="s">
        <v>350</v>
      </c>
    </row>
    <row r="72" spans="1:6" ht="39.75" customHeight="1" x14ac:dyDescent="0.2">
      <c r="A72" s="232" t="s">
        <v>244</v>
      </c>
      <c r="B72" s="30"/>
      <c r="C72" s="29">
        <v>376478</v>
      </c>
      <c r="D72" s="30"/>
      <c r="E72" s="30">
        <f>SUM(B72:D72)</f>
        <v>376478</v>
      </c>
      <c r="F72" s="21" t="s">
        <v>346</v>
      </c>
    </row>
    <row r="73" spans="1:6" ht="27.75" customHeight="1" x14ac:dyDescent="0.2">
      <c r="A73" s="232" t="s">
        <v>211</v>
      </c>
      <c r="B73" s="30"/>
      <c r="C73" s="30"/>
      <c r="D73" s="46">
        <f>1025460+32403+222698</f>
        <v>1280561</v>
      </c>
      <c r="E73" s="30">
        <f t="shared" si="2"/>
        <v>1280561</v>
      </c>
      <c r="F73" s="21" t="s">
        <v>353</v>
      </c>
    </row>
    <row r="74" spans="1:6" ht="38.25" customHeight="1" x14ac:dyDescent="0.2">
      <c r="A74" s="232" t="s">
        <v>211</v>
      </c>
      <c r="B74" s="30"/>
      <c r="C74" s="30"/>
      <c r="D74" s="46">
        <v>73915</v>
      </c>
      <c r="E74" s="30">
        <f t="shared" si="2"/>
        <v>73915</v>
      </c>
      <c r="F74" s="21" t="s">
        <v>342</v>
      </c>
    </row>
    <row r="75" spans="1:6" ht="13.5" customHeight="1" x14ac:dyDescent="0.2">
      <c r="A75" s="26"/>
      <c r="B75" s="30"/>
      <c r="C75" s="30"/>
      <c r="D75" s="30"/>
      <c r="E75" s="30"/>
      <c r="F75" s="21"/>
    </row>
    <row r="76" spans="1:6" ht="18.75" customHeight="1" x14ac:dyDescent="0.2">
      <c r="A76" s="25" t="s">
        <v>295</v>
      </c>
      <c r="B76" s="33">
        <f>B79+B80</f>
        <v>0</v>
      </c>
      <c r="C76" s="33">
        <f>C79+C80</f>
        <v>37189475</v>
      </c>
      <c r="D76" s="33">
        <f>D79+D80</f>
        <v>0</v>
      </c>
      <c r="E76" s="33">
        <f>E79+E80</f>
        <v>37189475</v>
      </c>
      <c r="F76" s="28"/>
    </row>
    <row r="77" spans="1:6" ht="18.75" customHeight="1" x14ac:dyDescent="0.2">
      <c r="A77" s="47" t="s">
        <v>296</v>
      </c>
      <c r="B77" s="29"/>
      <c r="C77" s="29"/>
      <c r="D77" s="29"/>
      <c r="E77" s="29"/>
      <c r="F77" s="28"/>
    </row>
    <row r="78" spans="1:6" ht="17.25" customHeight="1" x14ac:dyDescent="0.2">
      <c r="A78" s="234" t="s">
        <v>322</v>
      </c>
      <c r="B78" s="29"/>
      <c r="C78" s="29"/>
      <c r="D78" s="29"/>
      <c r="E78" s="29"/>
      <c r="F78" s="28"/>
    </row>
    <row r="79" spans="1:6" ht="42" customHeight="1" x14ac:dyDescent="0.2">
      <c r="A79" s="233" t="s">
        <v>292</v>
      </c>
      <c r="B79" s="30"/>
      <c r="C79" s="46">
        <v>37060440</v>
      </c>
      <c r="D79" s="30"/>
      <c r="E79" s="30">
        <f>SUM(B79:D79)</f>
        <v>37060440</v>
      </c>
      <c r="F79" s="28" t="s">
        <v>293</v>
      </c>
    </row>
    <row r="80" spans="1:6" ht="40.5" customHeight="1" x14ac:dyDescent="0.2">
      <c r="A80" s="233" t="s">
        <v>292</v>
      </c>
      <c r="B80" s="30"/>
      <c r="C80" s="46">
        <v>129035</v>
      </c>
      <c r="D80" s="30"/>
      <c r="E80" s="30">
        <f>SUM(B80:D80)</f>
        <v>129035</v>
      </c>
      <c r="F80" s="28" t="s">
        <v>294</v>
      </c>
    </row>
    <row r="81" spans="1:6" ht="18" hidden="1" customHeight="1" thickBot="1" x14ac:dyDescent="0.25">
      <c r="A81" s="12" t="s">
        <v>13</v>
      </c>
      <c r="B81" s="34">
        <f>B76+B7</f>
        <v>0</v>
      </c>
      <c r="C81" s="34">
        <f>C76+C7</f>
        <v>0</v>
      </c>
      <c r="D81" s="34">
        <f>D76+D7</f>
        <v>0</v>
      </c>
      <c r="E81" s="34">
        <f>E76+E7</f>
        <v>0</v>
      </c>
      <c r="F81" s="22"/>
    </row>
    <row r="87" spans="1:6" x14ac:dyDescent="0.2">
      <c r="F87" s="40"/>
    </row>
    <row r="92" spans="1:6" x14ac:dyDescent="0.2">
      <c r="F92" s="40"/>
    </row>
  </sheetData>
  <mergeCells count="4">
    <mergeCell ref="A4:A5"/>
    <mergeCell ref="B4:D4"/>
    <mergeCell ref="E4:E5"/>
    <mergeCell ref="F4:F5"/>
  </mergeCells>
  <printOptions gridLines="1"/>
  <pageMargins left="0.43" right="0.23" top="0.53" bottom="0.34" header="0.3" footer="0.2"/>
  <pageSetup paperSize="9" scale="70" orientation="portrait" r:id="rId1"/>
  <headerFooter>
    <oddFooter>&amp;C&amp;P of &amp;N</oddFooter>
  </headerFooter>
  <rowBreaks count="1" manualBreakCount="1">
    <brk id="5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Z347"/>
  <sheetViews>
    <sheetView zoomScale="112" zoomScaleNormal="112" workbookViewId="0">
      <pane xSplit="1" ySplit="6" topLeftCell="B84" activePane="bottomRight" state="frozen"/>
      <selection pane="topRight" activeCell="B1" sqref="B1"/>
      <selection pane="bottomLeft" activeCell="A7" sqref="A7"/>
      <selection pane="bottomRight" activeCell="H102" sqref="H102"/>
    </sheetView>
  </sheetViews>
  <sheetFormatPr defaultRowHeight="12.75" x14ac:dyDescent="0.2"/>
  <cols>
    <col min="1" max="1" width="15.42578125" style="156" customWidth="1"/>
    <col min="2" max="2" width="11.7109375" style="156" customWidth="1"/>
    <col min="3" max="3" width="12.140625" style="156" customWidth="1"/>
    <col min="4" max="4" width="12.28515625" style="156" customWidth="1"/>
    <col min="5" max="5" width="13.5703125" style="156" customWidth="1"/>
    <col min="6" max="6" width="13" style="156" customWidth="1"/>
    <col min="7" max="7" width="13.140625" style="156" customWidth="1"/>
    <col min="8" max="8" width="12.5703125" style="156" customWidth="1"/>
    <col min="9" max="9" width="12.7109375" style="156" customWidth="1"/>
    <col min="10" max="10" width="9.7109375" style="150" customWidth="1"/>
    <col min="11" max="11" width="8.7109375" style="150" customWidth="1"/>
    <col min="12" max="253" width="9.140625" style="150"/>
    <col min="254" max="254" width="15.42578125" style="150" customWidth="1"/>
    <col min="255" max="255" width="11.7109375" style="150" customWidth="1"/>
    <col min="256" max="256" width="12.140625" style="150" customWidth="1"/>
    <col min="257" max="257" width="12.28515625" style="150" customWidth="1"/>
    <col min="258" max="258" width="13.5703125" style="150" customWidth="1"/>
    <col min="259" max="259" width="13" style="150" customWidth="1"/>
    <col min="260" max="260" width="13.140625" style="150" customWidth="1"/>
    <col min="261" max="261" width="12.5703125" style="150" customWidth="1"/>
    <col min="262" max="262" width="12.7109375" style="150" customWidth="1"/>
    <col min="263" max="263" width="11.85546875" style="150" customWidth="1"/>
    <col min="264" max="264" width="10.140625" style="150" customWidth="1"/>
    <col min="265" max="265" width="9.42578125" style="150" customWidth="1"/>
    <col min="266" max="266" width="9.7109375" style="150" customWidth="1"/>
    <col min="267" max="267" width="8.7109375" style="150" customWidth="1"/>
    <col min="268" max="509" width="9.140625" style="150"/>
    <col min="510" max="510" width="15.42578125" style="150" customWidth="1"/>
    <col min="511" max="511" width="11.7109375" style="150" customWidth="1"/>
    <col min="512" max="512" width="12.140625" style="150" customWidth="1"/>
    <col min="513" max="513" width="12.28515625" style="150" customWidth="1"/>
    <col min="514" max="514" width="13.5703125" style="150" customWidth="1"/>
    <col min="515" max="515" width="13" style="150" customWidth="1"/>
    <col min="516" max="516" width="13.140625" style="150" customWidth="1"/>
    <col min="517" max="517" width="12.5703125" style="150" customWidth="1"/>
    <col min="518" max="518" width="12.7109375" style="150" customWidth="1"/>
    <col min="519" max="519" width="11.85546875" style="150" customWidth="1"/>
    <col min="520" max="520" width="10.140625" style="150" customWidth="1"/>
    <col min="521" max="521" width="9.42578125" style="150" customWidth="1"/>
    <col min="522" max="522" width="9.7109375" style="150" customWidth="1"/>
    <col min="523" max="523" width="8.7109375" style="150" customWidth="1"/>
    <col min="524" max="765" width="9.140625" style="150"/>
    <col min="766" max="766" width="15.42578125" style="150" customWidth="1"/>
    <col min="767" max="767" width="11.7109375" style="150" customWidth="1"/>
    <col min="768" max="768" width="12.140625" style="150" customWidth="1"/>
    <col min="769" max="769" width="12.28515625" style="150" customWidth="1"/>
    <col min="770" max="770" width="13.5703125" style="150" customWidth="1"/>
    <col min="771" max="771" width="13" style="150" customWidth="1"/>
    <col min="772" max="772" width="13.140625" style="150" customWidth="1"/>
    <col min="773" max="773" width="12.5703125" style="150" customWidth="1"/>
    <col min="774" max="774" width="12.7109375" style="150" customWidth="1"/>
    <col min="775" max="775" width="11.85546875" style="150" customWidth="1"/>
    <col min="776" max="776" width="10.140625" style="150" customWidth="1"/>
    <col min="777" max="777" width="9.42578125" style="150" customWidth="1"/>
    <col min="778" max="778" width="9.7109375" style="150" customWidth="1"/>
    <col min="779" max="779" width="8.7109375" style="150" customWidth="1"/>
    <col min="780" max="1021" width="9.140625" style="150"/>
    <col min="1022" max="1022" width="15.42578125" style="150" customWidth="1"/>
    <col min="1023" max="1023" width="11.7109375" style="150" customWidth="1"/>
    <col min="1024" max="1024" width="12.140625" style="150" customWidth="1"/>
    <col min="1025" max="1025" width="12.28515625" style="150" customWidth="1"/>
    <col min="1026" max="1026" width="13.5703125" style="150" customWidth="1"/>
    <col min="1027" max="1027" width="13" style="150" customWidth="1"/>
    <col min="1028" max="1028" width="13.140625" style="150" customWidth="1"/>
    <col min="1029" max="1029" width="12.5703125" style="150" customWidth="1"/>
    <col min="1030" max="1030" width="12.7109375" style="150" customWidth="1"/>
    <col min="1031" max="1031" width="11.85546875" style="150" customWidth="1"/>
    <col min="1032" max="1032" width="10.140625" style="150" customWidth="1"/>
    <col min="1033" max="1033" width="9.42578125" style="150" customWidth="1"/>
    <col min="1034" max="1034" width="9.7109375" style="150" customWidth="1"/>
    <col min="1035" max="1035" width="8.7109375" style="150" customWidth="1"/>
    <col min="1036" max="1277" width="9.140625" style="150"/>
    <col min="1278" max="1278" width="15.42578125" style="150" customWidth="1"/>
    <col min="1279" max="1279" width="11.7109375" style="150" customWidth="1"/>
    <col min="1280" max="1280" width="12.140625" style="150" customWidth="1"/>
    <col min="1281" max="1281" width="12.28515625" style="150" customWidth="1"/>
    <col min="1282" max="1282" width="13.5703125" style="150" customWidth="1"/>
    <col min="1283" max="1283" width="13" style="150" customWidth="1"/>
    <col min="1284" max="1284" width="13.140625" style="150" customWidth="1"/>
    <col min="1285" max="1285" width="12.5703125" style="150" customWidth="1"/>
    <col min="1286" max="1286" width="12.7109375" style="150" customWidth="1"/>
    <col min="1287" max="1287" width="11.85546875" style="150" customWidth="1"/>
    <col min="1288" max="1288" width="10.140625" style="150" customWidth="1"/>
    <col min="1289" max="1289" width="9.42578125" style="150" customWidth="1"/>
    <col min="1290" max="1290" width="9.7109375" style="150" customWidth="1"/>
    <col min="1291" max="1291" width="8.7109375" style="150" customWidth="1"/>
    <col min="1292" max="1533" width="9.140625" style="150"/>
    <col min="1534" max="1534" width="15.42578125" style="150" customWidth="1"/>
    <col min="1535" max="1535" width="11.7109375" style="150" customWidth="1"/>
    <col min="1536" max="1536" width="12.140625" style="150" customWidth="1"/>
    <col min="1537" max="1537" width="12.28515625" style="150" customWidth="1"/>
    <col min="1538" max="1538" width="13.5703125" style="150" customWidth="1"/>
    <col min="1539" max="1539" width="13" style="150" customWidth="1"/>
    <col min="1540" max="1540" width="13.140625" style="150" customWidth="1"/>
    <col min="1541" max="1541" width="12.5703125" style="150" customWidth="1"/>
    <col min="1542" max="1542" width="12.7109375" style="150" customWidth="1"/>
    <col min="1543" max="1543" width="11.85546875" style="150" customWidth="1"/>
    <col min="1544" max="1544" width="10.140625" style="150" customWidth="1"/>
    <col min="1545" max="1545" width="9.42578125" style="150" customWidth="1"/>
    <col min="1546" max="1546" width="9.7109375" style="150" customWidth="1"/>
    <col min="1547" max="1547" width="8.7109375" style="150" customWidth="1"/>
    <col min="1548" max="1789" width="9.140625" style="150"/>
    <col min="1790" max="1790" width="15.42578125" style="150" customWidth="1"/>
    <col min="1791" max="1791" width="11.7109375" style="150" customWidth="1"/>
    <col min="1792" max="1792" width="12.140625" style="150" customWidth="1"/>
    <col min="1793" max="1793" width="12.28515625" style="150" customWidth="1"/>
    <col min="1794" max="1794" width="13.5703125" style="150" customWidth="1"/>
    <col min="1795" max="1795" width="13" style="150" customWidth="1"/>
    <col min="1796" max="1796" width="13.140625" style="150" customWidth="1"/>
    <col min="1797" max="1797" width="12.5703125" style="150" customWidth="1"/>
    <col min="1798" max="1798" width="12.7109375" style="150" customWidth="1"/>
    <col min="1799" max="1799" width="11.85546875" style="150" customWidth="1"/>
    <col min="1800" max="1800" width="10.140625" style="150" customWidth="1"/>
    <col min="1801" max="1801" width="9.42578125" style="150" customWidth="1"/>
    <col min="1802" max="1802" width="9.7109375" style="150" customWidth="1"/>
    <col min="1803" max="1803" width="8.7109375" style="150" customWidth="1"/>
    <col min="1804" max="2045" width="9.140625" style="150"/>
    <col min="2046" max="2046" width="15.42578125" style="150" customWidth="1"/>
    <col min="2047" max="2047" width="11.7109375" style="150" customWidth="1"/>
    <col min="2048" max="2048" width="12.140625" style="150" customWidth="1"/>
    <col min="2049" max="2049" width="12.28515625" style="150" customWidth="1"/>
    <col min="2050" max="2050" width="13.5703125" style="150" customWidth="1"/>
    <col min="2051" max="2051" width="13" style="150" customWidth="1"/>
    <col min="2052" max="2052" width="13.140625" style="150" customWidth="1"/>
    <col min="2053" max="2053" width="12.5703125" style="150" customWidth="1"/>
    <col min="2054" max="2054" width="12.7109375" style="150" customWidth="1"/>
    <col min="2055" max="2055" width="11.85546875" style="150" customWidth="1"/>
    <col min="2056" max="2056" width="10.140625" style="150" customWidth="1"/>
    <col min="2057" max="2057" width="9.42578125" style="150" customWidth="1"/>
    <col min="2058" max="2058" width="9.7109375" style="150" customWidth="1"/>
    <col min="2059" max="2059" width="8.7109375" style="150" customWidth="1"/>
    <col min="2060" max="2301" width="9.140625" style="150"/>
    <col min="2302" max="2302" width="15.42578125" style="150" customWidth="1"/>
    <col min="2303" max="2303" width="11.7109375" style="150" customWidth="1"/>
    <col min="2304" max="2304" width="12.140625" style="150" customWidth="1"/>
    <col min="2305" max="2305" width="12.28515625" style="150" customWidth="1"/>
    <col min="2306" max="2306" width="13.5703125" style="150" customWidth="1"/>
    <col min="2307" max="2307" width="13" style="150" customWidth="1"/>
    <col min="2308" max="2308" width="13.140625" style="150" customWidth="1"/>
    <col min="2309" max="2309" width="12.5703125" style="150" customWidth="1"/>
    <col min="2310" max="2310" width="12.7109375" style="150" customWidth="1"/>
    <col min="2311" max="2311" width="11.85546875" style="150" customWidth="1"/>
    <col min="2312" max="2312" width="10.140625" style="150" customWidth="1"/>
    <col min="2313" max="2313" width="9.42578125" style="150" customWidth="1"/>
    <col min="2314" max="2314" width="9.7109375" style="150" customWidth="1"/>
    <col min="2315" max="2315" width="8.7109375" style="150" customWidth="1"/>
    <col min="2316" max="2557" width="9.140625" style="150"/>
    <col min="2558" max="2558" width="15.42578125" style="150" customWidth="1"/>
    <col min="2559" max="2559" width="11.7109375" style="150" customWidth="1"/>
    <col min="2560" max="2560" width="12.140625" style="150" customWidth="1"/>
    <col min="2561" max="2561" width="12.28515625" style="150" customWidth="1"/>
    <col min="2562" max="2562" width="13.5703125" style="150" customWidth="1"/>
    <col min="2563" max="2563" width="13" style="150" customWidth="1"/>
    <col min="2564" max="2564" width="13.140625" style="150" customWidth="1"/>
    <col min="2565" max="2565" width="12.5703125" style="150" customWidth="1"/>
    <col min="2566" max="2566" width="12.7109375" style="150" customWidth="1"/>
    <col min="2567" max="2567" width="11.85546875" style="150" customWidth="1"/>
    <col min="2568" max="2568" width="10.140625" style="150" customWidth="1"/>
    <col min="2569" max="2569" width="9.42578125" style="150" customWidth="1"/>
    <col min="2570" max="2570" width="9.7109375" style="150" customWidth="1"/>
    <col min="2571" max="2571" width="8.7109375" style="150" customWidth="1"/>
    <col min="2572" max="2813" width="9.140625" style="150"/>
    <col min="2814" max="2814" width="15.42578125" style="150" customWidth="1"/>
    <col min="2815" max="2815" width="11.7109375" style="150" customWidth="1"/>
    <col min="2816" max="2816" width="12.140625" style="150" customWidth="1"/>
    <col min="2817" max="2817" width="12.28515625" style="150" customWidth="1"/>
    <col min="2818" max="2818" width="13.5703125" style="150" customWidth="1"/>
    <col min="2819" max="2819" width="13" style="150" customWidth="1"/>
    <col min="2820" max="2820" width="13.140625" style="150" customWidth="1"/>
    <col min="2821" max="2821" width="12.5703125" style="150" customWidth="1"/>
    <col min="2822" max="2822" width="12.7109375" style="150" customWidth="1"/>
    <col min="2823" max="2823" width="11.85546875" style="150" customWidth="1"/>
    <col min="2824" max="2824" width="10.140625" style="150" customWidth="1"/>
    <col min="2825" max="2825" width="9.42578125" style="150" customWidth="1"/>
    <col min="2826" max="2826" width="9.7109375" style="150" customWidth="1"/>
    <col min="2827" max="2827" width="8.7109375" style="150" customWidth="1"/>
    <col min="2828" max="3069" width="9.140625" style="150"/>
    <col min="3070" max="3070" width="15.42578125" style="150" customWidth="1"/>
    <col min="3071" max="3071" width="11.7109375" style="150" customWidth="1"/>
    <col min="3072" max="3072" width="12.140625" style="150" customWidth="1"/>
    <col min="3073" max="3073" width="12.28515625" style="150" customWidth="1"/>
    <col min="3074" max="3074" width="13.5703125" style="150" customWidth="1"/>
    <col min="3075" max="3075" width="13" style="150" customWidth="1"/>
    <col min="3076" max="3076" width="13.140625" style="150" customWidth="1"/>
    <col min="3077" max="3077" width="12.5703125" style="150" customWidth="1"/>
    <col min="3078" max="3078" width="12.7109375" style="150" customWidth="1"/>
    <col min="3079" max="3079" width="11.85546875" style="150" customWidth="1"/>
    <col min="3080" max="3080" width="10.140625" style="150" customWidth="1"/>
    <col min="3081" max="3081" width="9.42578125" style="150" customWidth="1"/>
    <col min="3082" max="3082" width="9.7109375" style="150" customWidth="1"/>
    <col min="3083" max="3083" width="8.7109375" style="150" customWidth="1"/>
    <col min="3084" max="3325" width="9.140625" style="150"/>
    <col min="3326" max="3326" width="15.42578125" style="150" customWidth="1"/>
    <col min="3327" max="3327" width="11.7109375" style="150" customWidth="1"/>
    <col min="3328" max="3328" width="12.140625" style="150" customWidth="1"/>
    <col min="3329" max="3329" width="12.28515625" style="150" customWidth="1"/>
    <col min="3330" max="3330" width="13.5703125" style="150" customWidth="1"/>
    <col min="3331" max="3331" width="13" style="150" customWidth="1"/>
    <col min="3332" max="3332" width="13.140625" style="150" customWidth="1"/>
    <col min="3333" max="3333" width="12.5703125" style="150" customWidth="1"/>
    <col min="3334" max="3334" width="12.7109375" style="150" customWidth="1"/>
    <col min="3335" max="3335" width="11.85546875" style="150" customWidth="1"/>
    <col min="3336" max="3336" width="10.140625" style="150" customWidth="1"/>
    <col min="3337" max="3337" width="9.42578125" style="150" customWidth="1"/>
    <col min="3338" max="3338" width="9.7109375" style="150" customWidth="1"/>
    <col min="3339" max="3339" width="8.7109375" style="150" customWidth="1"/>
    <col min="3340" max="3581" width="9.140625" style="150"/>
    <col min="3582" max="3582" width="15.42578125" style="150" customWidth="1"/>
    <col min="3583" max="3583" width="11.7109375" style="150" customWidth="1"/>
    <col min="3584" max="3584" width="12.140625" style="150" customWidth="1"/>
    <col min="3585" max="3585" width="12.28515625" style="150" customWidth="1"/>
    <col min="3586" max="3586" width="13.5703125" style="150" customWidth="1"/>
    <col min="3587" max="3587" width="13" style="150" customWidth="1"/>
    <col min="3588" max="3588" width="13.140625" style="150" customWidth="1"/>
    <col min="3589" max="3589" width="12.5703125" style="150" customWidth="1"/>
    <col min="3590" max="3590" width="12.7109375" style="150" customWidth="1"/>
    <col min="3591" max="3591" width="11.85546875" style="150" customWidth="1"/>
    <col min="3592" max="3592" width="10.140625" style="150" customWidth="1"/>
    <col min="3593" max="3593" width="9.42578125" style="150" customWidth="1"/>
    <col min="3594" max="3594" width="9.7109375" style="150" customWidth="1"/>
    <col min="3595" max="3595" width="8.7109375" style="150" customWidth="1"/>
    <col min="3596" max="3837" width="9.140625" style="150"/>
    <col min="3838" max="3838" width="15.42578125" style="150" customWidth="1"/>
    <col min="3839" max="3839" width="11.7109375" style="150" customWidth="1"/>
    <col min="3840" max="3840" width="12.140625" style="150" customWidth="1"/>
    <col min="3841" max="3841" width="12.28515625" style="150" customWidth="1"/>
    <col min="3842" max="3842" width="13.5703125" style="150" customWidth="1"/>
    <col min="3843" max="3843" width="13" style="150" customWidth="1"/>
    <col min="3844" max="3844" width="13.140625" style="150" customWidth="1"/>
    <col min="3845" max="3845" width="12.5703125" style="150" customWidth="1"/>
    <col min="3846" max="3846" width="12.7109375" style="150" customWidth="1"/>
    <col min="3847" max="3847" width="11.85546875" style="150" customWidth="1"/>
    <col min="3848" max="3848" width="10.140625" style="150" customWidth="1"/>
    <col min="3849" max="3849" width="9.42578125" style="150" customWidth="1"/>
    <col min="3850" max="3850" width="9.7109375" style="150" customWidth="1"/>
    <col min="3851" max="3851" width="8.7109375" style="150" customWidth="1"/>
    <col min="3852" max="4093" width="9.140625" style="150"/>
    <col min="4094" max="4094" width="15.42578125" style="150" customWidth="1"/>
    <col min="4095" max="4095" width="11.7109375" style="150" customWidth="1"/>
    <col min="4096" max="4096" width="12.140625" style="150" customWidth="1"/>
    <col min="4097" max="4097" width="12.28515625" style="150" customWidth="1"/>
    <col min="4098" max="4098" width="13.5703125" style="150" customWidth="1"/>
    <col min="4099" max="4099" width="13" style="150" customWidth="1"/>
    <col min="4100" max="4100" width="13.140625" style="150" customWidth="1"/>
    <col min="4101" max="4101" width="12.5703125" style="150" customWidth="1"/>
    <col min="4102" max="4102" width="12.7109375" style="150" customWidth="1"/>
    <col min="4103" max="4103" width="11.85546875" style="150" customWidth="1"/>
    <col min="4104" max="4104" width="10.140625" style="150" customWidth="1"/>
    <col min="4105" max="4105" width="9.42578125" style="150" customWidth="1"/>
    <col min="4106" max="4106" width="9.7109375" style="150" customWidth="1"/>
    <col min="4107" max="4107" width="8.7109375" style="150" customWidth="1"/>
    <col min="4108" max="4349" width="9.140625" style="150"/>
    <col min="4350" max="4350" width="15.42578125" style="150" customWidth="1"/>
    <col min="4351" max="4351" width="11.7109375" style="150" customWidth="1"/>
    <col min="4352" max="4352" width="12.140625" style="150" customWidth="1"/>
    <col min="4353" max="4353" width="12.28515625" style="150" customWidth="1"/>
    <col min="4354" max="4354" width="13.5703125" style="150" customWidth="1"/>
    <col min="4355" max="4355" width="13" style="150" customWidth="1"/>
    <col min="4356" max="4356" width="13.140625" style="150" customWidth="1"/>
    <col min="4357" max="4357" width="12.5703125" style="150" customWidth="1"/>
    <col min="4358" max="4358" width="12.7109375" style="150" customWidth="1"/>
    <col min="4359" max="4359" width="11.85546875" style="150" customWidth="1"/>
    <col min="4360" max="4360" width="10.140625" style="150" customWidth="1"/>
    <col min="4361" max="4361" width="9.42578125" style="150" customWidth="1"/>
    <col min="4362" max="4362" width="9.7109375" style="150" customWidth="1"/>
    <col min="4363" max="4363" width="8.7109375" style="150" customWidth="1"/>
    <col min="4364" max="4605" width="9.140625" style="150"/>
    <col min="4606" max="4606" width="15.42578125" style="150" customWidth="1"/>
    <col min="4607" max="4607" width="11.7109375" style="150" customWidth="1"/>
    <col min="4608" max="4608" width="12.140625" style="150" customWidth="1"/>
    <col min="4609" max="4609" width="12.28515625" style="150" customWidth="1"/>
    <col min="4610" max="4610" width="13.5703125" style="150" customWidth="1"/>
    <col min="4611" max="4611" width="13" style="150" customWidth="1"/>
    <col min="4612" max="4612" width="13.140625" style="150" customWidth="1"/>
    <col min="4613" max="4613" width="12.5703125" style="150" customWidth="1"/>
    <col min="4614" max="4614" width="12.7109375" style="150" customWidth="1"/>
    <col min="4615" max="4615" width="11.85546875" style="150" customWidth="1"/>
    <col min="4616" max="4616" width="10.140625" style="150" customWidth="1"/>
    <col min="4617" max="4617" width="9.42578125" style="150" customWidth="1"/>
    <col min="4618" max="4618" width="9.7109375" style="150" customWidth="1"/>
    <col min="4619" max="4619" width="8.7109375" style="150" customWidth="1"/>
    <col min="4620" max="4861" width="9.140625" style="150"/>
    <col min="4862" max="4862" width="15.42578125" style="150" customWidth="1"/>
    <col min="4863" max="4863" width="11.7109375" style="150" customWidth="1"/>
    <col min="4864" max="4864" width="12.140625" style="150" customWidth="1"/>
    <col min="4865" max="4865" width="12.28515625" style="150" customWidth="1"/>
    <col min="4866" max="4866" width="13.5703125" style="150" customWidth="1"/>
    <col min="4867" max="4867" width="13" style="150" customWidth="1"/>
    <col min="4868" max="4868" width="13.140625" style="150" customWidth="1"/>
    <col min="4869" max="4869" width="12.5703125" style="150" customWidth="1"/>
    <col min="4870" max="4870" width="12.7109375" style="150" customWidth="1"/>
    <col min="4871" max="4871" width="11.85546875" style="150" customWidth="1"/>
    <col min="4872" max="4872" width="10.140625" style="150" customWidth="1"/>
    <col min="4873" max="4873" width="9.42578125" style="150" customWidth="1"/>
    <col min="4874" max="4874" width="9.7109375" style="150" customWidth="1"/>
    <col min="4875" max="4875" width="8.7109375" style="150" customWidth="1"/>
    <col min="4876" max="5117" width="9.140625" style="150"/>
    <col min="5118" max="5118" width="15.42578125" style="150" customWidth="1"/>
    <col min="5119" max="5119" width="11.7109375" style="150" customWidth="1"/>
    <col min="5120" max="5120" width="12.140625" style="150" customWidth="1"/>
    <col min="5121" max="5121" width="12.28515625" style="150" customWidth="1"/>
    <col min="5122" max="5122" width="13.5703125" style="150" customWidth="1"/>
    <col min="5123" max="5123" width="13" style="150" customWidth="1"/>
    <col min="5124" max="5124" width="13.140625" style="150" customWidth="1"/>
    <col min="5125" max="5125" width="12.5703125" style="150" customWidth="1"/>
    <col min="5126" max="5126" width="12.7109375" style="150" customWidth="1"/>
    <col min="5127" max="5127" width="11.85546875" style="150" customWidth="1"/>
    <col min="5128" max="5128" width="10.140625" style="150" customWidth="1"/>
    <col min="5129" max="5129" width="9.42578125" style="150" customWidth="1"/>
    <col min="5130" max="5130" width="9.7109375" style="150" customWidth="1"/>
    <col min="5131" max="5131" width="8.7109375" style="150" customWidth="1"/>
    <col min="5132" max="5373" width="9.140625" style="150"/>
    <col min="5374" max="5374" width="15.42578125" style="150" customWidth="1"/>
    <col min="5375" max="5375" width="11.7109375" style="150" customWidth="1"/>
    <col min="5376" max="5376" width="12.140625" style="150" customWidth="1"/>
    <col min="5377" max="5377" width="12.28515625" style="150" customWidth="1"/>
    <col min="5378" max="5378" width="13.5703125" style="150" customWidth="1"/>
    <col min="5379" max="5379" width="13" style="150" customWidth="1"/>
    <col min="5380" max="5380" width="13.140625" style="150" customWidth="1"/>
    <col min="5381" max="5381" width="12.5703125" style="150" customWidth="1"/>
    <col min="5382" max="5382" width="12.7109375" style="150" customWidth="1"/>
    <col min="5383" max="5383" width="11.85546875" style="150" customWidth="1"/>
    <col min="5384" max="5384" width="10.140625" style="150" customWidth="1"/>
    <col min="5385" max="5385" width="9.42578125" style="150" customWidth="1"/>
    <col min="5386" max="5386" width="9.7109375" style="150" customWidth="1"/>
    <col min="5387" max="5387" width="8.7109375" style="150" customWidth="1"/>
    <col min="5388" max="5629" width="9.140625" style="150"/>
    <col min="5630" max="5630" width="15.42578125" style="150" customWidth="1"/>
    <col min="5631" max="5631" width="11.7109375" style="150" customWidth="1"/>
    <col min="5632" max="5632" width="12.140625" style="150" customWidth="1"/>
    <col min="5633" max="5633" width="12.28515625" style="150" customWidth="1"/>
    <col min="5634" max="5634" width="13.5703125" style="150" customWidth="1"/>
    <col min="5635" max="5635" width="13" style="150" customWidth="1"/>
    <col min="5636" max="5636" width="13.140625" style="150" customWidth="1"/>
    <col min="5637" max="5637" width="12.5703125" style="150" customWidth="1"/>
    <col min="5638" max="5638" width="12.7109375" style="150" customWidth="1"/>
    <col min="5639" max="5639" width="11.85546875" style="150" customWidth="1"/>
    <col min="5640" max="5640" width="10.140625" style="150" customWidth="1"/>
    <col min="5641" max="5641" width="9.42578125" style="150" customWidth="1"/>
    <col min="5642" max="5642" width="9.7109375" style="150" customWidth="1"/>
    <col min="5643" max="5643" width="8.7109375" style="150" customWidth="1"/>
    <col min="5644" max="5885" width="9.140625" style="150"/>
    <col min="5886" max="5886" width="15.42578125" style="150" customWidth="1"/>
    <col min="5887" max="5887" width="11.7109375" style="150" customWidth="1"/>
    <col min="5888" max="5888" width="12.140625" style="150" customWidth="1"/>
    <col min="5889" max="5889" width="12.28515625" style="150" customWidth="1"/>
    <col min="5890" max="5890" width="13.5703125" style="150" customWidth="1"/>
    <col min="5891" max="5891" width="13" style="150" customWidth="1"/>
    <col min="5892" max="5892" width="13.140625" style="150" customWidth="1"/>
    <col min="5893" max="5893" width="12.5703125" style="150" customWidth="1"/>
    <col min="5894" max="5894" width="12.7109375" style="150" customWidth="1"/>
    <col min="5895" max="5895" width="11.85546875" style="150" customWidth="1"/>
    <col min="5896" max="5896" width="10.140625" style="150" customWidth="1"/>
    <col min="5897" max="5897" width="9.42578125" style="150" customWidth="1"/>
    <col min="5898" max="5898" width="9.7109375" style="150" customWidth="1"/>
    <col min="5899" max="5899" width="8.7109375" style="150" customWidth="1"/>
    <col min="5900" max="6141" width="9.140625" style="150"/>
    <col min="6142" max="6142" width="15.42578125" style="150" customWidth="1"/>
    <col min="6143" max="6143" width="11.7109375" style="150" customWidth="1"/>
    <col min="6144" max="6144" width="12.140625" style="150" customWidth="1"/>
    <col min="6145" max="6145" width="12.28515625" style="150" customWidth="1"/>
    <col min="6146" max="6146" width="13.5703125" style="150" customWidth="1"/>
    <col min="6147" max="6147" width="13" style="150" customWidth="1"/>
    <col min="6148" max="6148" width="13.140625" style="150" customWidth="1"/>
    <col min="6149" max="6149" width="12.5703125" style="150" customWidth="1"/>
    <col min="6150" max="6150" width="12.7109375" style="150" customWidth="1"/>
    <col min="6151" max="6151" width="11.85546875" style="150" customWidth="1"/>
    <col min="6152" max="6152" width="10.140625" style="150" customWidth="1"/>
    <col min="6153" max="6153" width="9.42578125" style="150" customWidth="1"/>
    <col min="6154" max="6154" width="9.7109375" style="150" customWidth="1"/>
    <col min="6155" max="6155" width="8.7109375" style="150" customWidth="1"/>
    <col min="6156" max="6397" width="9.140625" style="150"/>
    <col min="6398" max="6398" width="15.42578125" style="150" customWidth="1"/>
    <col min="6399" max="6399" width="11.7109375" style="150" customWidth="1"/>
    <col min="6400" max="6400" width="12.140625" style="150" customWidth="1"/>
    <col min="6401" max="6401" width="12.28515625" style="150" customWidth="1"/>
    <col min="6402" max="6402" width="13.5703125" style="150" customWidth="1"/>
    <col min="6403" max="6403" width="13" style="150" customWidth="1"/>
    <col min="6404" max="6404" width="13.140625" style="150" customWidth="1"/>
    <col min="6405" max="6405" width="12.5703125" style="150" customWidth="1"/>
    <col min="6406" max="6406" width="12.7109375" style="150" customWidth="1"/>
    <col min="6407" max="6407" width="11.85546875" style="150" customWidth="1"/>
    <col min="6408" max="6408" width="10.140625" style="150" customWidth="1"/>
    <col min="6409" max="6409" width="9.42578125" style="150" customWidth="1"/>
    <col min="6410" max="6410" width="9.7109375" style="150" customWidth="1"/>
    <col min="6411" max="6411" width="8.7109375" style="150" customWidth="1"/>
    <col min="6412" max="6653" width="9.140625" style="150"/>
    <col min="6654" max="6654" width="15.42578125" style="150" customWidth="1"/>
    <col min="6655" max="6655" width="11.7109375" style="150" customWidth="1"/>
    <col min="6656" max="6656" width="12.140625" style="150" customWidth="1"/>
    <col min="6657" max="6657" width="12.28515625" style="150" customWidth="1"/>
    <col min="6658" max="6658" width="13.5703125" style="150" customWidth="1"/>
    <col min="6659" max="6659" width="13" style="150" customWidth="1"/>
    <col min="6660" max="6660" width="13.140625" style="150" customWidth="1"/>
    <col min="6661" max="6661" width="12.5703125" style="150" customWidth="1"/>
    <col min="6662" max="6662" width="12.7109375" style="150" customWidth="1"/>
    <col min="6663" max="6663" width="11.85546875" style="150" customWidth="1"/>
    <col min="6664" max="6664" width="10.140625" style="150" customWidth="1"/>
    <col min="6665" max="6665" width="9.42578125" style="150" customWidth="1"/>
    <col min="6666" max="6666" width="9.7109375" style="150" customWidth="1"/>
    <col min="6667" max="6667" width="8.7109375" style="150" customWidth="1"/>
    <col min="6668" max="6909" width="9.140625" style="150"/>
    <col min="6910" max="6910" width="15.42578125" style="150" customWidth="1"/>
    <col min="6911" max="6911" width="11.7109375" style="150" customWidth="1"/>
    <col min="6912" max="6912" width="12.140625" style="150" customWidth="1"/>
    <col min="6913" max="6913" width="12.28515625" style="150" customWidth="1"/>
    <col min="6914" max="6914" width="13.5703125" style="150" customWidth="1"/>
    <col min="6915" max="6915" width="13" style="150" customWidth="1"/>
    <col min="6916" max="6916" width="13.140625" style="150" customWidth="1"/>
    <col min="6917" max="6917" width="12.5703125" style="150" customWidth="1"/>
    <col min="6918" max="6918" width="12.7109375" style="150" customWidth="1"/>
    <col min="6919" max="6919" width="11.85546875" style="150" customWidth="1"/>
    <col min="6920" max="6920" width="10.140625" style="150" customWidth="1"/>
    <col min="6921" max="6921" width="9.42578125" style="150" customWidth="1"/>
    <col min="6922" max="6922" width="9.7109375" style="150" customWidth="1"/>
    <col min="6923" max="6923" width="8.7109375" style="150" customWidth="1"/>
    <col min="6924" max="7165" width="9.140625" style="150"/>
    <col min="7166" max="7166" width="15.42578125" style="150" customWidth="1"/>
    <col min="7167" max="7167" width="11.7109375" style="150" customWidth="1"/>
    <col min="7168" max="7168" width="12.140625" style="150" customWidth="1"/>
    <col min="7169" max="7169" width="12.28515625" style="150" customWidth="1"/>
    <col min="7170" max="7170" width="13.5703125" style="150" customWidth="1"/>
    <col min="7171" max="7171" width="13" style="150" customWidth="1"/>
    <col min="7172" max="7172" width="13.140625" style="150" customWidth="1"/>
    <col min="7173" max="7173" width="12.5703125" style="150" customWidth="1"/>
    <col min="7174" max="7174" width="12.7109375" style="150" customWidth="1"/>
    <col min="7175" max="7175" width="11.85546875" style="150" customWidth="1"/>
    <col min="7176" max="7176" width="10.140625" style="150" customWidth="1"/>
    <col min="7177" max="7177" width="9.42578125" style="150" customWidth="1"/>
    <col min="7178" max="7178" width="9.7109375" style="150" customWidth="1"/>
    <col min="7179" max="7179" width="8.7109375" style="150" customWidth="1"/>
    <col min="7180" max="7421" width="9.140625" style="150"/>
    <col min="7422" max="7422" width="15.42578125" style="150" customWidth="1"/>
    <col min="7423" max="7423" width="11.7109375" style="150" customWidth="1"/>
    <col min="7424" max="7424" width="12.140625" style="150" customWidth="1"/>
    <col min="7425" max="7425" width="12.28515625" style="150" customWidth="1"/>
    <col min="7426" max="7426" width="13.5703125" style="150" customWidth="1"/>
    <col min="7427" max="7427" width="13" style="150" customWidth="1"/>
    <col min="7428" max="7428" width="13.140625" style="150" customWidth="1"/>
    <col min="7429" max="7429" width="12.5703125" style="150" customWidth="1"/>
    <col min="7430" max="7430" width="12.7109375" style="150" customWidth="1"/>
    <col min="7431" max="7431" width="11.85546875" style="150" customWidth="1"/>
    <col min="7432" max="7432" width="10.140625" style="150" customWidth="1"/>
    <col min="7433" max="7433" width="9.42578125" style="150" customWidth="1"/>
    <col min="7434" max="7434" width="9.7109375" style="150" customWidth="1"/>
    <col min="7435" max="7435" width="8.7109375" style="150" customWidth="1"/>
    <col min="7436" max="7677" width="9.140625" style="150"/>
    <col min="7678" max="7678" width="15.42578125" style="150" customWidth="1"/>
    <col min="7679" max="7679" width="11.7109375" style="150" customWidth="1"/>
    <col min="7680" max="7680" width="12.140625" style="150" customWidth="1"/>
    <col min="7681" max="7681" width="12.28515625" style="150" customWidth="1"/>
    <col min="7682" max="7682" width="13.5703125" style="150" customWidth="1"/>
    <col min="7683" max="7683" width="13" style="150" customWidth="1"/>
    <col min="7684" max="7684" width="13.140625" style="150" customWidth="1"/>
    <col min="7685" max="7685" width="12.5703125" style="150" customWidth="1"/>
    <col min="7686" max="7686" width="12.7109375" style="150" customWidth="1"/>
    <col min="7687" max="7687" width="11.85546875" style="150" customWidth="1"/>
    <col min="7688" max="7688" width="10.140625" style="150" customWidth="1"/>
    <col min="7689" max="7689" width="9.42578125" style="150" customWidth="1"/>
    <col min="7690" max="7690" width="9.7109375" style="150" customWidth="1"/>
    <col min="7691" max="7691" width="8.7109375" style="150" customWidth="1"/>
    <col min="7692" max="7933" width="9.140625" style="150"/>
    <col min="7934" max="7934" width="15.42578125" style="150" customWidth="1"/>
    <col min="7935" max="7935" width="11.7109375" style="150" customWidth="1"/>
    <col min="7936" max="7936" width="12.140625" style="150" customWidth="1"/>
    <col min="7937" max="7937" width="12.28515625" style="150" customWidth="1"/>
    <col min="7938" max="7938" width="13.5703125" style="150" customWidth="1"/>
    <col min="7939" max="7939" width="13" style="150" customWidth="1"/>
    <col min="7940" max="7940" width="13.140625" style="150" customWidth="1"/>
    <col min="7941" max="7941" width="12.5703125" style="150" customWidth="1"/>
    <col min="7942" max="7942" width="12.7109375" style="150" customWidth="1"/>
    <col min="7943" max="7943" width="11.85546875" style="150" customWidth="1"/>
    <col min="7944" max="7944" width="10.140625" style="150" customWidth="1"/>
    <col min="7945" max="7945" width="9.42578125" style="150" customWidth="1"/>
    <col min="7946" max="7946" width="9.7109375" style="150" customWidth="1"/>
    <col min="7947" max="7947" width="8.7109375" style="150" customWidth="1"/>
    <col min="7948" max="8189" width="9.140625" style="150"/>
    <col min="8190" max="8190" width="15.42578125" style="150" customWidth="1"/>
    <col min="8191" max="8191" width="11.7109375" style="150" customWidth="1"/>
    <col min="8192" max="8192" width="12.140625" style="150" customWidth="1"/>
    <col min="8193" max="8193" width="12.28515625" style="150" customWidth="1"/>
    <col min="8194" max="8194" width="13.5703125" style="150" customWidth="1"/>
    <col min="8195" max="8195" width="13" style="150" customWidth="1"/>
    <col min="8196" max="8196" width="13.140625" style="150" customWidth="1"/>
    <col min="8197" max="8197" width="12.5703125" style="150" customWidth="1"/>
    <col min="8198" max="8198" width="12.7109375" style="150" customWidth="1"/>
    <col min="8199" max="8199" width="11.85546875" style="150" customWidth="1"/>
    <col min="8200" max="8200" width="10.140625" style="150" customWidth="1"/>
    <col min="8201" max="8201" width="9.42578125" style="150" customWidth="1"/>
    <col min="8202" max="8202" width="9.7109375" style="150" customWidth="1"/>
    <col min="8203" max="8203" width="8.7109375" style="150" customWidth="1"/>
    <col min="8204" max="8445" width="9.140625" style="150"/>
    <col min="8446" max="8446" width="15.42578125" style="150" customWidth="1"/>
    <col min="8447" max="8447" width="11.7109375" style="150" customWidth="1"/>
    <col min="8448" max="8448" width="12.140625" style="150" customWidth="1"/>
    <col min="8449" max="8449" width="12.28515625" style="150" customWidth="1"/>
    <col min="8450" max="8450" width="13.5703125" style="150" customWidth="1"/>
    <col min="8451" max="8451" width="13" style="150" customWidth="1"/>
    <col min="8452" max="8452" width="13.140625" style="150" customWidth="1"/>
    <col min="8453" max="8453" width="12.5703125" style="150" customWidth="1"/>
    <col min="8454" max="8454" width="12.7109375" style="150" customWidth="1"/>
    <col min="8455" max="8455" width="11.85546875" style="150" customWidth="1"/>
    <col min="8456" max="8456" width="10.140625" style="150" customWidth="1"/>
    <col min="8457" max="8457" width="9.42578125" style="150" customWidth="1"/>
    <col min="8458" max="8458" width="9.7109375" style="150" customWidth="1"/>
    <col min="8459" max="8459" width="8.7109375" style="150" customWidth="1"/>
    <col min="8460" max="8701" width="9.140625" style="150"/>
    <col min="8702" max="8702" width="15.42578125" style="150" customWidth="1"/>
    <col min="8703" max="8703" width="11.7109375" style="150" customWidth="1"/>
    <col min="8704" max="8704" width="12.140625" style="150" customWidth="1"/>
    <col min="8705" max="8705" width="12.28515625" style="150" customWidth="1"/>
    <col min="8706" max="8706" width="13.5703125" style="150" customWidth="1"/>
    <col min="8707" max="8707" width="13" style="150" customWidth="1"/>
    <col min="8708" max="8708" width="13.140625" style="150" customWidth="1"/>
    <col min="8709" max="8709" width="12.5703125" style="150" customWidth="1"/>
    <col min="8710" max="8710" width="12.7109375" style="150" customWidth="1"/>
    <col min="8711" max="8711" width="11.85546875" style="150" customWidth="1"/>
    <col min="8712" max="8712" width="10.140625" style="150" customWidth="1"/>
    <col min="8713" max="8713" width="9.42578125" style="150" customWidth="1"/>
    <col min="8714" max="8714" width="9.7109375" style="150" customWidth="1"/>
    <col min="8715" max="8715" width="8.7109375" style="150" customWidth="1"/>
    <col min="8716" max="8957" width="9.140625" style="150"/>
    <col min="8958" max="8958" width="15.42578125" style="150" customWidth="1"/>
    <col min="8959" max="8959" width="11.7109375" style="150" customWidth="1"/>
    <col min="8960" max="8960" width="12.140625" style="150" customWidth="1"/>
    <col min="8961" max="8961" width="12.28515625" style="150" customWidth="1"/>
    <col min="8962" max="8962" width="13.5703125" style="150" customWidth="1"/>
    <col min="8963" max="8963" width="13" style="150" customWidth="1"/>
    <col min="8964" max="8964" width="13.140625" style="150" customWidth="1"/>
    <col min="8965" max="8965" width="12.5703125" style="150" customWidth="1"/>
    <col min="8966" max="8966" width="12.7109375" style="150" customWidth="1"/>
    <col min="8967" max="8967" width="11.85546875" style="150" customWidth="1"/>
    <col min="8968" max="8968" width="10.140625" style="150" customWidth="1"/>
    <col min="8969" max="8969" width="9.42578125" style="150" customWidth="1"/>
    <col min="8970" max="8970" width="9.7109375" style="150" customWidth="1"/>
    <col min="8971" max="8971" width="8.7109375" style="150" customWidth="1"/>
    <col min="8972" max="9213" width="9.140625" style="150"/>
    <col min="9214" max="9214" width="15.42578125" style="150" customWidth="1"/>
    <col min="9215" max="9215" width="11.7109375" style="150" customWidth="1"/>
    <col min="9216" max="9216" width="12.140625" style="150" customWidth="1"/>
    <col min="9217" max="9217" width="12.28515625" style="150" customWidth="1"/>
    <col min="9218" max="9218" width="13.5703125" style="150" customWidth="1"/>
    <col min="9219" max="9219" width="13" style="150" customWidth="1"/>
    <col min="9220" max="9220" width="13.140625" style="150" customWidth="1"/>
    <col min="9221" max="9221" width="12.5703125" style="150" customWidth="1"/>
    <col min="9222" max="9222" width="12.7109375" style="150" customWidth="1"/>
    <col min="9223" max="9223" width="11.85546875" style="150" customWidth="1"/>
    <col min="9224" max="9224" width="10.140625" style="150" customWidth="1"/>
    <col min="9225" max="9225" width="9.42578125" style="150" customWidth="1"/>
    <col min="9226" max="9226" width="9.7109375" style="150" customWidth="1"/>
    <col min="9227" max="9227" width="8.7109375" style="150" customWidth="1"/>
    <col min="9228" max="9469" width="9.140625" style="150"/>
    <col min="9470" max="9470" width="15.42578125" style="150" customWidth="1"/>
    <col min="9471" max="9471" width="11.7109375" style="150" customWidth="1"/>
    <col min="9472" max="9472" width="12.140625" style="150" customWidth="1"/>
    <col min="9473" max="9473" width="12.28515625" style="150" customWidth="1"/>
    <col min="9474" max="9474" width="13.5703125" style="150" customWidth="1"/>
    <col min="9475" max="9475" width="13" style="150" customWidth="1"/>
    <col min="9476" max="9476" width="13.140625" style="150" customWidth="1"/>
    <col min="9477" max="9477" width="12.5703125" style="150" customWidth="1"/>
    <col min="9478" max="9478" width="12.7109375" style="150" customWidth="1"/>
    <col min="9479" max="9479" width="11.85546875" style="150" customWidth="1"/>
    <col min="9480" max="9480" width="10.140625" style="150" customWidth="1"/>
    <col min="9481" max="9481" width="9.42578125" style="150" customWidth="1"/>
    <col min="9482" max="9482" width="9.7109375" style="150" customWidth="1"/>
    <col min="9483" max="9483" width="8.7109375" style="150" customWidth="1"/>
    <col min="9484" max="9725" width="9.140625" style="150"/>
    <col min="9726" max="9726" width="15.42578125" style="150" customWidth="1"/>
    <col min="9727" max="9727" width="11.7109375" style="150" customWidth="1"/>
    <col min="9728" max="9728" width="12.140625" style="150" customWidth="1"/>
    <col min="9729" max="9729" width="12.28515625" style="150" customWidth="1"/>
    <col min="9730" max="9730" width="13.5703125" style="150" customWidth="1"/>
    <col min="9731" max="9731" width="13" style="150" customWidth="1"/>
    <col min="9732" max="9732" width="13.140625" style="150" customWidth="1"/>
    <col min="9733" max="9733" width="12.5703125" style="150" customWidth="1"/>
    <col min="9734" max="9734" width="12.7109375" style="150" customWidth="1"/>
    <col min="9735" max="9735" width="11.85546875" style="150" customWidth="1"/>
    <col min="9736" max="9736" width="10.140625" style="150" customWidth="1"/>
    <col min="9737" max="9737" width="9.42578125" style="150" customWidth="1"/>
    <col min="9738" max="9738" width="9.7109375" style="150" customWidth="1"/>
    <col min="9739" max="9739" width="8.7109375" style="150" customWidth="1"/>
    <col min="9740" max="9981" width="9.140625" style="150"/>
    <col min="9982" max="9982" width="15.42578125" style="150" customWidth="1"/>
    <col min="9983" max="9983" width="11.7109375" style="150" customWidth="1"/>
    <col min="9984" max="9984" width="12.140625" style="150" customWidth="1"/>
    <col min="9985" max="9985" width="12.28515625" style="150" customWidth="1"/>
    <col min="9986" max="9986" width="13.5703125" style="150" customWidth="1"/>
    <col min="9987" max="9987" width="13" style="150" customWidth="1"/>
    <col min="9988" max="9988" width="13.140625" style="150" customWidth="1"/>
    <col min="9989" max="9989" width="12.5703125" style="150" customWidth="1"/>
    <col min="9990" max="9990" width="12.7109375" style="150" customWidth="1"/>
    <col min="9991" max="9991" width="11.85546875" style="150" customWidth="1"/>
    <col min="9992" max="9992" width="10.140625" style="150" customWidth="1"/>
    <col min="9993" max="9993" width="9.42578125" style="150" customWidth="1"/>
    <col min="9994" max="9994" width="9.7109375" style="150" customWidth="1"/>
    <col min="9995" max="9995" width="8.7109375" style="150" customWidth="1"/>
    <col min="9996" max="10237" width="9.140625" style="150"/>
    <col min="10238" max="10238" width="15.42578125" style="150" customWidth="1"/>
    <col min="10239" max="10239" width="11.7109375" style="150" customWidth="1"/>
    <col min="10240" max="10240" width="12.140625" style="150" customWidth="1"/>
    <col min="10241" max="10241" width="12.28515625" style="150" customWidth="1"/>
    <col min="10242" max="10242" width="13.5703125" style="150" customWidth="1"/>
    <col min="10243" max="10243" width="13" style="150" customWidth="1"/>
    <col min="10244" max="10244" width="13.140625" style="150" customWidth="1"/>
    <col min="10245" max="10245" width="12.5703125" style="150" customWidth="1"/>
    <col min="10246" max="10246" width="12.7109375" style="150" customWidth="1"/>
    <col min="10247" max="10247" width="11.85546875" style="150" customWidth="1"/>
    <col min="10248" max="10248" width="10.140625" style="150" customWidth="1"/>
    <col min="10249" max="10249" width="9.42578125" style="150" customWidth="1"/>
    <col min="10250" max="10250" width="9.7109375" style="150" customWidth="1"/>
    <col min="10251" max="10251" width="8.7109375" style="150" customWidth="1"/>
    <col min="10252" max="10493" width="9.140625" style="150"/>
    <col min="10494" max="10494" width="15.42578125" style="150" customWidth="1"/>
    <col min="10495" max="10495" width="11.7109375" style="150" customWidth="1"/>
    <col min="10496" max="10496" width="12.140625" style="150" customWidth="1"/>
    <col min="10497" max="10497" width="12.28515625" style="150" customWidth="1"/>
    <col min="10498" max="10498" width="13.5703125" style="150" customWidth="1"/>
    <col min="10499" max="10499" width="13" style="150" customWidth="1"/>
    <col min="10500" max="10500" width="13.140625" style="150" customWidth="1"/>
    <col min="10501" max="10501" width="12.5703125" style="150" customWidth="1"/>
    <col min="10502" max="10502" width="12.7109375" style="150" customWidth="1"/>
    <col min="10503" max="10503" width="11.85546875" style="150" customWidth="1"/>
    <col min="10504" max="10504" width="10.140625" style="150" customWidth="1"/>
    <col min="10505" max="10505" width="9.42578125" style="150" customWidth="1"/>
    <col min="10506" max="10506" width="9.7109375" style="150" customWidth="1"/>
    <col min="10507" max="10507" width="8.7109375" style="150" customWidth="1"/>
    <col min="10508" max="10749" width="9.140625" style="150"/>
    <col min="10750" max="10750" width="15.42578125" style="150" customWidth="1"/>
    <col min="10751" max="10751" width="11.7109375" style="150" customWidth="1"/>
    <col min="10752" max="10752" width="12.140625" style="150" customWidth="1"/>
    <col min="10753" max="10753" width="12.28515625" style="150" customWidth="1"/>
    <col min="10754" max="10754" width="13.5703125" style="150" customWidth="1"/>
    <col min="10755" max="10755" width="13" style="150" customWidth="1"/>
    <col min="10756" max="10756" width="13.140625" style="150" customWidth="1"/>
    <col min="10757" max="10757" width="12.5703125" style="150" customWidth="1"/>
    <col min="10758" max="10758" width="12.7109375" style="150" customWidth="1"/>
    <col min="10759" max="10759" width="11.85546875" style="150" customWidth="1"/>
    <col min="10760" max="10760" width="10.140625" style="150" customWidth="1"/>
    <col min="10761" max="10761" width="9.42578125" style="150" customWidth="1"/>
    <col min="10762" max="10762" width="9.7109375" style="150" customWidth="1"/>
    <col min="10763" max="10763" width="8.7109375" style="150" customWidth="1"/>
    <col min="10764" max="11005" width="9.140625" style="150"/>
    <col min="11006" max="11006" width="15.42578125" style="150" customWidth="1"/>
    <col min="11007" max="11007" width="11.7109375" style="150" customWidth="1"/>
    <col min="11008" max="11008" width="12.140625" style="150" customWidth="1"/>
    <col min="11009" max="11009" width="12.28515625" style="150" customWidth="1"/>
    <col min="11010" max="11010" width="13.5703125" style="150" customWidth="1"/>
    <col min="11011" max="11011" width="13" style="150" customWidth="1"/>
    <col min="11012" max="11012" width="13.140625" style="150" customWidth="1"/>
    <col min="11013" max="11013" width="12.5703125" style="150" customWidth="1"/>
    <col min="11014" max="11014" width="12.7109375" style="150" customWidth="1"/>
    <col min="11015" max="11015" width="11.85546875" style="150" customWidth="1"/>
    <col min="11016" max="11016" width="10.140625" style="150" customWidth="1"/>
    <col min="11017" max="11017" width="9.42578125" style="150" customWidth="1"/>
    <col min="11018" max="11018" width="9.7109375" style="150" customWidth="1"/>
    <col min="11019" max="11019" width="8.7109375" style="150" customWidth="1"/>
    <col min="11020" max="11261" width="9.140625" style="150"/>
    <col min="11262" max="11262" width="15.42578125" style="150" customWidth="1"/>
    <col min="11263" max="11263" width="11.7109375" style="150" customWidth="1"/>
    <col min="11264" max="11264" width="12.140625" style="150" customWidth="1"/>
    <col min="11265" max="11265" width="12.28515625" style="150" customWidth="1"/>
    <col min="11266" max="11266" width="13.5703125" style="150" customWidth="1"/>
    <col min="11267" max="11267" width="13" style="150" customWidth="1"/>
    <col min="11268" max="11268" width="13.140625" style="150" customWidth="1"/>
    <col min="11269" max="11269" width="12.5703125" style="150" customWidth="1"/>
    <col min="11270" max="11270" width="12.7109375" style="150" customWidth="1"/>
    <col min="11271" max="11271" width="11.85546875" style="150" customWidth="1"/>
    <col min="11272" max="11272" width="10.140625" style="150" customWidth="1"/>
    <col min="11273" max="11273" width="9.42578125" style="150" customWidth="1"/>
    <col min="11274" max="11274" width="9.7109375" style="150" customWidth="1"/>
    <col min="11275" max="11275" width="8.7109375" style="150" customWidth="1"/>
    <col min="11276" max="11517" width="9.140625" style="150"/>
    <col min="11518" max="11518" width="15.42578125" style="150" customWidth="1"/>
    <col min="11519" max="11519" width="11.7109375" style="150" customWidth="1"/>
    <col min="11520" max="11520" width="12.140625" style="150" customWidth="1"/>
    <col min="11521" max="11521" width="12.28515625" style="150" customWidth="1"/>
    <col min="11522" max="11522" width="13.5703125" style="150" customWidth="1"/>
    <col min="11523" max="11523" width="13" style="150" customWidth="1"/>
    <col min="11524" max="11524" width="13.140625" style="150" customWidth="1"/>
    <col min="11525" max="11525" width="12.5703125" style="150" customWidth="1"/>
    <col min="11526" max="11526" width="12.7109375" style="150" customWidth="1"/>
    <col min="11527" max="11527" width="11.85546875" style="150" customWidth="1"/>
    <col min="11528" max="11528" width="10.140625" style="150" customWidth="1"/>
    <col min="11529" max="11529" width="9.42578125" style="150" customWidth="1"/>
    <col min="11530" max="11530" width="9.7109375" style="150" customWidth="1"/>
    <col min="11531" max="11531" width="8.7109375" style="150" customWidth="1"/>
    <col min="11532" max="11773" width="9.140625" style="150"/>
    <col min="11774" max="11774" width="15.42578125" style="150" customWidth="1"/>
    <col min="11775" max="11775" width="11.7109375" style="150" customWidth="1"/>
    <col min="11776" max="11776" width="12.140625" style="150" customWidth="1"/>
    <col min="11777" max="11777" width="12.28515625" style="150" customWidth="1"/>
    <col min="11778" max="11778" width="13.5703125" style="150" customWidth="1"/>
    <col min="11779" max="11779" width="13" style="150" customWidth="1"/>
    <col min="11780" max="11780" width="13.140625" style="150" customWidth="1"/>
    <col min="11781" max="11781" width="12.5703125" style="150" customWidth="1"/>
    <col min="11782" max="11782" width="12.7109375" style="150" customWidth="1"/>
    <col min="11783" max="11783" width="11.85546875" style="150" customWidth="1"/>
    <col min="11784" max="11784" width="10.140625" style="150" customWidth="1"/>
    <col min="11785" max="11785" width="9.42578125" style="150" customWidth="1"/>
    <col min="11786" max="11786" width="9.7109375" style="150" customWidth="1"/>
    <col min="11787" max="11787" width="8.7109375" style="150" customWidth="1"/>
    <col min="11788" max="12029" width="9.140625" style="150"/>
    <col min="12030" max="12030" width="15.42578125" style="150" customWidth="1"/>
    <col min="12031" max="12031" width="11.7109375" style="150" customWidth="1"/>
    <col min="12032" max="12032" width="12.140625" style="150" customWidth="1"/>
    <col min="12033" max="12033" width="12.28515625" style="150" customWidth="1"/>
    <col min="12034" max="12034" width="13.5703125" style="150" customWidth="1"/>
    <col min="12035" max="12035" width="13" style="150" customWidth="1"/>
    <col min="12036" max="12036" width="13.140625" style="150" customWidth="1"/>
    <col min="12037" max="12037" width="12.5703125" style="150" customWidth="1"/>
    <col min="12038" max="12038" width="12.7109375" style="150" customWidth="1"/>
    <col min="12039" max="12039" width="11.85546875" style="150" customWidth="1"/>
    <col min="12040" max="12040" width="10.140625" style="150" customWidth="1"/>
    <col min="12041" max="12041" width="9.42578125" style="150" customWidth="1"/>
    <col min="12042" max="12042" width="9.7109375" style="150" customWidth="1"/>
    <col min="12043" max="12043" width="8.7109375" style="150" customWidth="1"/>
    <col min="12044" max="12285" width="9.140625" style="150"/>
    <col min="12286" max="12286" width="15.42578125" style="150" customWidth="1"/>
    <col min="12287" max="12287" width="11.7109375" style="150" customWidth="1"/>
    <col min="12288" max="12288" width="12.140625" style="150" customWidth="1"/>
    <col min="12289" max="12289" width="12.28515625" style="150" customWidth="1"/>
    <col min="12290" max="12290" width="13.5703125" style="150" customWidth="1"/>
    <col min="12291" max="12291" width="13" style="150" customWidth="1"/>
    <col min="12292" max="12292" width="13.140625" style="150" customWidth="1"/>
    <col min="12293" max="12293" width="12.5703125" style="150" customWidth="1"/>
    <col min="12294" max="12294" width="12.7109375" style="150" customWidth="1"/>
    <col min="12295" max="12295" width="11.85546875" style="150" customWidth="1"/>
    <col min="12296" max="12296" width="10.140625" style="150" customWidth="1"/>
    <col min="12297" max="12297" width="9.42578125" style="150" customWidth="1"/>
    <col min="12298" max="12298" width="9.7109375" style="150" customWidth="1"/>
    <col min="12299" max="12299" width="8.7109375" style="150" customWidth="1"/>
    <col min="12300" max="12541" width="9.140625" style="150"/>
    <col min="12542" max="12542" width="15.42578125" style="150" customWidth="1"/>
    <col min="12543" max="12543" width="11.7109375" style="150" customWidth="1"/>
    <col min="12544" max="12544" width="12.140625" style="150" customWidth="1"/>
    <col min="12545" max="12545" width="12.28515625" style="150" customWidth="1"/>
    <col min="12546" max="12546" width="13.5703125" style="150" customWidth="1"/>
    <col min="12547" max="12547" width="13" style="150" customWidth="1"/>
    <col min="12548" max="12548" width="13.140625" style="150" customWidth="1"/>
    <col min="12549" max="12549" width="12.5703125" style="150" customWidth="1"/>
    <col min="12550" max="12550" width="12.7109375" style="150" customWidth="1"/>
    <col min="12551" max="12551" width="11.85546875" style="150" customWidth="1"/>
    <col min="12552" max="12552" width="10.140625" style="150" customWidth="1"/>
    <col min="12553" max="12553" width="9.42578125" style="150" customWidth="1"/>
    <col min="12554" max="12554" width="9.7109375" style="150" customWidth="1"/>
    <col min="12555" max="12555" width="8.7109375" style="150" customWidth="1"/>
    <col min="12556" max="12797" width="9.140625" style="150"/>
    <col min="12798" max="12798" width="15.42578125" style="150" customWidth="1"/>
    <col min="12799" max="12799" width="11.7109375" style="150" customWidth="1"/>
    <col min="12800" max="12800" width="12.140625" style="150" customWidth="1"/>
    <col min="12801" max="12801" width="12.28515625" style="150" customWidth="1"/>
    <col min="12802" max="12802" width="13.5703125" style="150" customWidth="1"/>
    <col min="12803" max="12803" width="13" style="150" customWidth="1"/>
    <col min="12804" max="12804" width="13.140625" style="150" customWidth="1"/>
    <col min="12805" max="12805" width="12.5703125" style="150" customWidth="1"/>
    <col min="12806" max="12806" width="12.7109375" style="150" customWidth="1"/>
    <col min="12807" max="12807" width="11.85546875" style="150" customWidth="1"/>
    <col min="12808" max="12808" width="10.140625" style="150" customWidth="1"/>
    <col min="12809" max="12809" width="9.42578125" style="150" customWidth="1"/>
    <col min="12810" max="12810" width="9.7109375" style="150" customWidth="1"/>
    <col min="12811" max="12811" width="8.7109375" style="150" customWidth="1"/>
    <col min="12812" max="13053" width="9.140625" style="150"/>
    <col min="13054" max="13054" width="15.42578125" style="150" customWidth="1"/>
    <col min="13055" max="13055" width="11.7109375" style="150" customWidth="1"/>
    <col min="13056" max="13056" width="12.140625" style="150" customWidth="1"/>
    <col min="13057" max="13057" width="12.28515625" style="150" customWidth="1"/>
    <col min="13058" max="13058" width="13.5703125" style="150" customWidth="1"/>
    <col min="13059" max="13059" width="13" style="150" customWidth="1"/>
    <col min="13060" max="13060" width="13.140625" style="150" customWidth="1"/>
    <col min="13061" max="13061" width="12.5703125" style="150" customWidth="1"/>
    <col min="13062" max="13062" width="12.7109375" style="150" customWidth="1"/>
    <col min="13063" max="13063" width="11.85546875" style="150" customWidth="1"/>
    <col min="13064" max="13064" width="10.140625" style="150" customWidth="1"/>
    <col min="13065" max="13065" width="9.42578125" style="150" customWidth="1"/>
    <col min="13066" max="13066" width="9.7109375" style="150" customWidth="1"/>
    <col min="13067" max="13067" width="8.7109375" style="150" customWidth="1"/>
    <col min="13068" max="13309" width="9.140625" style="150"/>
    <col min="13310" max="13310" width="15.42578125" style="150" customWidth="1"/>
    <col min="13311" max="13311" width="11.7109375" style="150" customWidth="1"/>
    <col min="13312" max="13312" width="12.140625" style="150" customWidth="1"/>
    <col min="13313" max="13313" width="12.28515625" style="150" customWidth="1"/>
    <col min="13314" max="13314" width="13.5703125" style="150" customWidth="1"/>
    <col min="13315" max="13315" width="13" style="150" customWidth="1"/>
    <col min="13316" max="13316" width="13.140625" style="150" customWidth="1"/>
    <col min="13317" max="13317" width="12.5703125" style="150" customWidth="1"/>
    <col min="13318" max="13318" width="12.7109375" style="150" customWidth="1"/>
    <col min="13319" max="13319" width="11.85546875" style="150" customWidth="1"/>
    <col min="13320" max="13320" width="10.140625" style="150" customWidth="1"/>
    <col min="13321" max="13321" width="9.42578125" style="150" customWidth="1"/>
    <col min="13322" max="13322" width="9.7109375" style="150" customWidth="1"/>
    <col min="13323" max="13323" width="8.7109375" style="150" customWidth="1"/>
    <col min="13324" max="13565" width="9.140625" style="150"/>
    <col min="13566" max="13566" width="15.42578125" style="150" customWidth="1"/>
    <col min="13567" max="13567" width="11.7109375" style="150" customWidth="1"/>
    <col min="13568" max="13568" width="12.140625" style="150" customWidth="1"/>
    <col min="13569" max="13569" width="12.28515625" style="150" customWidth="1"/>
    <col min="13570" max="13570" width="13.5703125" style="150" customWidth="1"/>
    <col min="13571" max="13571" width="13" style="150" customWidth="1"/>
    <col min="13572" max="13572" width="13.140625" style="150" customWidth="1"/>
    <col min="13573" max="13573" width="12.5703125" style="150" customWidth="1"/>
    <col min="13574" max="13574" width="12.7109375" style="150" customWidth="1"/>
    <col min="13575" max="13575" width="11.85546875" style="150" customWidth="1"/>
    <col min="13576" max="13576" width="10.140625" style="150" customWidth="1"/>
    <col min="13577" max="13577" width="9.42578125" style="150" customWidth="1"/>
    <col min="13578" max="13578" width="9.7109375" style="150" customWidth="1"/>
    <col min="13579" max="13579" width="8.7109375" style="150" customWidth="1"/>
    <col min="13580" max="13821" width="9.140625" style="150"/>
    <col min="13822" max="13822" width="15.42578125" style="150" customWidth="1"/>
    <col min="13823" max="13823" width="11.7109375" style="150" customWidth="1"/>
    <col min="13824" max="13824" width="12.140625" style="150" customWidth="1"/>
    <col min="13825" max="13825" width="12.28515625" style="150" customWidth="1"/>
    <col min="13826" max="13826" width="13.5703125" style="150" customWidth="1"/>
    <col min="13827" max="13827" width="13" style="150" customWidth="1"/>
    <col min="13828" max="13828" width="13.140625" style="150" customWidth="1"/>
    <col min="13829" max="13829" width="12.5703125" style="150" customWidth="1"/>
    <col min="13830" max="13830" width="12.7109375" style="150" customWidth="1"/>
    <col min="13831" max="13831" width="11.85546875" style="150" customWidth="1"/>
    <col min="13832" max="13832" width="10.140625" style="150" customWidth="1"/>
    <col min="13833" max="13833" width="9.42578125" style="150" customWidth="1"/>
    <col min="13834" max="13834" width="9.7109375" style="150" customWidth="1"/>
    <col min="13835" max="13835" width="8.7109375" style="150" customWidth="1"/>
    <col min="13836" max="14077" width="9.140625" style="150"/>
    <col min="14078" max="14078" width="15.42578125" style="150" customWidth="1"/>
    <col min="14079" max="14079" width="11.7109375" style="150" customWidth="1"/>
    <col min="14080" max="14080" width="12.140625" style="150" customWidth="1"/>
    <col min="14081" max="14081" width="12.28515625" style="150" customWidth="1"/>
    <col min="14082" max="14082" width="13.5703125" style="150" customWidth="1"/>
    <col min="14083" max="14083" width="13" style="150" customWidth="1"/>
    <col min="14084" max="14084" width="13.140625" style="150" customWidth="1"/>
    <col min="14085" max="14085" width="12.5703125" style="150" customWidth="1"/>
    <col min="14086" max="14086" width="12.7109375" style="150" customWidth="1"/>
    <col min="14087" max="14087" width="11.85546875" style="150" customWidth="1"/>
    <col min="14088" max="14088" width="10.140625" style="150" customWidth="1"/>
    <col min="14089" max="14089" width="9.42578125" style="150" customWidth="1"/>
    <col min="14090" max="14090" width="9.7109375" style="150" customWidth="1"/>
    <col min="14091" max="14091" width="8.7109375" style="150" customWidth="1"/>
    <col min="14092" max="14333" width="9.140625" style="150"/>
    <col min="14334" max="14334" width="15.42578125" style="150" customWidth="1"/>
    <col min="14335" max="14335" width="11.7109375" style="150" customWidth="1"/>
    <col min="14336" max="14336" width="12.140625" style="150" customWidth="1"/>
    <col min="14337" max="14337" width="12.28515625" style="150" customWidth="1"/>
    <col min="14338" max="14338" width="13.5703125" style="150" customWidth="1"/>
    <col min="14339" max="14339" width="13" style="150" customWidth="1"/>
    <col min="14340" max="14340" width="13.140625" style="150" customWidth="1"/>
    <col min="14341" max="14341" width="12.5703125" style="150" customWidth="1"/>
    <col min="14342" max="14342" width="12.7109375" style="150" customWidth="1"/>
    <col min="14343" max="14343" width="11.85546875" style="150" customWidth="1"/>
    <col min="14344" max="14344" width="10.140625" style="150" customWidth="1"/>
    <col min="14345" max="14345" width="9.42578125" style="150" customWidth="1"/>
    <col min="14346" max="14346" width="9.7109375" style="150" customWidth="1"/>
    <col min="14347" max="14347" width="8.7109375" style="150" customWidth="1"/>
    <col min="14348" max="14589" width="9.140625" style="150"/>
    <col min="14590" max="14590" width="15.42578125" style="150" customWidth="1"/>
    <col min="14591" max="14591" width="11.7109375" style="150" customWidth="1"/>
    <col min="14592" max="14592" width="12.140625" style="150" customWidth="1"/>
    <col min="14593" max="14593" width="12.28515625" style="150" customWidth="1"/>
    <col min="14594" max="14594" width="13.5703125" style="150" customWidth="1"/>
    <col min="14595" max="14595" width="13" style="150" customWidth="1"/>
    <col min="14596" max="14596" width="13.140625" style="150" customWidth="1"/>
    <col min="14597" max="14597" width="12.5703125" style="150" customWidth="1"/>
    <col min="14598" max="14598" width="12.7109375" style="150" customWidth="1"/>
    <col min="14599" max="14599" width="11.85546875" style="150" customWidth="1"/>
    <col min="14600" max="14600" width="10.140625" style="150" customWidth="1"/>
    <col min="14601" max="14601" width="9.42578125" style="150" customWidth="1"/>
    <col min="14602" max="14602" width="9.7109375" style="150" customWidth="1"/>
    <col min="14603" max="14603" width="8.7109375" style="150" customWidth="1"/>
    <col min="14604" max="14845" width="9.140625" style="150"/>
    <col min="14846" max="14846" width="15.42578125" style="150" customWidth="1"/>
    <col min="14847" max="14847" width="11.7109375" style="150" customWidth="1"/>
    <col min="14848" max="14848" width="12.140625" style="150" customWidth="1"/>
    <col min="14849" max="14849" width="12.28515625" style="150" customWidth="1"/>
    <col min="14850" max="14850" width="13.5703125" style="150" customWidth="1"/>
    <col min="14851" max="14851" width="13" style="150" customWidth="1"/>
    <col min="14852" max="14852" width="13.140625" style="150" customWidth="1"/>
    <col min="14853" max="14853" width="12.5703125" style="150" customWidth="1"/>
    <col min="14854" max="14854" width="12.7109375" style="150" customWidth="1"/>
    <col min="14855" max="14855" width="11.85546875" style="150" customWidth="1"/>
    <col min="14856" max="14856" width="10.140625" style="150" customWidth="1"/>
    <col min="14857" max="14857" width="9.42578125" style="150" customWidth="1"/>
    <col min="14858" max="14858" width="9.7109375" style="150" customWidth="1"/>
    <col min="14859" max="14859" width="8.7109375" style="150" customWidth="1"/>
    <col min="14860" max="15101" width="9.140625" style="150"/>
    <col min="15102" max="15102" width="15.42578125" style="150" customWidth="1"/>
    <col min="15103" max="15103" width="11.7109375" style="150" customWidth="1"/>
    <col min="15104" max="15104" width="12.140625" style="150" customWidth="1"/>
    <col min="15105" max="15105" width="12.28515625" style="150" customWidth="1"/>
    <col min="15106" max="15106" width="13.5703125" style="150" customWidth="1"/>
    <col min="15107" max="15107" width="13" style="150" customWidth="1"/>
    <col min="15108" max="15108" width="13.140625" style="150" customWidth="1"/>
    <col min="15109" max="15109" width="12.5703125" style="150" customWidth="1"/>
    <col min="15110" max="15110" width="12.7109375" style="150" customWidth="1"/>
    <col min="15111" max="15111" width="11.85546875" style="150" customWidth="1"/>
    <col min="15112" max="15112" width="10.140625" style="150" customWidth="1"/>
    <col min="15113" max="15113" width="9.42578125" style="150" customWidth="1"/>
    <col min="15114" max="15114" width="9.7109375" style="150" customWidth="1"/>
    <col min="15115" max="15115" width="8.7109375" style="150" customWidth="1"/>
    <col min="15116" max="15357" width="9.140625" style="150"/>
    <col min="15358" max="15358" width="15.42578125" style="150" customWidth="1"/>
    <col min="15359" max="15359" width="11.7109375" style="150" customWidth="1"/>
    <col min="15360" max="15360" width="12.140625" style="150" customWidth="1"/>
    <col min="15361" max="15361" width="12.28515625" style="150" customWidth="1"/>
    <col min="15362" max="15362" width="13.5703125" style="150" customWidth="1"/>
    <col min="15363" max="15363" width="13" style="150" customWidth="1"/>
    <col min="15364" max="15364" width="13.140625" style="150" customWidth="1"/>
    <col min="15365" max="15365" width="12.5703125" style="150" customWidth="1"/>
    <col min="15366" max="15366" width="12.7109375" style="150" customWidth="1"/>
    <col min="15367" max="15367" width="11.85546875" style="150" customWidth="1"/>
    <col min="15368" max="15368" width="10.140625" style="150" customWidth="1"/>
    <col min="15369" max="15369" width="9.42578125" style="150" customWidth="1"/>
    <col min="15370" max="15370" width="9.7109375" style="150" customWidth="1"/>
    <col min="15371" max="15371" width="8.7109375" style="150" customWidth="1"/>
    <col min="15372" max="15613" width="9.140625" style="150"/>
    <col min="15614" max="15614" width="15.42578125" style="150" customWidth="1"/>
    <col min="15615" max="15615" width="11.7109375" style="150" customWidth="1"/>
    <col min="15616" max="15616" width="12.140625" style="150" customWidth="1"/>
    <col min="15617" max="15617" width="12.28515625" style="150" customWidth="1"/>
    <col min="15618" max="15618" width="13.5703125" style="150" customWidth="1"/>
    <col min="15619" max="15619" width="13" style="150" customWidth="1"/>
    <col min="15620" max="15620" width="13.140625" style="150" customWidth="1"/>
    <col min="15621" max="15621" width="12.5703125" style="150" customWidth="1"/>
    <col min="15622" max="15622" width="12.7109375" style="150" customWidth="1"/>
    <col min="15623" max="15623" width="11.85546875" style="150" customWidth="1"/>
    <col min="15624" max="15624" width="10.140625" style="150" customWidth="1"/>
    <col min="15625" max="15625" width="9.42578125" style="150" customWidth="1"/>
    <col min="15626" max="15626" width="9.7109375" style="150" customWidth="1"/>
    <col min="15627" max="15627" width="8.7109375" style="150" customWidth="1"/>
    <col min="15628" max="15869" width="9.140625" style="150"/>
    <col min="15870" max="15870" width="15.42578125" style="150" customWidth="1"/>
    <col min="15871" max="15871" width="11.7109375" style="150" customWidth="1"/>
    <col min="15872" max="15872" width="12.140625" style="150" customWidth="1"/>
    <col min="15873" max="15873" width="12.28515625" style="150" customWidth="1"/>
    <col min="15874" max="15874" width="13.5703125" style="150" customWidth="1"/>
    <col min="15875" max="15875" width="13" style="150" customWidth="1"/>
    <col min="15876" max="15876" width="13.140625" style="150" customWidth="1"/>
    <col min="15877" max="15877" width="12.5703125" style="150" customWidth="1"/>
    <col min="15878" max="15878" width="12.7109375" style="150" customWidth="1"/>
    <col min="15879" max="15879" width="11.85546875" style="150" customWidth="1"/>
    <col min="15880" max="15880" width="10.140625" style="150" customWidth="1"/>
    <col min="15881" max="15881" width="9.42578125" style="150" customWidth="1"/>
    <col min="15882" max="15882" width="9.7109375" style="150" customWidth="1"/>
    <col min="15883" max="15883" width="8.7109375" style="150" customWidth="1"/>
    <col min="15884" max="16125" width="9.140625" style="150"/>
    <col min="16126" max="16126" width="15.42578125" style="150" customWidth="1"/>
    <col min="16127" max="16127" width="11.7109375" style="150" customWidth="1"/>
    <col min="16128" max="16128" width="12.140625" style="150" customWidth="1"/>
    <col min="16129" max="16129" width="12.28515625" style="150" customWidth="1"/>
    <col min="16130" max="16130" width="13.5703125" style="150" customWidth="1"/>
    <col min="16131" max="16131" width="13" style="150" customWidth="1"/>
    <col min="16132" max="16132" width="13.140625" style="150" customWidth="1"/>
    <col min="16133" max="16133" width="12.5703125" style="150" customWidth="1"/>
    <col min="16134" max="16134" width="12.7109375" style="150" customWidth="1"/>
    <col min="16135" max="16135" width="11.85546875" style="150" customWidth="1"/>
    <col min="16136" max="16136" width="10.140625" style="150" customWidth="1"/>
    <col min="16137" max="16137" width="9.42578125" style="150" customWidth="1"/>
    <col min="16138" max="16138" width="9.7109375" style="150" customWidth="1"/>
    <col min="16139" max="16139" width="8.7109375" style="150" customWidth="1"/>
    <col min="16140" max="16384" width="9.140625" style="150"/>
  </cols>
  <sheetData>
    <row r="1" spans="1:9" s="159" customFormat="1" x14ac:dyDescent="0.2">
      <c r="A1" s="158" t="str">
        <f>'[2]all sources'!A1</f>
        <v>CY 2015 ALLOTMENT RELEASES</v>
      </c>
      <c r="B1" s="158"/>
      <c r="C1" s="158"/>
      <c r="D1" s="158"/>
      <c r="I1" s="160"/>
    </row>
    <row r="2" spans="1:9" s="159" customFormat="1" x14ac:dyDescent="0.2">
      <c r="A2" s="161" t="s">
        <v>97</v>
      </c>
      <c r="B2" s="161"/>
      <c r="C2" s="161"/>
      <c r="D2" s="161"/>
    </row>
    <row r="3" spans="1:9" s="159" customFormat="1" x14ac:dyDescent="0.2">
      <c r="A3" s="161" t="str">
        <f>'[2]all sources'!A3</f>
        <v>January 1-November 30, 2015</v>
      </c>
      <c r="B3" s="158"/>
      <c r="C3" s="158"/>
      <c r="D3" s="158"/>
    </row>
    <row r="4" spans="1:9" s="159" customFormat="1" x14ac:dyDescent="0.2">
      <c r="A4" s="158" t="s">
        <v>0</v>
      </c>
      <c r="B4" s="162"/>
      <c r="C4" s="163"/>
      <c r="D4" s="163"/>
    </row>
    <row r="5" spans="1:9" ht="24" customHeight="1" x14ac:dyDescent="0.2">
      <c r="A5" s="256" t="s">
        <v>1</v>
      </c>
      <c r="B5" s="258" t="s">
        <v>250</v>
      </c>
      <c r="C5" s="258"/>
      <c r="D5" s="259"/>
      <c r="E5" s="260" t="s">
        <v>323</v>
      </c>
      <c r="F5" s="255" t="s">
        <v>98</v>
      </c>
      <c r="G5" s="255" t="s">
        <v>324</v>
      </c>
      <c r="H5" s="255"/>
      <c r="I5" s="255" t="s">
        <v>99</v>
      </c>
    </row>
    <row r="6" spans="1:9" ht="39.75" customHeight="1" x14ac:dyDescent="0.2">
      <c r="A6" s="257"/>
      <c r="B6" s="219" t="s">
        <v>100</v>
      </c>
      <c r="C6" s="220" t="s">
        <v>281</v>
      </c>
      <c r="D6" s="221" t="s">
        <v>101</v>
      </c>
      <c r="E6" s="261"/>
      <c r="F6" s="255"/>
      <c r="G6" s="220" t="s">
        <v>289</v>
      </c>
      <c r="H6" s="220" t="s">
        <v>282</v>
      </c>
      <c r="I6" s="255"/>
    </row>
    <row r="7" spans="1:9" ht="15" customHeight="1" x14ac:dyDescent="0.2">
      <c r="A7" s="164" t="s">
        <v>102</v>
      </c>
      <c r="B7" s="164">
        <f>'[2]NEW GAA'!E7</f>
        <v>12658419</v>
      </c>
      <c r="C7" s="165">
        <f>'[2]NEW GAA'!AR7</f>
        <v>225798</v>
      </c>
      <c r="D7" s="166">
        <f t="shared" ref="D7:D12" si="0">SUM(B7:C7)</f>
        <v>12884217</v>
      </c>
      <c r="E7" s="130">
        <f>[2]AUTO!BA7</f>
        <v>324783</v>
      </c>
      <c r="F7" s="128">
        <f>[2]UF!AF7</f>
        <v>0</v>
      </c>
      <c r="G7" s="128">
        <f>'[2]CONT-RA10633'!AN7</f>
        <v>0</v>
      </c>
      <c r="H7" s="167">
        <f>'[2]SUPPL-10652'!L7</f>
        <v>320169</v>
      </c>
      <c r="I7" s="128">
        <f>SUM(D7:H7)</f>
        <v>13529169</v>
      </c>
    </row>
    <row r="8" spans="1:9" ht="14.25" customHeight="1" x14ac:dyDescent="0.2">
      <c r="A8" s="70" t="s">
        <v>103</v>
      </c>
      <c r="B8" s="70">
        <f>'[2]NEW GAA'!E8</f>
        <v>2567637</v>
      </c>
      <c r="C8" s="130">
        <f>'[2]NEW GAA'!AR8</f>
        <v>8054212</v>
      </c>
      <c r="D8" s="153">
        <f t="shared" si="0"/>
        <v>10621849</v>
      </c>
      <c r="E8" s="130">
        <f>[2]AUTO!BA8</f>
        <v>34820</v>
      </c>
      <c r="F8" s="128">
        <f>[2]UF!AF8</f>
        <v>0</v>
      </c>
      <c r="G8" s="128">
        <f>'[2]CONT-RA10633'!AN8</f>
        <v>0</v>
      </c>
      <c r="H8" s="128">
        <f>'[2]SUPPL-10652'!L8</f>
        <v>0</v>
      </c>
      <c r="I8" s="128">
        <f t="shared" ref="I8:I72" si="1">SUM(D8:H8)</f>
        <v>10656669</v>
      </c>
    </row>
    <row r="9" spans="1:9" x14ac:dyDescent="0.2">
      <c r="A9" s="70" t="s">
        <v>104</v>
      </c>
      <c r="B9" s="70">
        <f>'[2]NEW GAA'!E9</f>
        <v>222632</v>
      </c>
      <c r="C9" s="130">
        <f>'[2]NEW GAA'!AR9</f>
        <v>4998</v>
      </c>
      <c r="D9" s="153">
        <f t="shared" si="0"/>
        <v>227630</v>
      </c>
      <c r="E9" s="130">
        <f>[2]AUTO!BA9</f>
        <v>3885</v>
      </c>
      <c r="F9" s="128">
        <f>[2]UF!AF9</f>
        <v>0</v>
      </c>
      <c r="G9" s="128">
        <f>'[2]CONT-RA10633'!AN9</f>
        <v>0</v>
      </c>
      <c r="H9" s="128">
        <f>'[2]SUPPL-10652'!L9</f>
        <v>0</v>
      </c>
      <c r="I9" s="128">
        <f t="shared" si="1"/>
        <v>231515</v>
      </c>
    </row>
    <row r="10" spans="1:9" x14ac:dyDescent="0.2">
      <c r="A10" s="70" t="s">
        <v>105</v>
      </c>
      <c r="B10" s="70">
        <f>'[2]NEW GAA'!E10</f>
        <v>10157685</v>
      </c>
      <c r="C10" s="130">
        <f>'[2]NEW GAA'!AR10</f>
        <v>220789</v>
      </c>
      <c r="D10" s="153">
        <f t="shared" si="0"/>
        <v>10378474</v>
      </c>
      <c r="E10" s="130">
        <f>[2]AUTO!BA10</f>
        <v>323572</v>
      </c>
      <c r="F10" s="128">
        <f>[2]UF!AF10</f>
        <v>0</v>
      </c>
      <c r="G10" s="128">
        <f>'[2]CONT-RA10633'!AN10</f>
        <v>0</v>
      </c>
      <c r="H10" s="128">
        <f>'[2]SUPPL-10652'!L10</f>
        <v>0</v>
      </c>
      <c r="I10" s="128">
        <f t="shared" si="1"/>
        <v>10702046</v>
      </c>
    </row>
    <row r="11" spans="1:9" x14ac:dyDescent="0.2">
      <c r="A11" s="70" t="s">
        <v>106</v>
      </c>
      <c r="B11" s="70">
        <f>'[2]NEW GAA'!E11</f>
        <v>40541576</v>
      </c>
      <c r="C11" s="130">
        <f>'[2]NEW GAA'!AR11</f>
        <v>1074021</v>
      </c>
      <c r="D11" s="153">
        <f t="shared" si="0"/>
        <v>41615597</v>
      </c>
      <c r="E11" s="130">
        <f>[2]AUTO!BA11</f>
        <v>572866</v>
      </c>
      <c r="F11" s="128">
        <f>[2]UF!AF11</f>
        <v>0</v>
      </c>
      <c r="G11" s="128">
        <f>'[2]CONT-RA10633'!AN11</f>
        <v>580000</v>
      </c>
      <c r="H11" s="128">
        <f>'[2]SUPPL-10652'!L11</f>
        <v>0</v>
      </c>
      <c r="I11" s="128">
        <f t="shared" si="1"/>
        <v>42768463</v>
      </c>
    </row>
    <row r="12" spans="1:9" x14ac:dyDescent="0.2">
      <c r="A12" s="70" t="s">
        <v>107</v>
      </c>
      <c r="B12" s="70">
        <f>'[2]NEW GAA'!E12</f>
        <v>1898503</v>
      </c>
      <c r="C12" s="130">
        <f>'[2]NEW GAA'!AR12</f>
        <v>153497</v>
      </c>
      <c r="D12" s="153">
        <f t="shared" si="0"/>
        <v>2052000</v>
      </c>
      <c r="E12" s="130">
        <f>[2]AUTO!BA12</f>
        <v>686766</v>
      </c>
      <c r="F12" s="128">
        <f>[2]UF!AF12</f>
        <v>0</v>
      </c>
      <c r="G12" s="128">
        <f>'[2]CONT-RA10633'!AN12</f>
        <v>495074</v>
      </c>
      <c r="H12" s="128">
        <f>'[2]SUPPL-10652'!L12</f>
        <v>0</v>
      </c>
      <c r="I12" s="128">
        <f t="shared" si="1"/>
        <v>3233840</v>
      </c>
    </row>
    <row r="13" spans="1:9" x14ac:dyDescent="0.2">
      <c r="A13" s="128" t="s">
        <v>108</v>
      </c>
      <c r="B13" s="70">
        <f t="shared" ref="B13:H13" si="2">SUM(B14:B15)</f>
        <v>271617498</v>
      </c>
      <c r="C13" s="130">
        <f t="shared" si="2"/>
        <v>36707599</v>
      </c>
      <c r="D13" s="153">
        <f t="shared" si="2"/>
        <v>308325097</v>
      </c>
      <c r="E13" s="130">
        <f t="shared" si="2"/>
        <v>21913797</v>
      </c>
      <c r="F13" s="128">
        <f t="shared" si="2"/>
        <v>0</v>
      </c>
      <c r="G13" s="128">
        <f t="shared" si="2"/>
        <v>2251579</v>
      </c>
      <c r="H13" s="128">
        <f t="shared" si="2"/>
        <v>0</v>
      </c>
      <c r="I13" s="128">
        <f t="shared" si="1"/>
        <v>332490473</v>
      </c>
    </row>
    <row r="14" spans="1:9" hidden="1" x14ac:dyDescent="0.2">
      <c r="A14" s="128" t="s">
        <v>109</v>
      </c>
      <c r="B14" s="70">
        <f>'[2]NEW GAA'!E14</f>
        <v>44753594</v>
      </c>
      <c r="C14" s="130">
        <f>'[2]NEW GAA'!AR14</f>
        <v>14391962</v>
      </c>
      <c r="D14" s="153">
        <f t="shared" ref="D14:D20" si="3">SUM(B14:C14)</f>
        <v>59145556</v>
      </c>
      <c r="E14" s="130">
        <f>[2]AUTO!BA14</f>
        <v>779169</v>
      </c>
      <c r="F14" s="128">
        <f>[2]UF!AF14</f>
        <v>0</v>
      </c>
      <c r="G14" s="128">
        <f>'[2]CONT-RA10633'!AN14</f>
        <v>2251579</v>
      </c>
      <c r="H14" s="128">
        <f>'[2]SUPPL-10652'!L14</f>
        <v>0</v>
      </c>
      <c r="I14" s="128">
        <f t="shared" si="1"/>
        <v>62176304</v>
      </c>
    </row>
    <row r="15" spans="1:9" hidden="1" x14ac:dyDescent="0.2">
      <c r="A15" s="128" t="s">
        <v>110</v>
      </c>
      <c r="B15" s="70">
        <f>'[2]NEW GAA'!E15</f>
        <v>226863904</v>
      </c>
      <c r="C15" s="130">
        <f>'[2]NEW GAA'!AR15</f>
        <v>22315637</v>
      </c>
      <c r="D15" s="153">
        <f t="shared" si="3"/>
        <v>249179541</v>
      </c>
      <c r="E15" s="130">
        <f>[2]AUTO!BA15</f>
        <v>21134628</v>
      </c>
      <c r="F15" s="128">
        <f>[2]UF!AF15</f>
        <v>0</v>
      </c>
      <c r="G15" s="128">
        <f>'[2]CONT-RA10633'!AN15</f>
        <v>0</v>
      </c>
      <c r="H15" s="128">
        <f>'[2]SUPPL-10652'!L15</f>
        <v>0</v>
      </c>
      <c r="I15" s="128">
        <f t="shared" si="1"/>
        <v>270314169</v>
      </c>
    </row>
    <row r="16" spans="1:9" ht="13.5" customHeight="1" x14ac:dyDescent="0.2">
      <c r="A16" s="128" t="s">
        <v>111</v>
      </c>
      <c r="B16" s="70">
        <f>'[2]NEW GAA'!E16</f>
        <v>41552739</v>
      </c>
      <c r="C16" s="130">
        <f>'[2]NEW GAA'!AR16</f>
        <v>4252296</v>
      </c>
      <c r="D16" s="153">
        <f t="shared" si="3"/>
        <v>45805035</v>
      </c>
      <c r="E16" s="130">
        <f>[2]AUTO!BA16</f>
        <v>2259607</v>
      </c>
      <c r="F16" s="128">
        <f>[2]UF!AF16</f>
        <v>0</v>
      </c>
      <c r="G16" s="128">
        <f>'[2]CONT-RA10633'!AN16</f>
        <v>1504316</v>
      </c>
      <c r="H16" s="128">
        <f>'[2]SUPPL-10652'!L16</f>
        <v>0</v>
      </c>
      <c r="I16" s="128">
        <f t="shared" si="1"/>
        <v>49568958</v>
      </c>
    </row>
    <row r="17" spans="1:9" ht="13.5" customHeight="1" x14ac:dyDescent="0.2">
      <c r="A17" s="128" t="s">
        <v>112</v>
      </c>
      <c r="B17" s="70">
        <f>'[2]NEW GAA'!E17</f>
        <v>3469272</v>
      </c>
      <c r="C17" s="130">
        <f>'[2]NEW GAA'!AR17</f>
        <v>29102</v>
      </c>
      <c r="D17" s="153">
        <f t="shared" si="3"/>
        <v>3498374</v>
      </c>
      <c r="E17" s="130">
        <f>[2]AUTO!BA17</f>
        <v>1177260</v>
      </c>
      <c r="F17" s="128">
        <f>[2]UF!AF17</f>
        <v>0</v>
      </c>
      <c r="G17" s="128">
        <f>'[2]CONT-RA10633'!AN17</f>
        <v>0</v>
      </c>
      <c r="H17" s="128">
        <f>'[2]SUPPL-10652'!L17</f>
        <v>0</v>
      </c>
      <c r="I17" s="128">
        <f t="shared" si="1"/>
        <v>4675634</v>
      </c>
    </row>
    <row r="18" spans="1:9" x14ac:dyDescent="0.2">
      <c r="A18" s="128" t="s">
        <v>113</v>
      </c>
      <c r="B18" s="70">
        <f>'[2]NEW GAA'!E18</f>
        <v>20880908</v>
      </c>
      <c r="C18" s="130">
        <f>'[2]NEW GAA'!AR18</f>
        <v>563223</v>
      </c>
      <c r="D18" s="153">
        <f t="shared" si="3"/>
        <v>21444131</v>
      </c>
      <c r="E18" s="130">
        <f>[2]AUTO!BA18</f>
        <v>545361</v>
      </c>
      <c r="F18" s="128">
        <f>[2]UF!AF18</f>
        <v>0</v>
      </c>
      <c r="G18" s="128">
        <f>'[2]CONT-RA10633'!AN18</f>
        <v>1000000</v>
      </c>
      <c r="H18" s="128">
        <f>'[2]SUPPL-10652'!L18</f>
        <v>178005</v>
      </c>
      <c r="I18" s="128">
        <f t="shared" si="1"/>
        <v>23167497</v>
      </c>
    </row>
    <row r="19" spans="1:9" x14ac:dyDescent="0.2">
      <c r="A19" s="128" t="s">
        <v>114</v>
      </c>
      <c r="B19" s="70">
        <f>'[2]NEW GAA'!E19</f>
        <v>12949281</v>
      </c>
      <c r="C19" s="130">
        <f>'[2]NEW GAA'!AR19</f>
        <v>923967</v>
      </c>
      <c r="D19" s="153">
        <f t="shared" si="3"/>
        <v>13873248</v>
      </c>
      <c r="E19" s="130">
        <f>[2]AUTO!BA19</f>
        <v>4955591</v>
      </c>
      <c r="F19" s="128">
        <f>[2]UF!AF19</f>
        <v>0</v>
      </c>
      <c r="G19" s="128">
        <f>'[2]CONT-RA10633'!AN19</f>
        <v>585928</v>
      </c>
      <c r="H19" s="128">
        <f>'[2]SUPPL-10652'!L19</f>
        <v>936010</v>
      </c>
      <c r="I19" s="128">
        <f t="shared" si="1"/>
        <v>20350777</v>
      </c>
    </row>
    <row r="20" spans="1:9" x14ac:dyDescent="0.2">
      <c r="A20" s="128" t="s">
        <v>115</v>
      </c>
      <c r="B20" s="70">
        <f>'[2]NEW GAA'!E20</f>
        <v>11980070</v>
      </c>
      <c r="C20" s="130">
        <f>'[2]NEW GAA'!AR20</f>
        <v>222186</v>
      </c>
      <c r="D20" s="153">
        <f t="shared" si="3"/>
        <v>12202256</v>
      </c>
      <c r="E20" s="130">
        <f>[2]AUTO!BA20</f>
        <v>99442</v>
      </c>
      <c r="F20" s="128">
        <f>[2]UF!AF20</f>
        <v>0</v>
      </c>
      <c r="G20" s="128">
        <f>'[2]CONT-RA10633'!AN20</f>
        <v>489102</v>
      </c>
      <c r="H20" s="128">
        <f>'[2]SUPPL-10652'!L20</f>
        <v>0</v>
      </c>
      <c r="I20" s="128">
        <f t="shared" si="1"/>
        <v>12790800</v>
      </c>
    </row>
    <row r="21" spans="1:9" x14ac:dyDescent="0.2">
      <c r="A21" s="128" t="s">
        <v>116</v>
      </c>
      <c r="B21" s="70">
        <f t="shared" ref="B21:I21" si="4">SUM(B22:B23)</f>
        <v>42198926</v>
      </c>
      <c r="C21" s="130">
        <f t="shared" si="4"/>
        <v>5617297</v>
      </c>
      <c r="D21" s="153">
        <f t="shared" si="4"/>
        <v>47816223</v>
      </c>
      <c r="E21" s="130">
        <f t="shared" si="4"/>
        <v>2296461</v>
      </c>
      <c r="F21" s="128">
        <f t="shared" si="4"/>
        <v>0</v>
      </c>
      <c r="G21" s="128">
        <f t="shared" si="4"/>
        <v>89419</v>
      </c>
      <c r="H21" s="128">
        <f t="shared" si="4"/>
        <v>0</v>
      </c>
      <c r="I21" s="128">
        <f t="shared" si="4"/>
        <v>50202103</v>
      </c>
    </row>
    <row r="22" spans="1:9" hidden="1" x14ac:dyDescent="0.2">
      <c r="A22" s="128" t="s">
        <v>109</v>
      </c>
      <c r="B22" s="70">
        <f>'[2]NEW GAA'!E22</f>
        <v>23225413</v>
      </c>
      <c r="C22" s="130">
        <f>'[2]NEW GAA'!AR22</f>
        <v>1914849</v>
      </c>
      <c r="D22" s="153">
        <f>SUM(B22:C22)</f>
        <v>25140262</v>
      </c>
      <c r="E22" s="128">
        <f>[2]AUTO!BA22</f>
        <v>1535680</v>
      </c>
      <c r="F22" s="128">
        <f>[2]UF!AF22</f>
        <v>0</v>
      </c>
      <c r="G22" s="128">
        <f>'[2]CONT-RA10633'!AN22</f>
        <v>89419</v>
      </c>
      <c r="H22" s="128">
        <f>'[2]SUPPL-10652'!L22</f>
        <v>0</v>
      </c>
      <c r="I22" s="153">
        <f t="shared" si="1"/>
        <v>26765361</v>
      </c>
    </row>
    <row r="23" spans="1:9" hidden="1" x14ac:dyDescent="0.2">
      <c r="A23" s="128" t="s">
        <v>110</v>
      </c>
      <c r="B23" s="70">
        <f>'[2]NEW GAA'!E23</f>
        <v>18973513</v>
      </c>
      <c r="C23" s="130">
        <f>'[2]NEW GAA'!AR23</f>
        <v>3702448</v>
      </c>
      <c r="D23" s="153">
        <f>SUM(B23:C23)</f>
        <v>22675961</v>
      </c>
      <c r="E23" s="128">
        <f>[2]AUTO!BA23</f>
        <v>760781</v>
      </c>
      <c r="F23" s="128">
        <f>[2]UF!AF23</f>
        <v>0</v>
      </c>
      <c r="G23" s="128">
        <f>'[2]CONT-RA10633'!AN23</f>
        <v>0</v>
      </c>
      <c r="H23" s="128">
        <f>'[2]SUPPL-10652'!L23</f>
        <v>0</v>
      </c>
      <c r="I23" s="153">
        <f t="shared" si="1"/>
        <v>23436742</v>
      </c>
    </row>
    <row r="24" spans="1:9" x14ac:dyDescent="0.2">
      <c r="A24" s="128" t="s">
        <v>117</v>
      </c>
      <c r="B24" s="70">
        <f>'[2]NEW GAA'!E24</f>
        <v>103529545</v>
      </c>
      <c r="C24" s="130">
        <f>'[2]NEW GAA'!AR24</f>
        <v>50042638</v>
      </c>
      <c r="D24" s="153">
        <f>SUM(B24:C24)</f>
        <v>153572183</v>
      </c>
      <c r="E24" s="128">
        <f>[2]AUTO!BA24</f>
        <v>526887</v>
      </c>
      <c r="F24" s="128">
        <f>[2]UF!AF24</f>
        <v>0</v>
      </c>
      <c r="G24" s="128">
        <f>'[2]CONT-RA10633'!AN24</f>
        <v>470000</v>
      </c>
      <c r="H24" s="128">
        <f>'[2]SUPPL-10652'!L24</f>
        <v>3032449</v>
      </c>
      <c r="I24" s="128">
        <f t="shared" si="1"/>
        <v>157601519</v>
      </c>
    </row>
    <row r="25" spans="1:9" x14ac:dyDescent="0.2">
      <c r="A25" s="128" t="s">
        <v>118</v>
      </c>
      <c r="B25" s="70">
        <f>'[2]NEW GAA'!E25</f>
        <v>11234337</v>
      </c>
      <c r="C25" s="130">
        <f>'[2]NEW GAA'!AR25</f>
        <v>1861586</v>
      </c>
      <c r="D25" s="153">
        <f>SUM(B25:C25)</f>
        <v>13095923</v>
      </c>
      <c r="E25" s="128">
        <f>[2]AUTO!BA25</f>
        <v>821847</v>
      </c>
      <c r="F25" s="128">
        <f>[2]UF!AF25</f>
        <v>0</v>
      </c>
      <c r="G25" s="128">
        <f>'[2]CONT-RA10633'!AN25</f>
        <v>47108</v>
      </c>
      <c r="H25" s="128">
        <f>'[2]SUPPL-10652'!L25</f>
        <v>10500</v>
      </c>
      <c r="I25" s="128">
        <f t="shared" si="1"/>
        <v>13975378</v>
      </c>
    </row>
    <row r="26" spans="1:9" ht="12" customHeight="1" x14ac:dyDescent="0.2">
      <c r="A26" s="128" t="s">
        <v>119</v>
      </c>
      <c r="B26" s="70">
        <f t="shared" ref="B26:I26" si="5">SUM(B27:B28)</f>
        <v>11545871</v>
      </c>
      <c r="C26" s="130">
        <f t="shared" si="5"/>
        <v>630278</v>
      </c>
      <c r="D26" s="153">
        <f t="shared" si="5"/>
        <v>12176149</v>
      </c>
      <c r="E26" s="128">
        <f t="shared" si="5"/>
        <v>509796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12685945</v>
      </c>
    </row>
    <row r="27" spans="1:9" hidden="1" x14ac:dyDescent="0.2">
      <c r="A27" s="128" t="s">
        <v>109</v>
      </c>
      <c r="B27" s="70">
        <f>'[2]NEW GAA'!E27</f>
        <v>8023949</v>
      </c>
      <c r="C27" s="130">
        <f>'[2]NEW GAA'!AR27</f>
        <v>526877</v>
      </c>
      <c r="D27" s="153">
        <f>SUM(B27:C27)</f>
        <v>8550826</v>
      </c>
      <c r="E27" s="128">
        <f>[2]AUTO!BA27</f>
        <v>392879</v>
      </c>
      <c r="F27" s="128">
        <f>[2]UF!AF27</f>
        <v>0</v>
      </c>
      <c r="G27" s="128">
        <f>'[2]CONT-RA10633'!AN27</f>
        <v>0</v>
      </c>
      <c r="H27" s="128">
        <f>'[2]SUPPL-10652'!L27</f>
        <v>0</v>
      </c>
      <c r="I27" s="128">
        <f t="shared" si="1"/>
        <v>8943705</v>
      </c>
    </row>
    <row r="28" spans="1:9" hidden="1" x14ac:dyDescent="0.2">
      <c r="A28" s="128" t="s">
        <v>110</v>
      </c>
      <c r="B28" s="70">
        <f>'[2]NEW GAA'!E28</f>
        <v>3521922</v>
      </c>
      <c r="C28" s="130">
        <f>'[2]NEW GAA'!AR28</f>
        <v>103401</v>
      </c>
      <c r="D28" s="153">
        <f>SUM(B28:C28)</f>
        <v>3625323</v>
      </c>
      <c r="E28" s="128">
        <f>[2]AUTO!BA28</f>
        <v>116917</v>
      </c>
      <c r="F28" s="128">
        <f>[2]UF!AF28</f>
        <v>0</v>
      </c>
      <c r="G28" s="128">
        <f>'[2]CONT-RA10633'!AN28</f>
        <v>0</v>
      </c>
      <c r="H28" s="128"/>
      <c r="I28" s="128">
        <f t="shared" si="1"/>
        <v>3742240</v>
      </c>
    </row>
    <row r="29" spans="1:9" x14ac:dyDescent="0.2">
      <c r="A29" s="128" t="s">
        <v>120</v>
      </c>
      <c r="B29" s="70">
        <f>'[2]NEW GAA'!E29</f>
        <v>94221254</v>
      </c>
      <c r="C29" s="130">
        <f>'[2]NEW GAA'!AR29</f>
        <v>60445167</v>
      </c>
      <c r="D29" s="153">
        <f>SUM(B29:C29)</f>
        <v>154666421</v>
      </c>
      <c r="E29" s="128">
        <f>[2]AUTO!BA29</f>
        <v>1579674</v>
      </c>
      <c r="F29" s="128">
        <f>[2]UF!AF29</f>
        <v>0</v>
      </c>
      <c r="G29" s="128">
        <f>'[2]CONT-RA10633'!AN29</f>
        <v>0</v>
      </c>
      <c r="H29" s="128"/>
      <c r="I29" s="153">
        <f t="shared" si="1"/>
        <v>156246095</v>
      </c>
    </row>
    <row r="30" spans="1:9" x14ac:dyDescent="0.2">
      <c r="A30" s="128" t="s">
        <v>121</v>
      </c>
      <c r="B30" s="70">
        <f t="shared" ref="B30:I30" si="6">SUM(B31:B32)</f>
        <v>330729278</v>
      </c>
      <c r="C30" s="130">
        <f t="shared" si="6"/>
        <v>2849664</v>
      </c>
      <c r="D30" s="153">
        <f t="shared" si="6"/>
        <v>333578942</v>
      </c>
      <c r="E30" s="130">
        <f t="shared" si="6"/>
        <v>12291379</v>
      </c>
      <c r="F30" s="128">
        <f t="shared" si="6"/>
        <v>0</v>
      </c>
      <c r="G30" s="128">
        <f t="shared" si="6"/>
        <v>27204545</v>
      </c>
      <c r="H30" s="128">
        <f t="shared" si="6"/>
        <v>2702743</v>
      </c>
      <c r="I30" s="128">
        <f t="shared" si="6"/>
        <v>375777609</v>
      </c>
    </row>
    <row r="31" spans="1:9" hidden="1" x14ac:dyDescent="0.2">
      <c r="A31" s="128" t="s">
        <v>109</v>
      </c>
      <c r="B31" s="70">
        <f>'[2]NEW GAA'!E31</f>
        <v>181600086</v>
      </c>
      <c r="C31" s="130">
        <f>'[2]NEW GAA'!AR31</f>
        <v>2559467</v>
      </c>
      <c r="D31" s="153">
        <f t="shared" ref="D31:D47" si="7">SUM(B31:C31)</f>
        <v>184159553</v>
      </c>
      <c r="E31" s="130">
        <f>[2]AUTO!BA31</f>
        <v>11833975</v>
      </c>
      <c r="F31" s="128">
        <f>[2]UF!AF31</f>
        <v>0</v>
      </c>
      <c r="G31" s="128">
        <f>'[2]CONT-RA10633'!AN31</f>
        <v>27204545</v>
      </c>
      <c r="H31" s="128">
        <f>'[2]SUPPL-10652'!L31</f>
        <v>2702743</v>
      </c>
      <c r="I31" s="128">
        <f t="shared" si="1"/>
        <v>225900816</v>
      </c>
    </row>
    <row r="32" spans="1:9" hidden="1" x14ac:dyDescent="0.2">
      <c r="A32" s="128" t="s">
        <v>110</v>
      </c>
      <c r="B32" s="70">
        <f>'[2]NEW GAA'!E32</f>
        <v>149129192</v>
      </c>
      <c r="C32" s="130">
        <f>'[2]NEW GAA'!AR32</f>
        <v>290197</v>
      </c>
      <c r="D32" s="153">
        <f t="shared" si="7"/>
        <v>149419389</v>
      </c>
      <c r="E32" s="130">
        <f>[2]AUTO!BA32</f>
        <v>457404</v>
      </c>
      <c r="F32" s="128">
        <f>[2]UF!AF32</f>
        <v>0</v>
      </c>
      <c r="G32" s="128">
        <f>'[2]CONT-RA10633'!AN32</f>
        <v>0</v>
      </c>
      <c r="H32" s="128">
        <f>'[2]SUPPL-10652'!L32</f>
        <v>0</v>
      </c>
      <c r="I32" s="128">
        <f t="shared" si="1"/>
        <v>149876793</v>
      </c>
    </row>
    <row r="33" spans="1:156" x14ac:dyDescent="0.2">
      <c r="A33" s="128" t="s">
        <v>122</v>
      </c>
      <c r="B33" s="70">
        <f>'[2]NEW GAA'!E33</f>
        <v>17573714</v>
      </c>
      <c r="C33" s="130">
        <f>'[2]NEW GAA'!AR33</f>
        <v>317275</v>
      </c>
      <c r="D33" s="153">
        <f t="shared" si="7"/>
        <v>17890989</v>
      </c>
      <c r="E33" s="130">
        <f>[2]AUTO!BA33</f>
        <v>217335</v>
      </c>
      <c r="F33" s="128">
        <f>[2]UF!AF33</f>
        <v>0</v>
      </c>
      <c r="G33" s="128">
        <f>'[2]CONT-RA10633'!AN33</f>
        <v>20282</v>
      </c>
      <c r="H33" s="128">
        <f>'[2]SUPPL-10652'!L33</f>
        <v>300000</v>
      </c>
      <c r="I33" s="128">
        <f t="shared" si="1"/>
        <v>18428606</v>
      </c>
    </row>
    <row r="34" spans="1:156" x14ac:dyDescent="0.2">
      <c r="A34" s="128" t="s">
        <v>123</v>
      </c>
      <c r="B34" s="70">
        <f>'[2]NEW GAA'!E34</f>
        <v>107701252</v>
      </c>
      <c r="C34" s="130">
        <f>'[2]NEW GAA'!AR34</f>
        <v>3757540</v>
      </c>
      <c r="D34" s="153">
        <f t="shared" si="7"/>
        <v>111458792</v>
      </c>
      <c r="E34" s="130">
        <f>[2]AUTO!BA34</f>
        <v>467181</v>
      </c>
      <c r="F34" s="128">
        <f>[2]UF!AF34</f>
        <v>11180520</v>
      </c>
      <c r="G34" s="128">
        <f>'[2]CONT-RA10633'!AN34</f>
        <v>53517</v>
      </c>
      <c r="H34" s="128">
        <f>'[2]SUPPL-10652'!L34</f>
        <v>4027001</v>
      </c>
      <c r="I34" s="128">
        <f t="shared" si="1"/>
        <v>127187011</v>
      </c>
    </row>
    <row r="35" spans="1:156" x14ac:dyDescent="0.2">
      <c r="A35" s="128" t="s">
        <v>124</v>
      </c>
      <c r="B35" s="70">
        <f>'[2]NEW GAA'!E35</f>
        <v>2478718</v>
      </c>
      <c r="C35" s="130">
        <f>'[2]NEW GAA'!AR35</f>
        <v>41304</v>
      </c>
      <c r="D35" s="153">
        <f t="shared" si="7"/>
        <v>2520022</v>
      </c>
      <c r="E35" s="130">
        <f>[2]AUTO!BA35</f>
        <v>25525</v>
      </c>
      <c r="F35" s="128">
        <f>[2]UF!AF35</f>
        <v>0</v>
      </c>
      <c r="G35" s="128">
        <f>'[2]CONT-RA10633'!AN35</f>
        <v>0</v>
      </c>
      <c r="H35" s="128">
        <f>'[2]SUPPL-10652'!L35</f>
        <v>0</v>
      </c>
      <c r="I35" s="128">
        <f t="shared" si="1"/>
        <v>2545547</v>
      </c>
    </row>
    <row r="36" spans="1:156" x14ac:dyDescent="0.2">
      <c r="A36" s="128" t="s">
        <v>125</v>
      </c>
      <c r="B36" s="70">
        <f>'[2]NEW GAA'!E36</f>
        <v>3734308</v>
      </c>
      <c r="C36" s="130">
        <f>'[2]NEW GAA'!AR36</f>
        <v>246554</v>
      </c>
      <c r="D36" s="153">
        <f t="shared" si="7"/>
        <v>3980862</v>
      </c>
      <c r="E36" s="130">
        <f>[2]AUTO!BA36</f>
        <v>122270</v>
      </c>
      <c r="F36" s="128">
        <f>[2]UF!AF36</f>
        <v>0</v>
      </c>
      <c r="G36" s="128">
        <f>'[2]CONT-RA10633'!AN36</f>
        <v>770000</v>
      </c>
      <c r="H36" s="128">
        <f>'[2]SUPPL-10652'!L36</f>
        <v>0</v>
      </c>
      <c r="I36" s="128">
        <f t="shared" si="1"/>
        <v>4873132</v>
      </c>
    </row>
    <row r="37" spans="1:156" x14ac:dyDescent="0.2">
      <c r="A37" s="128" t="s">
        <v>126</v>
      </c>
      <c r="B37" s="70">
        <f>'[2]NEW GAA'!E37</f>
        <v>52875047</v>
      </c>
      <c r="C37" s="130">
        <f>'[2]NEW GAA'!AR37</f>
        <v>1924902</v>
      </c>
      <c r="D37" s="153">
        <f t="shared" si="7"/>
        <v>54799949</v>
      </c>
      <c r="E37" s="130">
        <f>[2]AUTO!BA37</f>
        <v>3357018</v>
      </c>
      <c r="F37" s="128">
        <f>[2]UF!AF37</f>
        <v>0</v>
      </c>
      <c r="G37" s="128">
        <f>'[2]CONT-RA10633'!AN37</f>
        <v>0</v>
      </c>
      <c r="H37" s="128">
        <f>'[2]SUPPL-10652'!L37</f>
        <v>1207163</v>
      </c>
      <c r="I37" s="128">
        <f t="shared" si="1"/>
        <v>59364130</v>
      </c>
    </row>
    <row r="38" spans="1:156" x14ac:dyDescent="0.2">
      <c r="A38" s="128" t="s">
        <v>127</v>
      </c>
      <c r="B38" s="70">
        <f>'[2]NEW GAA'!E38</f>
        <v>6063600</v>
      </c>
      <c r="C38" s="130">
        <f>'[2]NEW GAA'!AR38</f>
        <v>277649</v>
      </c>
      <c r="D38" s="153">
        <f t="shared" si="7"/>
        <v>6341249</v>
      </c>
      <c r="E38" s="130">
        <f>[2]AUTO!BA38</f>
        <v>263994</v>
      </c>
      <c r="F38" s="128">
        <f>[2]UF!AF38</f>
        <v>0</v>
      </c>
      <c r="G38" s="128">
        <f>'[2]CONT-RA10633'!AN38</f>
        <v>170036</v>
      </c>
      <c r="H38" s="128">
        <f>'[2]SUPPL-10652'!L38</f>
        <v>0</v>
      </c>
      <c r="I38" s="128">
        <f t="shared" si="1"/>
        <v>6775279</v>
      </c>
    </row>
    <row r="39" spans="1:156" x14ac:dyDescent="0.2">
      <c r="A39" s="128" t="s">
        <v>128</v>
      </c>
      <c r="B39" s="70">
        <f>'[2]NEW GAA'!E39</f>
        <v>987312</v>
      </c>
      <c r="C39" s="130">
        <f>'[2]NEW GAA'!AR39</f>
        <v>91455</v>
      </c>
      <c r="D39" s="153">
        <f t="shared" si="7"/>
        <v>1078767</v>
      </c>
      <c r="E39" s="130">
        <f>[2]AUTO!BA39</f>
        <v>45089</v>
      </c>
      <c r="F39" s="128">
        <f>[2]UF!AF39</f>
        <v>0</v>
      </c>
      <c r="G39" s="128">
        <f>'[2]CONT-RA10633'!AN39</f>
        <v>0</v>
      </c>
      <c r="H39" s="128">
        <f>'[2]SUPPL-10652'!L39</f>
        <v>0</v>
      </c>
      <c r="I39" s="128">
        <f t="shared" si="1"/>
        <v>1123856</v>
      </c>
    </row>
    <row r="40" spans="1:156" x14ac:dyDescent="0.2">
      <c r="A40" s="128" t="s">
        <v>152</v>
      </c>
      <c r="B40" s="70">
        <f>'[2]NEW GAA'!E40</f>
        <v>26250062</v>
      </c>
      <c r="C40" s="130">
        <f>'[2]NEW GAA'!AR40</f>
        <v>1249309</v>
      </c>
      <c r="D40" s="153">
        <f t="shared" si="7"/>
        <v>27499371</v>
      </c>
      <c r="E40" s="130">
        <f>[2]AUTO!BA40</f>
        <v>209512</v>
      </c>
      <c r="F40" s="128">
        <f>[2]UF!AF40</f>
        <v>702175</v>
      </c>
      <c r="G40" s="128">
        <f>'[2]CONT-RA10633'!AN40</f>
        <v>412857</v>
      </c>
      <c r="H40" s="128">
        <f>'[2]SUPPL-10652'!L40</f>
        <v>0</v>
      </c>
      <c r="I40" s="128">
        <f t="shared" si="1"/>
        <v>28823915</v>
      </c>
    </row>
    <row r="41" spans="1:156" x14ac:dyDescent="0.2">
      <c r="A41" s="128" t="s">
        <v>129</v>
      </c>
      <c r="B41" s="70">
        <f>'[2]NEW GAA'!E41</f>
        <v>2897</v>
      </c>
      <c r="C41" s="130">
        <f>'[2]NEW GAA'!AR41</f>
        <v>128</v>
      </c>
      <c r="D41" s="153">
        <f t="shared" si="7"/>
        <v>3025</v>
      </c>
      <c r="E41" s="130">
        <f>[2]AUTO!BA41</f>
        <v>0</v>
      </c>
      <c r="F41" s="128">
        <f>[2]UF!AF41</f>
        <v>0</v>
      </c>
      <c r="G41" s="128">
        <f>'[2]CONT-RA10633'!AN41</f>
        <v>0</v>
      </c>
      <c r="H41" s="128">
        <f>'[2]SUPPL-10652'!L41</f>
        <v>0</v>
      </c>
      <c r="I41" s="128">
        <f t="shared" si="1"/>
        <v>3025</v>
      </c>
    </row>
    <row r="42" spans="1:156" x14ac:dyDescent="0.2">
      <c r="A42" s="128" t="s">
        <v>130</v>
      </c>
      <c r="B42" s="70">
        <f>'[2]NEW GAA'!E42</f>
        <v>20260782</v>
      </c>
      <c r="C42" s="130">
        <f>'[2]NEW GAA'!AR42</f>
        <v>1623676</v>
      </c>
      <c r="D42" s="153">
        <f t="shared" si="7"/>
        <v>21884458</v>
      </c>
      <c r="E42" s="130">
        <f>[2]AUTO!BA42</f>
        <v>786105</v>
      </c>
      <c r="F42" s="128">
        <f>[2]UF!AF42</f>
        <v>0</v>
      </c>
      <c r="G42" s="128">
        <f>'[2]CONT-RA10633'!AN42</f>
        <v>0</v>
      </c>
      <c r="H42" s="128">
        <f>'[2]SUPPL-10652'!L42</f>
        <v>0</v>
      </c>
      <c r="I42" s="128">
        <f t="shared" si="1"/>
        <v>22670563</v>
      </c>
    </row>
    <row r="43" spans="1:156" x14ac:dyDescent="0.2">
      <c r="A43" s="128" t="s">
        <v>131</v>
      </c>
      <c r="B43" s="70">
        <f>'[2]NEW GAA'!E43</f>
        <v>1114273</v>
      </c>
      <c r="C43" s="130">
        <f>'[2]NEW GAA'!AR43</f>
        <v>87711</v>
      </c>
      <c r="D43" s="153">
        <f t="shared" si="7"/>
        <v>1201984</v>
      </c>
      <c r="E43" s="130">
        <f>[2]AUTO!BA43</f>
        <v>61651</v>
      </c>
      <c r="F43" s="128">
        <f>[2]UF!AF43</f>
        <v>0</v>
      </c>
      <c r="G43" s="128">
        <f>'[2]CONT-RA10633'!AN43</f>
        <v>0</v>
      </c>
      <c r="H43" s="128">
        <f>'[2]SUPPL-10652'!L43</f>
        <v>0</v>
      </c>
      <c r="I43" s="128">
        <f t="shared" si="1"/>
        <v>1263635</v>
      </c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</row>
    <row r="44" spans="1:156" x14ac:dyDescent="0.2">
      <c r="A44" s="128" t="s">
        <v>132</v>
      </c>
      <c r="B44" s="70">
        <f>'[2]NEW GAA'!E44</f>
        <v>7754238</v>
      </c>
      <c r="C44" s="130">
        <f>'[2]NEW GAA'!AR44</f>
        <v>688942</v>
      </c>
      <c r="D44" s="153">
        <f t="shared" si="7"/>
        <v>8443180</v>
      </c>
      <c r="E44" s="130">
        <f>[2]AUTO!BA44</f>
        <v>756721</v>
      </c>
      <c r="F44" s="128">
        <f>[2]UF!AF44</f>
        <v>0</v>
      </c>
      <c r="G44" s="128">
        <f>'[2]CONT-RA10633'!AN44</f>
        <v>0</v>
      </c>
      <c r="H44" s="128">
        <f>'[2]SUPPL-10652'!L44</f>
        <v>0</v>
      </c>
      <c r="I44" s="128">
        <f t="shared" si="1"/>
        <v>9199901</v>
      </c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</row>
    <row r="45" spans="1:156" x14ac:dyDescent="0.2">
      <c r="A45" s="128" t="s">
        <v>133</v>
      </c>
      <c r="B45" s="70">
        <f>'[2]NEW GAA'!E45</f>
        <v>16814910</v>
      </c>
      <c r="C45" s="130">
        <f>'[2]NEW GAA'!AR45</f>
        <v>228429</v>
      </c>
      <c r="D45" s="153">
        <f t="shared" si="7"/>
        <v>17043339</v>
      </c>
      <c r="E45" s="130">
        <f>[2]AUTO!BA45</f>
        <v>150190</v>
      </c>
      <c r="F45" s="128">
        <f>[2]UF!AF45</f>
        <v>0</v>
      </c>
      <c r="G45" s="128">
        <f>'[2]CONT-RA10633'!AN45</f>
        <v>0</v>
      </c>
      <c r="H45" s="128">
        <f>'[2]SUPPL-10652'!L45</f>
        <v>0</v>
      </c>
      <c r="I45" s="128">
        <f t="shared" si="1"/>
        <v>17193529</v>
      </c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</row>
    <row r="46" spans="1:156" x14ac:dyDescent="0.2">
      <c r="A46" s="128" t="s">
        <v>134</v>
      </c>
      <c r="B46" s="70">
        <f>'[2]NEW GAA'!E46</f>
        <v>1821694</v>
      </c>
      <c r="C46" s="130">
        <f>'[2]NEW GAA'!AR46</f>
        <v>54043</v>
      </c>
      <c r="D46" s="153">
        <f t="shared" si="7"/>
        <v>1875737</v>
      </c>
      <c r="E46" s="130">
        <f>[2]AUTO!BA46</f>
        <v>61911</v>
      </c>
      <c r="F46" s="128">
        <f>[2]UF!AF46</f>
        <v>0</v>
      </c>
      <c r="G46" s="128">
        <f>'[2]CONT-RA10633'!AN46</f>
        <v>0</v>
      </c>
      <c r="H46" s="128">
        <f>'[2]SUPPL-10652'!L46</f>
        <v>0</v>
      </c>
      <c r="I46" s="128">
        <f t="shared" si="1"/>
        <v>1937648</v>
      </c>
    </row>
    <row r="47" spans="1:156" x14ac:dyDescent="0.2">
      <c r="A47" s="128" t="s">
        <v>135</v>
      </c>
      <c r="B47" s="70">
        <f>'[2]NEW GAA'!E47</f>
        <v>355101</v>
      </c>
      <c r="C47" s="130">
        <f>'[2]NEW GAA'!AR47</f>
        <v>52920</v>
      </c>
      <c r="D47" s="153">
        <f t="shared" si="7"/>
        <v>408021</v>
      </c>
      <c r="E47" s="130">
        <f>[2]AUTO!BA47</f>
        <v>20349</v>
      </c>
      <c r="F47" s="128">
        <f>[2]UF!AF47</f>
        <v>0</v>
      </c>
      <c r="G47" s="128">
        <f>'[2]CONT-RA10633'!AN47</f>
        <v>0</v>
      </c>
      <c r="H47" s="128">
        <f>'[2]SUPPL-10652'!L47</f>
        <v>0</v>
      </c>
      <c r="I47" s="128">
        <f t="shared" si="1"/>
        <v>428370</v>
      </c>
    </row>
    <row r="48" spans="1:156" hidden="1" x14ac:dyDescent="0.2">
      <c r="A48" s="128"/>
      <c r="B48" s="70"/>
      <c r="C48" s="130"/>
      <c r="D48" s="153"/>
      <c r="E48" s="130"/>
      <c r="F48" s="128"/>
      <c r="G48" s="128"/>
      <c r="H48" s="128"/>
      <c r="I48" s="128">
        <f t="shared" si="1"/>
        <v>0</v>
      </c>
    </row>
    <row r="49" spans="1:9" x14ac:dyDescent="0.2">
      <c r="A49" s="128" t="s">
        <v>136</v>
      </c>
      <c r="B49" s="168">
        <f t="shared" ref="B49:H49" si="8">SUM(B50:B53)+SUM(B56:B68)+SUM(B73:B88)</f>
        <v>9994936</v>
      </c>
      <c r="C49" s="169">
        <f t="shared" si="8"/>
        <v>596691</v>
      </c>
      <c r="D49" s="170">
        <f t="shared" si="8"/>
        <v>10591627</v>
      </c>
      <c r="E49" s="169">
        <f t="shared" si="8"/>
        <v>2541118</v>
      </c>
      <c r="F49" s="154">
        <f t="shared" si="8"/>
        <v>0</v>
      </c>
      <c r="G49" s="154">
        <f t="shared" si="8"/>
        <v>141182</v>
      </c>
      <c r="H49" s="154">
        <f t="shared" si="8"/>
        <v>0</v>
      </c>
      <c r="I49" s="171">
        <f t="shared" si="1"/>
        <v>13273927</v>
      </c>
    </row>
    <row r="50" spans="1:9" x14ac:dyDescent="0.2">
      <c r="A50" s="128" t="s">
        <v>53</v>
      </c>
      <c r="B50" s="70">
        <f>'[2]NEW GAA'!E50</f>
        <v>40000</v>
      </c>
      <c r="C50" s="130">
        <f>'[2]NEW GAA'!AR50</f>
        <v>0</v>
      </c>
      <c r="D50" s="153">
        <f>SUM(B50:C50)</f>
        <v>40000</v>
      </c>
      <c r="E50" s="130">
        <f>[2]AUTO!BA50</f>
        <v>0</v>
      </c>
      <c r="F50" s="128">
        <f>[2]UF!AF50</f>
        <v>0</v>
      </c>
      <c r="G50" s="128">
        <f>'[2]CONT-RA10633'!AN50</f>
        <v>0</v>
      </c>
      <c r="H50" s="128">
        <f>'[2]SUPPL-10652'!L50</f>
        <v>0</v>
      </c>
      <c r="I50" s="128">
        <f t="shared" si="1"/>
        <v>40000</v>
      </c>
    </row>
    <row r="51" spans="1:9" x14ac:dyDescent="0.2">
      <c r="A51" s="128" t="s">
        <v>54</v>
      </c>
      <c r="B51" s="70">
        <f>'[2]NEW GAA'!E51</f>
        <v>78250</v>
      </c>
      <c r="C51" s="130">
        <f>'[2]NEW GAA'!AR51</f>
        <v>695</v>
      </c>
      <c r="D51" s="153">
        <f>SUM(B51:C51)</f>
        <v>78945</v>
      </c>
      <c r="E51" s="130">
        <f>[2]AUTO!BA51</f>
        <v>2005</v>
      </c>
      <c r="F51" s="128">
        <f>[2]UF!AF51</f>
        <v>0</v>
      </c>
      <c r="G51" s="128">
        <f>'[2]CONT-RA10633'!AN51</f>
        <v>0</v>
      </c>
      <c r="H51" s="128">
        <f>'[2]SUPPL-10652'!L51</f>
        <v>0</v>
      </c>
      <c r="I51" s="128">
        <f t="shared" si="1"/>
        <v>80950</v>
      </c>
    </row>
    <row r="52" spans="1:9" x14ac:dyDescent="0.2">
      <c r="A52" s="128" t="s">
        <v>55</v>
      </c>
      <c r="B52" s="70">
        <f>'[2]NEW GAA'!E52</f>
        <v>82792</v>
      </c>
      <c r="C52" s="130">
        <f>'[2]NEW GAA'!AR52</f>
        <v>4146</v>
      </c>
      <c r="D52" s="153">
        <f>SUM(B52:C52)</f>
        <v>86938</v>
      </c>
      <c r="E52" s="130">
        <f>[2]AUTO!BA52</f>
        <v>4021</v>
      </c>
      <c r="F52" s="128">
        <f>[2]UF!AF52</f>
        <v>0</v>
      </c>
      <c r="G52" s="128">
        <f>'[2]CONT-RA10633'!AN52</f>
        <v>0</v>
      </c>
      <c r="H52" s="128">
        <f>'[2]SUPPL-10652'!L52</f>
        <v>0</v>
      </c>
      <c r="I52" s="128">
        <f t="shared" si="1"/>
        <v>90959</v>
      </c>
    </row>
    <row r="53" spans="1:9" x14ac:dyDescent="0.2">
      <c r="A53" s="128" t="s">
        <v>56</v>
      </c>
      <c r="B53" s="70">
        <f t="shared" ref="B53:G53" si="9">+B54+B55</f>
        <v>2368769</v>
      </c>
      <c r="C53" s="130">
        <f t="shared" si="9"/>
        <v>36759</v>
      </c>
      <c r="D53" s="153">
        <f t="shared" si="9"/>
        <v>2405528</v>
      </c>
      <c r="E53" s="130">
        <f t="shared" si="9"/>
        <v>1156692</v>
      </c>
      <c r="F53" s="128">
        <f t="shared" si="9"/>
        <v>0</v>
      </c>
      <c r="G53" s="128">
        <f t="shared" si="9"/>
        <v>83812</v>
      </c>
      <c r="H53" s="128">
        <f>'[2]SUPPL-10652'!L53</f>
        <v>0</v>
      </c>
      <c r="I53" s="128">
        <f t="shared" si="1"/>
        <v>3646032</v>
      </c>
    </row>
    <row r="54" spans="1:9" hidden="1" x14ac:dyDescent="0.2">
      <c r="A54" s="128" t="s">
        <v>137</v>
      </c>
      <c r="B54" s="70">
        <f>'[2]NEW GAA'!E54</f>
        <v>2138428</v>
      </c>
      <c r="C54" s="130">
        <f>'[2]NEW GAA'!AR54</f>
        <v>17666</v>
      </c>
      <c r="D54" s="153">
        <f>SUM(B54:C54)</f>
        <v>2156094</v>
      </c>
      <c r="E54" s="130">
        <f>[2]AUTO!BA54</f>
        <v>1141130</v>
      </c>
      <c r="F54" s="128">
        <f>[2]UF!AF54</f>
        <v>0</v>
      </c>
      <c r="G54" s="128">
        <f>'[2]CONT-RA10633'!AN54</f>
        <v>83812</v>
      </c>
      <c r="H54" s="128">
        <f>'[2]SUPPL-10652'!L54</f>
        <v>0</v>
      </c>
      <c r="I54" s="128">
        <f t="shared" si="1"/>
        <v>3381036</v>
      </c>
    </row>
    <row r="55" spans="1:9" hidden="1" x14ac:dyDescent="0.2">
      <c r="A55" s="128" t="s">
        <v>138</v>
      </c>
      <c r="B55" s="70">
        <f>'[2]NEW GAA'!E55</f>
        <v>230341</v>
      </c>
      <c r="C55" s="130">
        <f>'[2]NEW GAA'!AR55</f>
        <v>19093</v>
      </c>
      <c r="D55" s="153">
        <f>SUM(B55:C55)</f>
        <v>249434</v>
      </c>
      <c r="E55" s="130">
        <f>[2]AUTO!BA55</f>
        <v>15562</v>
      </c>
      <c r="F55" s="128">
        <f>[2]UF!AF55</f>
        <v>0</v>
      </c>
      <c r="G55" s="128">
        <f>'[2]CONT-RA10633'!AN55</f>
        <v>0</v>
      </c>
      <c r="H55" s="128">
        <f>'[2]SUPPL-10652'!L55</f>
        <v>0</v>
      </c>
      <c r="I55" s="128">
        <f t="shared" si="1"/>
        <v>264996</v>
      </c>
    </row>
    <row r="56" spans="1:9" x14ac:dyDescent="0.2">
      <c r="A56" s="128" t="s">
        <v>59</v>
      </c>
      <c r="B56" s="70">
        <f>'[2]NEW GAA'!E56</f>
        <v>41066</v>
      </c>
      <c r="C56" s="130">
        <f>'[2]NEW GAA'!AR56</f>
        <v>5215</v>
      </c>
      <c r="D56" s="153">
        <f>SUM(B56:C56)</f>
        <v>46281</v>
      </c>
      <c r="E56" s="130">
        <f>[2]AUTO!BA56</f>
        <v>2309</v>
      </c>
      <c r="F56" s="128">
        <f>[2]UF!AF56</f>
        <v>0</v>
      </c>
      <c r="G56" s="128">
        <f>'[2]CONT-RA10633'!AN56</f>
        <v>0</v>
      </c>
      <c r="H56" s="128">
        <f>'[2]SUPPL-10652'!L56</f>
        <v>0</v>
      </c>
      <c r="I56" s="128">
        <f t="shared" si="1"/>
        <v>48590</v>
      </c>
    </row>
    <row r="57" spans="1:9" x14ac:dyDescent="0.2">
      <c r="A57" s="128" t="s">
        <v>60</v>
      </c>
      <c r="B57" s="70">
        <f>'[2]NEW GAA'!E57</f>
        <v>119075</v>
      </c>
      <c r="C57" s="130">
        <f>'[2]NEW GAA'!AR57</f>
        <v>5082</v>
      </c>
      <c r="D57" s="153">
        <f>SUM(B57:C57)</f>
        <v>124157</v>
      </c>
      <c r="E57" s="130">
        <f>[2]AUTO!BA57</f>
        <v>80784</v>
      </c>
      <c r="F57" s="128">
        <f>[2]UF!AF57</f>
        <v>0</v>
      </c>
      <c r="G57" s="128">
        <f>'[2]CONT-RA10633'!AN57</f>
        <v>0</v>
      </c>
      <c r="H57" s="128">
        <f>'[2]SUPPL-10652'!L57</f>
        <v>0</v>
      </c>
      <c r="I57" s="128">
        <f t="shared" si="1"/>
        <v>204941</v>
      </c>
    </row>
    <row r="58" spans="1:9" x14ac:dyDescent="0.2">
      <c r="A58" s="128" t="s">
        <v>61</v>
      </c>
      <c r="B58" s="70">
        <f>'[2]NEW GAA'!E58</f>
        <v>477354</v>
      </c>
      <c r="C58" s="130">
        <f>'[2]NEW GAA'!AR58</f>
        <v>53121</v>
      </c>
      <c r="D58" s="153">
        <f t="shared" ref="D58:D67" si="10">SUM(B58:C58)</f>
        <v>530475</v>
      </c>
      <c r="E58" s="130">
        <f>[2]AUTO!BA58</f>
        <v>10245</v>
      </c>
      <c r="F58" s="128">
        <f>[2]UF!AF58</f>
        <v>0</v>
      </c>
      <c r="G58" s="128">
        <f>'[2]CONT-RA10633'!AN58</f>
        <v>0</v>
      </c>
      <c r="H58" s="128">
        <f>'[2]SUPPL-10652'!L58</f>
        <v>0</v>
      </c>
      <c r="I58" s="128">
        <f t="shared" si="1"/>
        <v>540720</v>
      </c>
    </row>
    <row r="59" spans="1:9" x14ac:dyDescent="0.2">
      <c r="A59" s="128" t="s">
        <v>62</v>
      </c>
      <c r="B59" s="70">
        <f>'[2]NEW GAA'!E59</f>
        <v>56824</v>
      </c>
      <c r="C59" s="130">
        <f>'[2]NEW GAA'!AR59</f>
        <v>1195</v>
      </c>
      <c r="D59" s="153">
        <f t="shared" si="10"/>
        <v>58019</v>
      </c>
      <c r="E59" s="130">
        <f>[2]AUTO!BA59</f>
        <v>70917</v>
      </c>
      <c r="F59" s="128">
        <f>[2]UF!AF59</f>
        <v>0</v>
      </c>
      <c r="G59" s="128">
        <f>'[2]CONT-RA10633'!AN59</f>
        <v>0</v>
      </c>
      <c r="H59" s="128">
        <f>'[2]SUPPL-10652'!L59</f>
        <v>0</v>
      </c>
      <c r="I59" s="128">
        <f t="shared" si="1"/>
        <v>128936</v>
      </c>
    </row>
    <row r="60" spans="1:9" x14ac:dyDescent="0.2">
      <c r="A60" s="128" t="s">
        <v>220</v>
      </c>
      <c r="B60" s="70">
        <f>'[2]NEW GAA'!E60</f>
        <v>57976</v>
      </c>
      <c r="C60" s="130">
        <f>'[2]NEW GAA'!AR60</f>
        <v>10227</v>
      </c>
      <c r="D60" s="153">
        <f t="shared" si="10"/>
        <v>68203</v>
      </c>
      <c r="E60" s="130">
        <f>[2]AUTO!BA60</f>
        <v>3491</v>
      </c>
      <c r="F60" s="128">
        <f>[2]UF!AF60</f>
        <v>0</v>
      </c>
      <c r="G60" s="128">
        <f>'[2]CONT-RA10633'!AN60</f>
        <v>0</v>
      </c>
      <c r="H60" s="128">
        <f>'[2]SUPPL-10652'!L60</f>
        <v>0</v>
      </c>
      <c r="I60" s="128">
        <f t="shared" si="1"/>
        <v>71694</v>
      </c>
    </row>
    <row r="61" spans="1:9" x14ac:dyDescent="0.2">
      <c r="A61" s="128" t="s">
        <v>63</v>
      </c>
      <c r="B61" s="70">
        <f>'[2]NEW GAA'!E61</f>
        <v>63195</v>
      </c>
      <c r="C61" s="130">
        <f>'[2]NEW GAA'!AR61</f>
        <v>5258</v>
      </c>
      <c r="D61" s="153">
        <f t="shared" si="10"/>
        <v>68453</v>
      </c>
      <c r="E61" s="130">
        <f>[2]AUTO!BA61</f>
        <v>15662</v>
      </c>
      <c r="F61" s="128">
        <f>[2]UF!AF61</f>
        <v>0</v>
      </c>
      <c r="G61" s="128">
        <f>'[2]CONT-RA10633'!AN61</f>
        <v>0</v>
      </c>
      <c r="H61" s="128">
        <f>'[2]SUPPL-10652'!L61</f>
        <v>0</v>
      </c>
      <c r="I61" s="128">
        <f t="shared" si="1"/>
        <v>84115</v>
      </c>
    </row>
    <row r="62" spans="1:9" ht="13.5" customHeight="1" x14ac:dyDescent="0.2">
      <c r="A62" s="128" t="s">
        <v>178</v>
      </c>
      <c r="B62" s="70">
        <f>'[2]NEW GAA'!E62</f>
        <v>99057</v>
      </c>
      <c r="C62" s="130">
        <f>'[2]NEW GAA'!AR62</f>
        <v>7968</v>
      </c>
      <c r="D62" s="153">
        <f t="shared" si="10"/>
        <v>107025</v>
      </c>
      <c r="E62" s="130">
        <f>[2]AUTO!BA62</f>
        <v>3706</v>
      </c>
      <c r="F62" s="128">
        <f>[2]UF!AF62</f>
        <v>0</v>
      </c>
      <c r="G62" s="128">
        <f>'[2]CONT-RA10633'!AN62</f>
        <v>0</v>
      </c>
      <c r="H62" s="128">
        <f>'[2]SUPPL-10652'!L62</f>
        <v>0</v>
      </c>
      <c r="I62" s="128">
        <f t="shared" si="1"/>
        <v>110731</v>
      </c>
    </row>
    <row r="63" spans="1:9" x14ac:dyDescent="0.2">
      <c r="A63" s="128" t="s">
        <v>64</v>
      </c>
      <c r="B63" s="70">
        <f>'[2]NEW GAA'!E63</f>
        <v>189434</v>
      </c>
      <c r="C63" s="130">
        <f>'[2]NEW GAA'!AR63</f>
        <v>19490</v>
      </c>
      <c r="D63" s="153">
        <f t="shared" si="10"/>
        <v>208924</v>
      </c>
      <c r="E63" s="130">
        <f>[2]AUTO!BA63</f>
        <v>152996</v>
      </c>
      <c r="F63" s="128">
        <f>[2]UF!AF63</f>
        <v>0</v>
      </c>
      <c r="G63" s="128">
        <f>'[2]CONT-RA10633'!AN63</f>
        <v>0</v>
      </c>
      <c r="H63" s="128">
        <f>'[2]SUPPL-10652'!L63</f>
        <v>0</v>
      </c>
      <c r="I63" s="128">
        <f t="shared" si="1"/>
        <v>361920</v>
      </c>
    </row>
    <row r="64" spans="1:9" x14ac:dyDescent="0.2">
      <c r="A64" s="128" t="s">
        <v>65</v>
      </c>
      <c r="B64" s="70">
        <f>'[2]NEW GAA'!E64</f>
        <v>119507</v>
      </c>
      <c r="C64" s="130">
        <f>'[2]NEW GAA'!AR64</f>
        <v>3781</v>
      </c>
      <c r="D64" s="153">
        <f t="shared" si="10"/>
        <v>123288</v>
      </c>
      <c r="E64" s="130">
        <f>[2]AUTO!BA64</f>
        <v>3356</v>
      </c>
      <c r="F64" s="128">
        <f>[2]UF!AF64</f>
        <v>0</v>
      </c>
      <c r="G64" s="128">
        <f>'[2]CONT-RA10633'!AN64</f>
        <v>0</v>
      </c>
      <c r="H64" s="128">
        <f>'[2]SUPPL-10652'!L64</f>
        <v>0</v>
      </c>
      <c r="I64" s="128">
        <f t="shared" si="1"/>
        <v>126644</v>
      </c>
    </row>
    <row r="65" spans="1:9" x14ac:dyDescent="0.2">
      <c r="A65" s="128" t="s">
        <v>66</v>
      </c>
      <c r="B65" s="70">
        <f>'[2]NEW GAA'!E65</f>
        <v>99942</v>
      </c>
      <c r="C65" s="130">
        <f>'[2]NEW GAA'!AR65</f>
        <v>14022</v>
      </c>
      <c r="D65" s="153">
        <f t="shared" si="10"/>
        <v>113964</v>
      </c>
      <c r="E65" s="130">
        <f>[2]AUTO!BA65</f>
        <v>3386</v>
      </c>
      <c r="F65" s="128">
        <f>[2]UF!AF65</f>
        <v>0</v>
      </c>
      <c r="G65" s="128">
        <f>'[2]CONT-RA10633'!AN65</f>
        <v>0</v>
      </c>
      <c r="H65" s="128">
        <f>'[2]SUPPL-10652'!L65</f>
        <v>0</v>
      </c>
      <c r="I65" s="128">
        <f t="shared" si="1"/>
        <v>117350</v>
      </c>
    </row>
    <row r="66" spans="1:9" x14ac:dyDescent="0.2">
      <c r="A66" s="128" t="s">
        <v>67</v>
      </c>
      <c r="B66" s="70">
        <f>'[2]NEW GAA'!E66</f>
        <v>23287</v>
      </c>
      <c r="C66" s="130">
        <f>'[2]NEW GAA'!AR66</f>
        <v>1741</v>
      </c>
      <c r="D66" s="153">
        <f t="shared" si="10"/>
        <v>25028</v>
      </c>
      <c r="E66" s="130">
        <f>[2]AUTO!BA66</f>
        <v>71055</v>
      </c>
      <c r="F66" s="128">
        <f>[2]UF!AF66</f>
        <v>0</v>
      </c>
      <c r="G66" s="128">
        <f>'[2]CONT-RA10633'!AN66</f>
        <v>0</v>
      </c>
      <c r="H66" s="128">
        <f>'[2]SUPPL-10652'!L66</f>
        <v>0</v>
      </c>
      <c r="I66" s="128">
        <f t="shared" si="1"/>
        <v>96083</v>
      </c>
    </row>
    <row r="67" spans="1:9" x14ac:dyDescent="0.2">
      <c r="A67" s="128" t="s">
        <v>68</v>
      </c>
      <c r="B67" s="70">
        <f>'[2]NEW GAA'!E67</f>
        <v>154497</v>
      </c>
      <c r="C67" s="130">
        <f>'[2]NEW GAA'!AR67</f>
        <v>10325</v>
      </c>
      <c r="D67" s="153">
        <f t="shared" si="10"/>
        <v>164822</v>
      </c>
      <c r="E67" s="130">
        <f>[2]AUTO!BA67</f>
        <v>5322</v>
      </c>
      <c r="F67" s="128">
        <f>[2]UF!AF67</f>
        <v>0</v>
      </c>
      <c r="G67" s="128">
        <f>'[2]CONT-RA10633'!AN67</f>
        <v>0</v>
      </c>
      <c r="H67" s="128">
        <f>'[2]SUPPL-10652'!L67</f>
        <v>0</v>
      </c>
      <c r="I67" s="128">
        <f t="shared" si="1"/>
        <v>170144</v>
      </c>
    </row>
    <row r="68" spans="1:9" x14ac:dyDescent="0.2">
      <c r="A68" s="17" t="s">
        <v>69</v>
      </c>
      <c r="B68" s="129">
        <f t="shared" ref="B68:G68" si="11">SUM(B69:B72)</f>
        <v>1163430</v>
      </c>
      <c r="C68" s="172">
        <f t="shared" si="11"/>
        <v>18543</v>
      </c>
      <c r="D68" s="173">
        <f t="shared" si="11"/>
        <v>1181973</v>
      </c>
      <c r="E68" s="172">
        <f t="shared" si="11"/>
        <v>682781</v>
      </c>
      <c r="F68" s="174">
        <f t="shared" si="11"/>
        <v>0</v>
      </c>
      <c r="G68" s="174">
        <f t="shared" si="11"/>
        <v>28470</v>
      </c>
      <c r="H68" s="174"/>
      <c r="I68" s="174">
        <f t="shared" si="1"/>
        <v>1893224</v>
      </c>
    </row>
    <row r="69" spans="1:9" x14ac:dyDescent="0.2">
      <c r="A69" s="17" t="s">
        <v>70</v>
      </c>
      <c r="B69" s="70">
        <f>'[2]NEW GAA'!E69</f>
        <v>44165</v>
      </c>
      <c r="C69" s="130">
        <f>'[2]NEW GAA'!AR69</f>
        <v>2177</v>
      </c>
      <c r="D69" s="153">
        <f t="shared" ref="D69:D88" si="12">SUM(B69:C69)</f>
        <v>46342</v>
      </c>
      <c r="E69" s="130">
        <f>[2]AUTO!BA69</f>
        <v>668989</v>
      </c>
      <c r="F69" s="128">
        <f>[2]UF!AF69</f>
        <v>0</v>
      </c>
      <c r="G69" s="128">
        <f>'[2]CONT-RA10633'!AN69</f>
        <v>0</v>
      </c>
      <c r="H69" s="128">
        <f>'[2]SUPPL-10652'!L69</f>
        <v>0</v>
      </c>
      <c r="I69" s="128">
        <f t="shared" si="1"/>
        <v>715331</v>
      </c>
    </row>
    <row r="70" spans="1:9" x14ac:dyDescent="0.2">
      <c r="A70" s="17" t="s">
        <v>71</v>
      </c>
      <c r="B70" s="70">
        <f>'[2]NEW GAA'!E70</f>
        <v>743049</v>
      </c>
      <c r="C70" s="130">
        <f>'[2]NEW GAA'!AR70</f>
        <v>5801</v>
      </c>
      <c r="D70" s="153">
        <f t="shared" si="12"/>
        <v>748850</v>
      </c>
      <c r="E70" s="130">
        <f>[2]AUTO!BA70</f>
        <v>4660</v>
      </c>
      <c r="F70" s="128">
        <f>[2]UF!AF70</f>
        <v>0</v>
      </c>
      <c r="G70" s="128">
        <f>'[2]CONT-RA10633'!AN70</f>
        <v>0</v>
      </c>
      <c r="H70" s="128">
        <f>'[2]SUPPL-10652'!L70</f>
        <v>0</v>
      </c>
      <c r="I70" s="128">
        <f t="shared" si="1"/>
        <v>753510</v>
      </c>
    </row>
    <row r="71" spans="1:9" x14ac:dyDescent="0.2">
      <c r="A71" s="17" t="s">
        <v>72</v>
      </c>
      <c r="B71" s="70">
        <f>'[2]NEW GAA'!E71</f>
        <v>270221</v>
      </c>
      <c r="C71" s="130">
        <f>'[2]NEW GAA'!AR71</f>
        <v>5868</v>
      </c>
      <c r="D71" s="153">
        <f t="shared" si="12"/>
        <v>276089</v>
      </c>
      <c r="E71" s="130">
        <f>[2]AUTO!BA71</f>
        <v>4872</v>
      </c>
      <c r="F71" s="128">
        <f>[2]UF!AF71</f>
        <v>0</v>
      </c>
      <c r="G71" s="128">
        <f>'[2]CONT-RA10633'!AN71</f>
        <v>28470</v>
      </c>
      <c r="H71" s="128">
        <f>'[2]SUPPL-10652'!L71</f>
        <v>0</v>
      </c>
      <c r="I71" s="128">
        <f t="shared" si="1"/>
        <v>309431</v>
      </c>
    </row>
    <row r="72" spans="1:9" x14ac:dyDescent="0.2">
      <c r="A72" s="17" t="s">
        <v>73</v>
      </c>
      <c r="B72" s="70">
        <f>'[2]NEW GAA'!E72</f>
        <v>105995</v>
      </c>
      <c r="C72" s="130">
        <f>'[2]NEW GAA'!AR72</f>
        <v>4697</v>
      </c>
      <c r="D72" s="153">
        <f t="shared" si="12"/>
        <v>110692</v>
      </c>
      <c r="E72" s="130">
        <f>[2]AUTO!BA72</f>
        <v>4260</v>
      </c>
      <c r="F72" s="128">
        <f>[2]UF!AF72</f>
        <v>0</v>
      </c>
      <c r="G72" s="128">
        <f>'[2]CONT-RA10633'!AN72</f>
        <v>0</v>
      </c>
      <c r="H72" s="128">
        <f>'[2]SUPPL-10652'!L72</f>
        <v>0</v>
      </c>
      <c r="I72" s="128">
        <f t="shared" si="1"/>
        <v>114952</v>
      </c>
    </row>
    <row r="73" spans="1:9" x14ac:dyDescent="0.2">
      <c r="A73" s="17" t="s">
        <v>74</v>
      </c>
      <c r="B73" s="70">
        <f>'[2]NEW GAA'!E73</f>
        <v>774823</v>
      </c>
      <c r="C73" s="130">
        <f>'[2]NEW GAA'!AR73</f>
        <v>112712</v>
      </c>
      <c r="D73" s="153">
        <f t="shared" si="12"/>
        <v>887535</v>
      </c>
      <c r="E73" s="130">
        <f>[2]AUTO!BA73</f>
        <v>47467</v>
      </c>
      <c r="F73" s="128">
        <f>[2]UF!AF73</f>
        <v>0</v>
      </c>
      <c r="G73" s="128">
        <f>'[2]CONT-RA10633'!AN73</f>
        <v>0</v>
      </c>
      <c r="H73" s="128">
        <f>'[2]SUPPL-10652'!L73</f>
        <v>0</v>
      </c>
      <c r="I73" s="128">
        <f t="shared" ref="I73:I95" si="13">SUM(D73:H73)</f>
        <v>935002</v>
      </c>
    </row>
    <row r="74" spans="1:9" x14ac:dyDescent="0.2">
      <c r="A74" s="17" t="s">
        <v>139</v>
      </c>
      <c r="B74" s="70">
        <f>'[2]NEW GAA'!E74</f>
        <v>436779</v>
      </c>
      <c r="C74" s="130">
        <f>'[2]NEW GAA'!AR74</f>
        <v>69091</v>
      </c>
      <c r="D74" s="153">
        <f t="shared" si="12"/>
        <v>505870</v>
      </c>
      <c r="E74" s="130">
        <f>[2]AUTO!BA74</f>
        <v>32895</v>
      </c>
      <c r="F74" s="128">
        <f>[2]UF!AF74</f>
        <v>0</v>
      </c>
      <c r="G74" s="128">
        <f>'[2]CONT-RA10633'!AN74</f>
        <v>0</v>
      </c>
      <c r="H74" s="128">
        <f>'[2]SUPPL-10652'!L74</f>
        <v>0</v>
      </c>
      <c r="I74" s="128">
        <f t="shared" si="13"/>
        <v>538765</v>
      </c>
    </row>
    <row r="75" spans="1:9" x14ac:dyDescent="0.2">
      <c r="A75" s="17" t="s">
        <v>75</v>
      </c>
      <c r="B75" s="70">
        <f>'[2]NEW GAA'!E75</f>
        <v>530030</v>
      </c>
      <c r="C75" s="130">
        <f>'[2]NEW GAA'!AR75</f>
        <v>30277</v>
      </c>
      <c r="D75" s="153">
        <f t="shared" si="12"/>
        <v>560307</v>
      </c>
      <c r="E75" s="130">
        <f>[2]AUTO!BA75</f>
        <v>32338</v>
      </c>
      <c r="F75" s="128">
        <f>[2]UF!AF75</f>
        <v>0</v>
      </c>
      <c r="G75" s="128">
        <f>'[2]CONT-RA10633'!AN75</f>
        <v>0</v>
      </c>
      <c r="H75" s="128">
        <f>'[2]SUPPL-10652'!L75</f>
        <v>0</v>
      </c>
      <c r="I75" s="128">
        <f t="shared" si="13"/>
        <v>592645</v>
      </c>
    </row>
    <row r="76" spans="1:9" x14ac:dyDescent="0.2">
      <c r="A76" s="17" t="s">
        <v>76</v>
      </c>
      <c r="B76" s="70">
        <f>'[2]NEW GAA'!E76</f>
        <v>91622</v>
      </c>
      <c r="C76" s="130">
        <f>'[2]NEW GAA'!AR76</f>
        <v>3701</v>
      </c>
      <c r="D76" s="153">
        <f t="shared" si="12"/>
        <v>95323</v>
      </c>
      <c r="E76" s="130">
        <f>[2]AUTO!BA76</f>
        <v>3767</v>
      </c>
      <c r="F76" s="128">
        <f>[2]UF!AF76</f>
        <v>0</v>
      </c>
      <c r="G76" s="128">
        <f>'[2]CONT-RA10633'!AN76</f>
        <v>0</v>
      </c>
      <c r="H76" s="128">
        <f>'[2]SUPPL-10652'!L76</f>
        <v>0</v>
      </c>
      <c r="I76" s="128">
        <f t="shared" si="13"/>
        <v>99090</v>
      </c>
    </row>
    <row r="77" spans="1:9" x14ac:dyDescent="0.2">
      <c r="A77" s="17" t="s">
        <v>77</v>
      </c>
      <c r="B77" s="70">
        <f>'[2]NEW GAA'!E77</f>
        <v>314747</v>
      </c>
      <c r="C77" s="130">
        <f>'[2]NEW GAA'!AR77</f>
        <v>23200</v>
      </c>
      <c r="D77" s="153">
        <f t="shared" si="12"/>
        <v>337947</v>
      </c>
      <c r="E77" s="130">
        <f>[2]AUTO!BA77</f>
        <v>16825</v>
      </c>
      <c r="F77" s="128">
        <f>[2]UF!AF77</f>
        <v>0</v>
      </c>
      <c r="G77" s="128">
        <f>'[2]CONT-RA10633'!AN77</f>
        <v>0</v>
      </c>
      <c r="H77" s="128">
        <f>'[2]SUPPL-10652'!L77</f>
        <v>0</v>
      </c>
      <c r="I77" s="128">
        <f t="shared" si="13"/>
        <v>354772</v>
      </c>
    </row>
    <row r="78" spans="1:9" x14ac:dyDescent="0.2">
      <c r="A78" s="17" t="s">
        <v>78</v>
      </c>
      <c r="B78" s="70">
        <f>'[2]NEW GAA'!E78</f>
        <v>582280</v>
      </c>
      <c r="C78" s="130">
        <f>'[2]NEW GAA'!AR78</f>
        <v>7411</v>
      </c>
      <c r="D78" s="153">
        <f t="shared" si="12"/>
        <v>589691</v>
      </c>
      <c r="E78" s="130">
        <f>[2]AUTO!BA78</f>
        <v>0</v>
      </c>
      <c r="F78" s="128">
        <f>[2]UF!AF78</f>
        <v>0</v>
      </c>
      <c r="G78" s="128">
        <f>'[2]CONT-RA10633'!AN78</f>
        <v>0</v>
      </c>
      <c r="H78" s="128">
        <f>'[2]SUPPL-10652'!L78</f>
        <v>0</v>
      </c>
      <c r="I78" s="128">
        <f t="shared" si="13"/>
        <v>589691</v>
      </c>
    </row>
    <row r="79" spans="1:9" x14ac:dyDescent="0.2">
      <c r="A79" s="17" t="s">
        <v>179</v>
      </c>
      <c r="B79" s="70">
        <f>'[2]NEW GAA'!E79</f>
        <v>45826</v>
      </c>
      <c r="C79" s="130">
        <f>'[2]NEW GAA'!AR79</f>
        <v>3022</v>
      </c>
      <c r="D79" s="153">
        <f t="shared" si="12"/>
        <v>48848</v>
      </c>
      <c r="E79" s="130">
        <f>[2]AUTO!BA79</f>
        <v>2284</v>
      </c>
      <c r="F79" s="128">
        <f>[2]UF!AF79</f>
        <v>0</v>
      </c>
      <c r="G79" s="128">
        <f>'[2]CONT-RA10633'!AN79</f>
        <v>0</v>
      </c>
      <c r="H79" s="128">
        <f>'[2]SUPPL-10652'!L79</f>
        <v>0</v>
      </c>
      <c r="I79" s="128">
        <f t="shared" si="13"/>
        <v>51132</v>
      </c>
    </row>
    <row r="80" spans="1:9" x14ac:dyDescent="0.2">
      <c r="A80" s="17" t="s">
        <v>81</v>
      </c>
      <c r="B80" s="70">
        <f>'[2]NEW GAA'!E80</f>
        <v>168778</v>
      </c>
      <c r="C80" s="130">
        <f>'[2]NEW GAA'!AR80</f>
        <v>1052</v>
      </c>
      <c r="D80" s="153">
        <f t="shared" si="12"/>
        <v>169830</v>
      </c>
      <c r="E80" s="130">
        <f>[2]AUTO!BA80</f>
        <v>837</v>
      </c>
      <c r="F80" s="128">
        <f>[2]UF!AF80</f>
        <v>0</v>
      </c>
      <c r="G80" s="128">
        <f>'[2]CONT-RA10633'!AN80</f>
        <v>0</v>
      </c>
      <c r="H80" s="128">
        <f>'[2]SUPPL-10652'!L80</f>
        <v>0</v>
      </c>
      <c r="I80" s="128">
        <f t="shared" si="13"/>
        <v>170667</v>
      </c>
    </row>
    <row r="81" spans="1:9" x14ac:dyDescent="0.2">
      <c r="A81" s="17" t="s">
        <v>140</v>
      </c>
      <c r="B81" s="70">
        <f>'[2]NEW GAA'!E81</f>
        <v>57265</v>
      </c>
      <c r="C81" s="130">
        <f>'[2]NEW GAA'!AR81</f>
        <v>6738</v>
      </c>
      <c r="D81" s="153">
        <f t="shared" si="12"/>
        <v>64003</v>
      </c>
      <c r="E81" s="130">
        <f>[2]AUTO!BA81</f>
        <v>19659</v>
      </c>
      <c r="F81" s="128">
        <f>[2]UF!AF81</f>
        <v>0</v>
      </c>
      <c r="G81" s="128">
        <f>'[2]CONT-RA10633'!AN81</f>
        <v>0</v>
      </c>
      <c r="H81" s="128">
        <f>'[2]SUPPL-10652'!L81</f>
        <v>0</v>
      </c>
      <c r="I81" s="128">
        <f t="shared" si="13"/>
        <v>83662</v>
      </c>
    </row>
    <row r="82" spans="1:9" x14ac:dyDescent="0.2">
      <c r="A82" s="17" t="s">
        <v>79</v>
      </c>
      <c r="B82" s="70">
        <f>'[2]NEW GAA'!E82</f>
        <v>915357</v>
      </c>
      <c r="C82" s="130">
        <f>'[2]NEW GAA'!AR82</f>
        <v>103987</v>
      </c>
      <c r="D82" s="153">
        <f t="shared" si="12"/>
        <v>1019344</v>
      </c>
      <c r="E82" s="130">
        <f>[2]AUTO!BA82</f>
        <v>55710</v>
      </c>
      <c r="F82" s="128">
        <f>[2]UF!AF82</f>
        <v>0</v>
      </c>
      <c r="G82" s="128">
        <f>'[2]CONT-RA10633'!AN82</f>
        <v>0</v>
      </c>
      <c r="H82" s="128">
        <f>'[2]SUPPL-10652'!L82</f>
        <v>0</v>
      </c>
      <c r="I82" s="128">
        <f t="shared" si="13"/>
        <v>1075054</v>
      </c>
    </row>
    <row r="83" spans="1:9" x14ac:dyDescent="0.2">
      <c r="A83" s="17" t="s">
        <v>80</v>
      </c>
      <c r="B83" s="70">
        <f>'[2]NEW GAA'!E83</f>
        <v>114320</v>
      </c>
      <c r="C83" s="130">
        <f>'[2]NEW GAA'!AR83</f>
        <v>3825</v>
      </c>
      <c r="D83" s="153">
        <f t="shared" si="12"/>
        <v>118145</v>
      </c>
      <c r="E83" s="130">
        <f>[2]AUTO!BA83</f>
        <v>2484</v>
      </c>
      <c r="F83" s="128">
        <f>[2]UF!AF83</f>
        <v>0</v>
      </c>
      <c r="G83" s="128">
        <f>'[2]CONT-RA10633'!AN83</f>
        <v>0</v>
      </c>
      <c r="H83" s="128">
        <f>'[2]SUPPL-10652'!L83</f>
        <v>0</v>
      </c>
      <c r="I83" s="128">
        <f t="shared" si="13"/>
        <v>120629</v>
      </c>
    </row>
    <row r="84" spans="1:9" s="175" customFormat="1" x14ac:dyDescent="0.2">
      <c r="A84" s="17" t="s">
        <v>82</v>
      </c>
      <c r="B84" s="70">
        <f>'[2]NEW GAA'!E84</f>
        <v>186924</v>
      </c>
      <c r="C84" s="130">
        <f>'[2]NEW GAA'!AR84</f>
        <v>5269</v>
      </c>
      <c r="D84" s="153">
        <f t="shared" si="12"/>
        <v>192193</v>
      </c>
      <c r="E84" s="130">
        <f>[2]AUTO!BA84</f>
        <v>35551</v>
      </c>
      <c r="F84" s="128">
        <f>[2]UF!AF84</f>
        <v>0</v>
      </c>
      <c r="G84" s="128">
        <f>'[2]CONT-RA10633'!AN84</f>
        <v>0</v>
      </c>
      <c r="H84" s="128">
        <f>'[2]SUPPL-10652'!L84</f>
        <v>0</v>
      </c>
      <c r="I84" s="128">
        <f t="shared" si="13"/>
        <v>227744</v>
      </c>
    </row>
    <row r="85" spans="1:9" x14ac:dyDescent="0.2">
      <c r="A85" s="17" t="s">
        <v>83</v>
      </c>
      <c r="B85" s="70">
        <f>'[2]NEW GAA'!E85</f>
        <v>117773</v>
      </c>
      <c r="C85" s="130">
        <f>'[2]NEW GAA'!AR85</f>
        <v>4773</v>
      </c>
      <c r="D85" s="153">
        <f t="shared" si="12"/>
        <v>122546</v>
      </c>
      <c r="E85" s="130">
        <f>[2]AUTO!BA85</f>
        <v>4911</v>
      </c>
      <c r="F85" s="128">
        <f>[2]UF!AF85</f>
        <v>0</v>
      </c>
      <c r="G85" s="128">
        <f>'[2]CONT-RA10633'!AN85</f>
        <v>0</v>
      </c>
      <c r="H85" s="128">
        <f>'[2]SUPPL-10652'!L85</f>
        <v>0</v>
      </c>
      <c r="I85" s="128">
        <f t="shared" si="13"/>
        <v>127457</v>
      </c>
    </row>
    <row r="86" spans="1:9" x14ac:dyDescent="0.2">
      <c r="A86" s="17" t="s">
        <v>210</v>
      </c>
      <c r="B86" s="70">
        <f>'[2]NEW GAA'!E86</f>
        <v>72232</v>
      </c>
      <c r="C86" s="130">
        <f>'[2]NEW GAA'!AR86</f>
        <v>1435</v>
      </c>
      <c r="D86" s="153">
        <f t="shared" si="12"/>
        <v>73667</v>
      </c>
      <c r="E86" s="130">
        <f>[2]AUTO!BA86</f>
        <v>0</v>
      </c>
      <c r="F86" s="128">
        <f>[2]UF!AF86</f>
        <v>0</v>
      </c>
      <c r="G86" s="128">
        <f>'[2]CONT-RA10633'!AN86</f>
        <v>28900</v>
      </c>
      <c r="H86" s="128">
        <f>'[2]SUPPL-10652'!L86</f>
        <v>0</v>
      </c>
      <c r="I86" s="128">
        <f t="shared" si="13"/>
        <v>102567</v>
      </c>
    </row>
    <row r="87" spans="1:9" ht="13.5" customHeight="1" x14ac:dyDescent="0.2">
      <c r="A87" s="17" t="s">
        <v>84</v>
      </c>
      <c r="B87" s="70">
        <f>'[2]NEW GAA'!E87</f>
        <v>36433</v>
      </c>
      <c r="C87" s="130">
        <f>'[2]NEW GAA'!AR87</f>
        <v>7517</v>
      </c>
      <c r="D87" s="153">
        <f t="shared" si="12"/>
        <v>43950</v>
      </c>
      <c r="E87" s="130">
        <f>[2]AUTO!BA87</f>
        <v>2054</v>
      </c>
      <c r="F87" s="128">
        <f>[2]UF!AF87</f>
        <v>0</v>
      </c>
      <c r="G87" s="128">
        <f>'[2]CONT-RA10633'!AN87</f>
        <v>0</v>
      </c>
      <c r="H87" s="128">
        <f>'[2]SUPPL-10652'!L87</f>
        <v>0</v>
      </c>
      <c r="I87" s="128">
        <f t="shared" si="13"/>
        <v>46004</v>
      </c>
    </row>
    <row r="88" spans="1:9" x14ac:dyDescent="0.2">
      <c r="A88" s="17" t="s">
        <v>85</v>
      </c>
      <c r="B88" s="70">
        <f>'[2]NEW GAA'!E88</f>
        <v>315292</v>
      </c>
      <c r="C88" s="130">
        <f>'[2]NEW GAA'!AR88</f>
        <v>15113</v>
      </c>
      <c r="D88" s="153">
        <f t="shared" si="12"/>
        <v>330405</v>
      </c>
      <c r="E88" s="130">
        <f>[2]AUTO!BA88</f>
        <v>15608</v>
      </c>
      <c r="F88" s="128">
        <f>[2]UF!AF88</f>
        <v>0</v>
      </c>
      <c r="G88" s="128">
        <f>'[2]CONT-RA10633'!AN88</f>
        <v>0</v>
      </c>
      <c r="H88" s="128">
        <f>'[2]SUPPL-10652'!L88</f>
        <v>0</v>
      </c>
      <c r="I88" s="128">
        <f t="shared" si="13"/>
        <v>346013</v>
      </c>
    </row>
    <row r="89" spans="1:9" hidden="1" x14ac:dyDescent="0.2">
      <c r="A89" s="176"/>
      <c r="B89" s="70"/>
      <c r="C89" s="130"/>
      <c r="D89" s="153"/>
      <c r="E89" s="130"/>
      <c r="F89" s="128"/>
      <c r="G89" s="128"/>
      <c r="H89" s="128"/>
      <c r="I89" s="128">
        <f t="shared" si="13"/>
        <v>0</v>
      </c>
    </row>
    <row r="90" spans="1:9" ht="14.25" customHeight="1" x14ac:dyDescent="0.2">
      <c r="A90" s="128" t="s">
        <v>147</v>
      </c>
      <c r="B90" s="70"/>
      <c r="C90" s="130">
        <f>'[2]NEW GAA'!AR90</f>
        <v>91429766</v>
      </c>
      <c r="D90" s="153">
        <f t="shared" ref="D90:D95" si="14">SUM(B90:C90)</f>
        <v>91429766</v>
      </c>
      <c r="E90" s="130">
        <f>[2]AUTO!BA90</f>
        <v>16701197</v>
      </c>
      <c r="F90" s="128">
        <f>[2]UF!AF90</f>
        <v>4314000</v>
      </c>
      <c r="G90" s="128">
        <f>'[2]CONT-RA10633'!AN90</f>
        <v>2192902</v>
      </c>
      <c r="H90" s="128">
        <f>'[2]SUPPL-10652'!L90</f>
        <v>9735863</v>
      </c>
      <c r="I90" s="128">
        <f t="shared" si="13"/>
        <v>124373728</v>
      </c>
    </row>
    <row r="91" spans="1:9" ht="15" customHeight="1" x14ac:dyDescent="0.2">
      <c r="A91" s="177" t="s">
        <v>148</v>
      </c>
      <c r="B91" s="70"/>
      <c r="C91" s="130">
        <f>SUM(C92:C93)</f>
        <v>8177840</v>
      </c>
      <c r="D91" s="178">
        <f t="shared" si="14"/>
        <v>8177840</v>
      </c>
      <c r="E91" s="179">
        <f>SUM(E92:E93)</f>
        <v>389860429</v>
      </c>
      <c r="F91" s="177">
        <f>SUM(F92:F93)</f>
        <v>0</v>
      </c>
      <c r="G91" s="177">
        <f>SUM(G92:G93)</f>
        <v>8189355</v>
      </c>
      <c r="H91" s="177">
        <f>SUM(H92:H93)</f>
        <v>0</v>
      </c>
      <c r="I91" s="177">
        <f t="shared" si="13"/>
        <v>406227624</v>
      </c>
    </row>
    <row r="92" spans="1:9" ht="14.25" hidden="1" customHeight="1" x14ac:dyDescent="0.2">
      <c r="A92" s="177" t="s">
        <v>149</v>
      </c>
      <c r="B92" s="70">
        <f>'[2]NEW GAA'!E92</f>
        <v>0</v>
      </c>
      <c r="C92" s="130">
        <f>'[2]NEW GAA'!AR92</f>
        <v>6239215</v>
      </c>
      <c r="D92" s="153">
        <f t="shared" si="14"/>
        <v>6239215</v>
      </c>
      <c r="E92" s="130">
        <f>[2]AUTO!BA92</f>
        <v>389860429</v>
      </c>
      <c r="F92" s="128">
        <f>[2]UF!AF92</f>
        <v>0</v>
      </c>
      <c r="G92" s="128">
        <f>'[2]CONT-RA10633'!AN92</f>
        <v>230643</v>
      </c>
      <c r="H92" s="128"/>
      <c r="I92" s="128">
        <f t="shared" si="13"/>
        <v>396330287</v>
      </c>
    </row>
    <row r="93" spans="1:9" ht="14.25" hidden="1" customHeight="1" x14ac:dyDescent="0.2">
      <c r="A93" s="177" t="s">
        <v>150</v>
      </c>
      <c r="B93" s="70">
        <f>'[2]NEW GAA'!E93</f>
        <v>0</v>
      </c>
      <c r="C93" s="130">
        <f>'[2]NEW GAA'!AR93</f>
        <v>1938625</v>
      </c>
      <c r="D93" s="153">
        <f t="shared" si="14"/>
        <v>1938625</v>
      </c>
      <c r="E93" s="130">
        <f>[2]AUTO!BA93</f>
        <v>0</v>
      </c>
      <c r="F93" s="128">
        <f>[2]UF!AF93</f>
        <v>0</v>
      </c>
      <c r="G93" s="128">
        <f>'[2]CONT-RA10633'!AN93</f>
        <v>7958712</v>
      </c>
      <c r="H93" s="128">
        <f>'[2]SUPPL-10652'!L93</f>
        <v>0</v>
      </c>
      <c r="I93" s="128">
        <f t="shared" si="13"/>
        <v>9897337</v>
      </c>
    </row>
    <row r="94" spans="1:9" x14ac:dyDescent="0.2">
      <c r="A94" s="128" t="s">
        <v>151</v>
      </c>
      <c r="B94" s="70">
        <f>'[2]NEW GAA'!E94</f>
        <v>0</v>
      </c>
      <c r="C94" s="130">
        <f>'[2]NEW GAA'!AR94</f>
        <v>2013878</v>
      </c>
      <c r="D94" s="153">
        <f t="shared" si="14"/>
        <v>2013878</v>
      </c>
      <c r="E94" s="130">
        <f>[2]AUTO!BA94</f>
        <v>4311</v>
      </c>
      <c r="F94" s="128">
        <f>[2]UF!AF94</f>
        <v>0</v>
      </c>
      <c r="G94" s="128">
        <f>'[2]CONT-RA10633'!AN94</f>
        <v>0</v>
      </c>
      <c r="H94" s="128"/>
      <c r="I94" s="128">
        <f t="shared" si="13"/>
        <v>2018189</v>
      </c>
    </row>
    <row r="95" spans="1:9" ht="14.25" customHeight="1" x14ac:dyDescent="0.2">
      <c r="A95" s="176" t="s">
        <v>351</v>
      </c>
      <c r="B95" s="70">
        <f>'[2]NEW GAA'!E95</f>
        <v>0</v>
      </c>
      <c r="C95" s="130">
        <f>'[2]NEW GAA'!AR95</f>
        <v>0</v>
      </c>
      <c r="D95" s="153">
        <f t="shared" si="14"/>
        <v>0</v>
      </c>
      <c r="E95" s="130">
        <f>[2]AUTO!BA95</f>
        <v>372863000</v>
      </c>
      <c r="F95" s="128">
        <f>[2]UF!AF95</f>
        <v>0</v>
      </c>
      <c r="G95" s="128">
        <f>'[2]CONT-RA10633'!AN95</f>
        <v>0</v>
      </c>
      <c r="H95" s="128"/>
      <c r="I95" s="128">
        <f t="shared" si="13"/>
        <v>372863000</v>
      </c>
    </row>
    <row r="96" spans="1:9" ht="14.25" hidden="1" customHeight="1" x14ac:dyDescent="0.2">
      <c r="A96" s="180"/>
      <c r="B96" s="70"/>
      <c r="C96" s="130"/>
      <c r="D96" s="153"/>
      <c r="E96" s="130"/>
      <c r="F96" s="128"/>
      <c r="G96" s="128"/>
      <c r="H96" s="128"/>
      <c r="I96" s="128"/>
    </row>
    <row r="97" spans="1:156" ht="21" customHeight="1" thickBot="1" x14ac:dyDescent="0.25">
      <c r="A97" s="181" t="s">
        <v>13</v>
      </c>
      <c r="B97" s="182">
        <f t="shared" ref="B97:I97" si="15">SUM(B7:B13)+SUM(B16:B21)+SUM(B24:B26)+SUM(B29:B30)+SUM(B33:B49)+B91+B95+B90+B94</f>
        <v>1299738275</v>
      </c>
      <c r="C97" s="182">
        <f t="shared" si="15"/>
        <v>286738330</v>
      </c>
      <c r="D97" s="182">
        <f t="shared" si="15"/>
        <v>1586476605</v>
      </c>
      <c r="E97" s="182">
        <f t="shared" si="15"/>
        <v>839438700</v>
      </c>
      <c r="F97" s="183">
        <f t="shared" si="15"/>
        <v>16196695</v>
      </c>
      <c r="G97" s="183">
        <f t="shared" si="15"/>
        <v>46667202</v>
      </c>
      <c r="H97" s="183">
        <f t="shared" si="15"/>
        <v>22449903</v>
      </c>
      <c r="I97" s="183">
        <f t="shared" si="15"/>
        <v>2511229105</v>
      </c>
    </row>
    <row r="98" spans="1:156" ht="13.5" thickTop="1" x14ac:dyDescent="0.2">
      <c r="B98" s="157"/>
      <c r="G98" s="185"/>
      <c r="H98" s="185"/>
    </row>
    <row r="99" spans="1:156" x14ac:dyDescent="0.2">
      <c r="B99" s="157"/>
    </row>
    <row r="100" spans="1:156" x14ac:dyDescent="0.2">
      <c r="B100" s="157"/>
    </row>
    <row r="101" spans="1:156" s="156" customFormat="1" x14ac:dyDescent="0.2">
      <c r="B101" s="157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  <c r="EC101" s="150"/>
      <c r="ED101" s="150"/>
      <c r="EE101" s="150"/>
      <c r="EF101" s="150"/>
      <c r="EG101" s="150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  <c r="EV101" s="150"/>
      <c r="EW101" s="150"/>
      <c r="EX101" s="150"/>
      <c r="EY101" s="150"/>
      <c r="EZ101" s="150"/>
    </row>
    <row r="102" spans="1:156" s="156" customFormat="1" x14ac:dyDescent="0.2">
      <c r="B102" s="157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  <c r="EC102" s="150"/>
      <c r="ED102" s="150"/>
      <c r="EE102" s="150"/>
      <c r="EF102" s="150"/>
      <c r="EG102" s="150"/>
      <c r="EH102" s="150"/>
      <c r="EI102" s="150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  <c r="EV102" s="150"/>
      <c r="EW102" s="150"/>
      <c r="EX102" s="150"/>
      <c r="EY102" s="150"/>
      <c r="EZ102" s="150"/>
    </row>
    <row r="103" spans="1:156" s="156" customFormat="1" x14ac:dyDescent="0.2">
      <c r="B103" s="157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  <c r="EV103" s="150"/>
      <c r="EW103" s="150"/>
      <c r="EX103" s="150"/>
      <c r="EY103" s="150"/>
      <c r="EZ103" s="150"/>
    </row>
    <row r="104" spans="1:156" s="156" customFormat="1" x14ac:dyDescent="0.2">
      <c r="B104" s="157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</row>
    <row r="105" spans="1:156" s="156" customFormat="1" x14ac:dyDescent="0.2">
      <c r="B105" s="157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  <c r="EC105" s="150"/>
      <c r="ED105" s="150"/>
      <c r="EE105" s="150"/>
      <c r="EF105" s="150"/>
      <c r="EG105" s="150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50"/>
      <c r="ES105" s="150"/>
      <c r="ET105" s="150"/>
      <c r="EU105" s="150"/>
      <c r="EV105" s="150"/>
      <c r="EW105" s="150"/>
      <c r="EX105" s="150"/>
      <c r="EY105" s="150"/>
      <c r="EZ105" s="150"/>
    </row>
    <row r="106" spans="1:156" s="156" customFormat="1" x14ac:dyDescent="0.2">
      <c r="B106" s="157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</row>
    <row r="107" spans="1:156" s="156" customFormat="1" x14ac:dyDescent="0.2">
      <c r="B107" s="157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50"/>
      <c r="EE107" s="150"/>
      <c r="EF107" s="150"/>
      <c r="EG107" s="150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50"/>
      <c r="ES107" s="150"/>
      <c r="ET107" s="150"/>
      <c r="EU107" s="150"/>
      <c r="EV107" s="150"/>
      <c r="EW107" s="150"/>
      <c r="EX107" s="150"/>
      <c r="EY107" s="150"/>
      <c r="EZ107" s="150"/>
    </row>
    <row r="108" spans="1:156" s="156" customFormat="1" x14ac:dyDescent="0.2">
      <c r="B108" s="157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</row>
    <row r="109" spans="1:156" s="156" customFormat="1" x14ac:dyDescent="0.2">
      <c r="B109" s="157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  <c r="EC109" s="150"/>
      <c r="ED109" s="150"/>
      <c r="EE109" s="150"/>
      <c r="EF109" s="150"/>
      <c r="EG109" s="150"/>
      <c r="EH109" s="150"/>
      <c r="EI109" s="150"/>
      <c r="EJ109" s="150"/>
      <c r="EK109" s="150"/>
      <c r="EL109" s="150"/>
      <c r="EM109" s="150"/>
      <c r="EN109" s="150"/>
      <c r="EO109" s="150"/>
      <c r="EP109" s="150"/>
      <c r="EQ109" s="150"/>
      <c r="ER109" s="150"/>
      <c r="ES109" s="150"/>
      <c r="ET109" s="150"/>
      <c r="EU109" s="150"/>
      <c r="EV109" s="150"/>
      <c r="EW109" s="150"/>
      <c r="EX109" s="150"/>
      <c r="EY109" s="150"/>
      <c r="EZ109" s="150"/>
    </row>
    <row r="110" spans="1:156" s="156" customFormat="1" x14ac:dyDescent="0.2">
      <c r="B110" s="157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</row>
    <row r="111" spans="1:156" s="156" customFormat="1" x14ac:dyDescent="0.2">
      <c r="B111" s="157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  <c r="EC111" s="150"/>
      <c r="ED111" s="150"/>
      <c r="EE111" s="150"/>
      <c r="EF111" s="150"/>
      <c r="EG111" s="150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50"/>
      <c r="ES111" s="150"/>
      <c r="ET111" s="150"/>
      <c r="EU111" s="150"/>
      <c r="EV111" s="150"/>
      <c r="EW111" s="150"/>
      <c r="EX111" s="150"/>
      <c r="EY111" s="150"/>
      <c r="EZ111" s="150"/>
    </row>
    <row r="112" spans="1:156" s="156" customFormat="1" x14ac:dyDescent="0.2">
      <c r="B112" s="157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  <c r="EC112" s="150"/>
      <c r="ED112" s="150"/>
      <c r="EE112" s="150"/>
      <c r="EF112" s="150"/>
      <c r="EG112" s="150"/>
      <c r="EH112" s="150"/>
      <c r="EI112" s="150"/>
      <c r="EJ112" s="150"/>
      <c r="EK112" s="150"/>
      <c r="EL112" s="150"/>
      <c r="EM112" s="150"/>
      <c r="EN112" s="150"/>
      <c r="EO112" s="150"/>
      <c r="EP112" s="150"/>
      <c r="EQ112" s="150"/>
      <c r="ER112" s="150"/>
      <c r="ES112" s="150"/>
      <c r="ET112" s="150"/>
      <c r="EU112" s="150"/>
      <c r="EV112" s="150"/>
      <c r="EW112" s="150"/>
      <c r="EX112" s="150"/>
      <c r="EY112" s="150"/>
      <c r="EZ112" s="150"/>
    </row>
    <row r="113" spans="2:156" s="156" customFormat="1" x14ac:dyDescent="0.2">
      <c r="B113" s="157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150"/>
      <c r="EE113" s="150"/>
      <c r="EF113" s="150"/>
      <c r="EG113" s="1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50"/>
      <c r="ES113" s="150"/>
      <c r="ET113" s="150"/>
      <c r="EU113" s="150"/>
      <c r="EV113" s="150"/>
      <c r="EW113" s="150"/>
      <c r="EX113" s="150"/>
      <c r="EY113" s="150"/>
      <c r="EZ113" s="150"/>
    </row>
    <row r="114" spans="2:156" s="156" customFormat="1" x14ac:dyDescent="0.2">
      <c r="B114" s="157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0"/>
      <c r="EU114" s="150"/>
      <c r="EV114" s="150"/>
      <c r="EW114" s="150"/>
      <c r="EX114" s="150"/>
      <c r="EY114" s="150"/>
      <c r="EZ114" s="150"/>
    </row>
    <row r="115" spans="2:156" s="156" customFormat="1" x14ac:dyDescent="0.2">
      <c r="B115" s="157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  <c r="EC115" s="150"/>
      <c r="ED115" s="150"/>
      <c r="EE115" s="150"/>
      <c r="EF115" s="150"/>
      <c r="EG115" s="150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50"/>
      <c r="ES115" s="150"/>
      <c r="ET115" s="150"/>
      <c r="EU115" s="150"/>
      <c r="EV115" s="150"/>
      <c r="EW115" s="150"/>
      <c r="EX115" s="150"/>
      <c r="EY115" s="150"/>
      <c r="EZ115" s="150"/>
    </row>
    <row r="116" spans="2:156" s="156" customFormat="1" x14ac:dyDescent="0.2">
      <c r="B116" s="157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150"/>
      <c r="ES116" s="150"/>
      <c r="ET116" s="150"/>
      <c r="EU116" s="150"/>
      <c r="EV116" s="150"/>
      <c r="EW116" s="150"/>
      <c r="EX116" s="150"/>
      <c r="EY116" s="150"/>
      <c r="EZ116" s="150"/>
    </row>
    <row r="117" spans="2:156" s="156" customFormat="1" x14ac:dyDescent="0.2">
      <c r="B117" s="157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  <c r="EC117" s="150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0"/>
      <c r="EU117" s="150"/>
      <c r="EV117" s="150"/>
      <c r="EW117" s="150"/>
      <c r="EX117" s="150"/>
      <c r="EY117" s="150"/>
      <c r="EZ117" s="150"/>
    </row>
    <row r="118" spans="2:156" s="156" customFormat="1" x14ac:dyDescent="0.2">
      <c r="B118" s="157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</row>
    <row r="119" spans="2:156" s="156" customFormat="1" x14ac:dyDescent="0.2">
      <c r="B119" s="157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</row>
    <row r="120" spans="2:156" s="156" customFormat="1" x14ac:dyDescent="0.2">
      <c r="B120" s="157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</row>
    <row r="121" spans="2:156" s="156" customFormat="1" x14ac:dyDescent="0.2">
      <c r="B121" s="157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</row>
    <row r="122" spans="2:156" s="156" customFormat="1" x14ac:dyDescent="0.2">
      <c r="B122" s="157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</row>
    <row r="123" spans="2:156" s="156" customFormat="1" x14ac:dyDescent="0.2">
      <c r="B123" s="157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</row>
    <row r="124" spans="2:156" s="156" customFormat="1" x14ac:dyDescent="0.2">
      <c r="B124" s="157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50"/>
      <c r="EE124" s="150"/>
      <c r="EF124" s="150"/>
      <c r="EG124" s="150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50"/>
      <c r="ES124" s="150"/>
      <c r="ET124" s="150"/>
      <c r="EU124" s="150"/>
      <c r="EV124" s="150"/>
      <c r="EW124" s="150"/>
      <c r="EX124" s="150"/>
      <c r="EY124" s="150"/>
      <c r="EZ124" s="150"/>
    </row>
    <row r="125" spans="2:156" s="156" customFormat="1" x14ac:dyDescent="0.2">
      <c r="B125" s="157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</row>
    <row r="126" spans="2:156" s="156" customFormat="1" x14ac:dyDescent="0.2">
      <c r="B126" s="157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</row>
    <row r="127" spans="2:156" s="156" customFormat="1" x14ac:dyDescent="0.2">
      <c r="B127" s="157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</row>
    <row r="128" spans="2:156" s="156" customFormat="1" x14ac:dyDescent="0.2">
      <c r="B128" s="157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</row>
    <row r="129" spans="2:156" s="156" customFormat="1" x14ac:dyDescent="0.2">
      <c r="B129" s="157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</row>
    <row r="130" spans="2:156" s="156" customFormat="1" x14ac:dyDescent="0.2">
      <c r="B130" s="157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</row>
    <row r="131" spans="2:156" s="156" customFormat="1" x14ac:dyDescent="0.2">
      <c r="B131" s="157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</row>
    <row r="132" spans="2:156" s="156" customFormat="1" x14ac:dyDescent="0.2">
      <c r="B132" s="157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</row>
    <row r="133" spans="2:156" s="156" customFormat="1" x14ac:dyDescent="0.2">
      <c r="B133" s="157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</row>
    <row r="134" spans="2:156" s="156" customFormat="1" x14ac:dyDescent="0.2">
      <c r="B134" s="157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</row>
    <row r="135" spans="2:156" s="156" customFormat="1" x14ac:dyDescent="0.2">
      <c r="B135" s="157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</row>
    <row r="136" spans="2:156" s="156" customFormat="1" x14ac:dyDescent="0.2">
      <c r="B136" s="157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</row>
    <row r="137" spans="2:156" s="156" customFormat="1" x14ac:dyDescent="0.2">
      <c r="B137" s="157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</row>
    <row r="138" spans="2:156" s="156" customFormat="1" x14ac:dyDescent="0.2">
      <c r="B138" s="157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</row>
    <row r="139" spans="2:156" s="156" customFormat="1" x14ac:dyDescent="0.2">
      <c r="B139" s="157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</row>
    <row r="140" spans="2:156" s="156" customFormat="1" x14ac:dyDescent="0.2">
      <c r="B140" s="157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</row>
    <row r="141" spans="2:156" s="156" customFormat="1" x14ac:dyDescent="0.2">
      <c r="B141" s="157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  <c r="EC141" s="150"/>
      <c r="ED141" s="150"/>
      <c r="EE141" s="150"/>
      <c r="EF141" s="150"/>
      <c r="EG141" s="150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50"/>
      <c r="ES141" s="150"/>
      <c r="ET141" s="150"/>
      <c r="EU141" s="150"/>
      <c r="EV141" s="150"/>
      <c r="EW141" s="150"/>
      <c r="EX141" s="150"/>
      <c r="EY141" s="150"/>
      <c r="EZ141" s="150"/>
    </row>
    <row r="142" spans="2:156" s="156" customFormat="1" x14ac:dyDescent="0.2">
      <c r="B142" s="157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  <c r="EC142" s="150"/>
      <c r="ED142" s="150"/>
      <c r="EE142" s="150"/>
      <c r="EF142" s="150"/>
      <c r="EG142" s="150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50"/>
      <c r="ES142" s="150"/>
      <c r="ET142" s="150"/>
      <c r="EU142" s="150"/>
      <c r="EV142" s="150"/>
      <c r="EW142" s="150"/>
      <c r="EX142" s="150"/>
      <c r="EY142" s="150"/>
      <c r="EZ142" s="150"/>
    </row>
    <row r="143" spans="2:156" s="156" customFormat="1" x14ac:dyDescent="0.2">
      <c r="B143" s="157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</row>
    <row r="144" spans="2:156" s="156" customFormat="1" x14ac:dyDescent="0.2">
      <c r="B144" s="157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</row>
    <row r="145" spans="2:156" s="156" customFormat="1" x14ac:dyDescent="0.2">
      <c r="B145" s="157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</row>
    <row r="146" spans="2:156" s="156" customFormat="1" x14ac:dyDescent="0.2">
      <c r="B146" s="157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</row>
    <row r="147" spans="2:156" s="156" customFormat="1" x14ac:dyDescent="0.2">
      <c r="B147" s="157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</row>
    <row r="148" spans="2:156" s="156" customFormat="1" x14ac:dyDescent="0.2">
      <c r="B148" s="157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</row>
    <row r="149" spans="2:156" s="156" customFormat="1" x14ac:dyDescent="0.2">
      <c r="B149" s="157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</row>
    <row r="150" spans="2:156" s="156" customFormat="1" x14ac:dyDescent="0.2">
      <c r="B150" s="157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</row>
    <row r="151" spans="2:156" s="156" customFormat="1" x14ac:dyDescent="0.2">
      <c r="B151" s="157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</row>
    <row r="152" spans="2:156" s="156" customFormat="1" x14ac:dyDescent="0.2">
      <c r="B152" s="157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</row>
    <row r="153" spans="2:156" s="156" customFormat="1" x14ac:dyDescent="0.2">
      <c r="B153" s="157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</row>
    <row r="154" spans="2:156" s="156" customFormat="1" x14ac:dyDescent="0.2">
      <c r="B154" s="157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  <c r="EC154" s="150"/>
      <c r="ED154" s="150"/>
      <c r="EE154" s="150"/>
      <c r="EF154" s="150"/>
      <c r="EG154" s="150"/>
      <c r="EH154" s="150"/>
      <c r="EI154" s="150"/>
      <c r="EJ154" s="150"/>
      <c r="EK154" s="150"/>
      <c r="EL154" s="150"/>
      <c r="EM154" s="150"/>
      <c r="EN154" s="150"/>
      <c r="EO154" s="150"/>
      <c r="EP154" s="150"/>
      <c r="EQ154" s="150"/>
      <c r="ER154" s="150"/>
      <c r="ES154" s="150"/>
      <c r="ET154" s="150"/>
      <c r="EU154" s="150"/>
      <c r="EV154" s="150"/>
      <c r="EW154" s="150"/>
      <c r="EX154" s="150"/>
      <c r="EY154" s="150"/>
      <c r="EZ154" s="150"/>
    </row>
    <row r="155" spans="2:156" s="156" customFormat="1" x14ac:dyDescent="0.2">
      <c r="B155" s="157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  <c r="EC155" s="150"/>
      <c r="ED155" s="150"/>
      <c r="EE155" s="150"/>
      <c r="EF155" s="150"/>
      <c r="EG155" s="150"/>
      <c r="EH155" s="150"/>
      <c r="EI155" s="150"/>
      <c r="EJ155" s="150"/>
      <c r="EK155" s="150"/>
      <c r="EL155" s="150"/>
      <c r="EM155" s="150"/>
      <c r="EN155" s="150"/>
      <c r="EO155" s="150"/>
      <c r="EP155" s="150"/>
      <c r="EQ155" s="150"/>
      <c r="ER155" s="150"/>
      <c r="ES155" s="150"/>
      <c r="ET155" s="150"/>
      <c r="EU155" s="150"/>
      <c r="EV155" s="150"/>
      <c r="EW155" s="150"/>
      <c r="EX155" s="150"/>
      <c r="EY155" s="150"/>
      <c r="EZ155" s="150"/>
    </row>
    <row r="156" spans="2:156" s="156" customFormat="1" x14ac:dyDescent="0.2">
      <c r="B156" s="157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  <c r="EC156" s="150"/>
      <c r="ED156" s="150"/>
      <c r="EE156" s="150"/>
      <c r="EF156" s="150"/>
      <c r="EG156" s="150"/>
      <c r="EH156" s="150"/>
      <c r="EI156" s="150"/>
      <c r="EJ156" s="150"/>
      <c r="EK156" s="150"/>
      <c r="EL156" s="150"/>
      <c r="EM156" s="150"/>
      <c r="EN156" s="150"/>
      <c r="EO156" s="150"/>
      <c r="EP156" s="150"/>
      <c r="EQ156" s="150"/>
      <c r="ER156" s="150"/>
      <c r="ES156" s="150"/>
      <c r="ET156" s="150"/>
      <c r="EU156" s="150"/>
      <c r="EV156" s="150"/>
      <c r="EW156" s="150"/>
      <c r="EX156" s="150"/>
      <c r="EY156" s="150"/>
      <c r="EZ156" s="150"/>
    </row>
    <row r="157" spans="2:156" s="156" customFormat="1" x14ac:dyDescent="0.2">
      <c r="B157" s="157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50"/>
      <c r="EE157" s="150"/>
      <c r="EF157" s="150"/>
      <c r="EG157" s="150"/>
      <c r="EH157" s="150"/>
      <c r="EI157" s="150"/>
      <c r="EJ157" s="150"/>
      <c r="EK157" s="150"/>
      <c r="EL157" s="150"/>
      <c r="EM157" s="150"/>
      <c r="EN157" s="150"/>
      <c r="EO157" s="150"/>
      <c r="EP157" s="150"/>
      <c r="EQ157" s="150"/>
      <c r="ER157" s="150"/>
      <c r="ES157" s="150"/>
      <c r="ET157" s="150"/>
      <c r="EU157" s="150"/>
      <c r="EV157" s="150"/>
      <c r="EW157" s="150"/>
      <c r="EX157" s="150"/>
      <c r="EY157" s="150"/>
      <c r="EZ157" s="150"/>
    </row>
    <row r="158" spans="2:156" s="156" customFormat="1" x14ac:dyDescent="0.2">
      <c r="B158" s="157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50"/>
      <c r="EE158" s="150"/>
      <c r="EF158" s="150"/>
      <c r="EG158" s="150"/>
      <c r="EH158" s="150"/>
      <c r="EI158" s="150"/>
      <c r="EJ158" s="150"/>
      <c r="EK158" s="150"/>
      <c r="EL158" s="150"/>
      <c r="EM158" s="150"/>
      <c r="EN158" s="150"/>
      <c r="EO158" s="150"/>
      <c r="EP158" s="150"/>
      <c r="EQ158" s="150"/>
      <c r="ER158" s="150"/>
      <c r="ES158" s="150"/>
      <c r="ET158" s="150"/>
      <c r="EU158" s="150"/>
      <c r="EV158" s="150"/>
      <c r="EW158" s="150"/>
      <c r="EX158" s="150"/>
      <c r="EY158" s="150"/>
      <c r="EZ158" s="150"/>
    </row>
    <row r="159" spans="2:156" s="156" customFormat="1" x14ac:dyDescent="0.2">
      <c r="B159" s="157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  <c r="EC159" s="150"/>
      <c r="ED159" s="150"/>
      <c r="EE159" s="150"/>
      <c r="EF159" s="150"/>
      <c r="EG159" s="150"/>
      <c r="EH159" s="150"/>
      <c r="EI159" s="150"/>
      <c r="EJ159" s="150"/>
      <c r="EK159" s="150"/>
      <c r="EL159" s="150"/>
      <c r="EM159" s="150"/>
      <c r="EN159" s="150"/>
      <c r="EO159" s="150"/>
      <c r="EP159" s="150"/>
      <c r="EQ159" s="150"/>
      <c r="ER159" s="150"/>
      <c r="ES159" s="150"/>
      <c r="ET159" s="150"/>
      <c r="EU159" s="150"/>
      <c r="EV159" s="150"/>
      <c r="EW159" s="150"/>
      <c r="EX159" s="150"/>
      <c r="EY159" s="150"/>
      <c r="EZ159" s="150"/>
    </row>
    <row r="160" spans="2:156" s="156" customFormat="1" x14ac:dyDescent="0.2">
      <c r="B160" s="157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  <c r="EC160" s="150"/>
      <c r="ED160" s="150"/>
      <c r="EE160" s="150"/>
      <c r="EF160" s="150"/>
      <c r="EG160" s="150"/>
      <c r="EH160" s="150"/>
      <c r="EI160" s="150"/>
      <c r="EJ160" s="150"/>
      <c r="EK160" s="150"/>
      <c r="EL160" s="150"/>
      <c r="EM160" s="150"/>
      <c r="EN160" s="150"/>
      <c r="EO160" s="150"/>
      <c r="EP160" s="150"/>
      <c r="EQ160" s="150"/>
      <c r="ER160" s="150"/>
      <c r="ES160" s="150"/>
      <c r="ET160" s="150"/>
      <c r="EU160" s="150"/>
      <c r="EV160" s="150"/>
      <c r="EW160" s="150"/>
      <c r="EX160" s="150"/>
      <c r="EY160" s="150"/>
      <c r="EZ160" s="150"/>
    </row>
    <row r="161" spans="2:156" s="156" customFormat="1" x14ac:dyDescent="0.2">
      <c r="B161" s="157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  <c r="EC161" s="150"/>
      <c r="ED161" s="150"/>
      <c r="EE161" s="150"/>
      <c r="EF161" s="150"/>
      <c r="EG161" s="150"/>
      <c r="EH161" s="150"/>
      <c r="EI161" s="150"/>
      <c r="EJ161" s="150"/>
      <c r="EK161" s="150"/>
      <c r="EL161" s="150"/>
      <c r="EM161" s="150"/>
      <c r="EN161" s="150"/>
      <c r="EO161" s="150"/>
      <c r="EP161" s="150"/>
      <c r="EQ161" s="150"/>
      <c r="ER161" s="150"/>
      <c r="ES161" s="150"/>
      <c r="ET161" s="150"/>
      <c r="EU161" s="150"/>
      <c r="EV161" s="150"/>
      <c r="EW161" s="150"/>
      <c r="EX161" s="150"/>
      <c r="EY161" s="150"/>
      <c r="EZ161" s="150"/>
    </row>
    <row r="162" spans="2:156" s="156" customFormat="1" x14ac:dyDescent="0.2">
      <c r="B162" s="157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  <c r="EC162" s="150"/>
      <c r="ED162" s="150"/>
      <c r="EE162" s="150"/>
      <c r="EF162" s="150"/>
      <c r="EG162" s="150"/>
      <c r="EH162" s="150"/>
      <c r="EI162" s="150"/>
      <c r="EJ162" s="150"/>
      <c r="EK162" s="150"/>
      <c r="EL162" s="150"/>
      <c r="EM162" s="150"/>
      <c r="EN162" s="150"/>
      <c r="EO162" s="150"/>
      <c r="EP162" s="150"/>
      <c r="EQ162" s="150"/>
      <c r="ER162" s="150"/>
      <c r="ES162" s="150"/>
      <c r="ET162" s="150"/>
      <c r="EU162" s="150"/>
      <c r="EV162" s="150"/>
      <c r="EW162" s="150"/>
      <c r="EX162" s="150"/>
      <c r="EY162" s="150"/>
      <c r="EZ162" s="150"/>
    </row>
    <row r="163" spans="2:156" s="156" customFormat="1" x14ac:dyDescent="0.2">
      <c r="B163" s="157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  <c r="EC163" s="150"/>
      <c r="ED163" s="150"/>
      <c r="EE163" s="150"/>
      <c r="EF163" s="150"/>
      <c r="EG163" s="150"/>
      <c r="EH163" s="150"/>
      <c r="EI163" s="150"/>
      <c r="EJ163" s="150"/>
      <c r="EK163" s="150"/>
      <c r="EL163" s="150"/>
      <c r="EM163" s="150"/>
      <c r="EN163" s="150"/>
      <c r="EO163" s="150"/>
      <c r="EP163" s="150"/>
      <c r="EQ163" s="150"/>
      <c r="ER163" s="150"/>
      <c r="ES163" s="150"/>
      <c r="ET163" s="150"/>
      <c r="EU163" s="150"/>
      <c r="EV163" s="150"/>
      <c r="EW163" s="150"/>
      <c r="EX163" s="150"/>
      <c r="EY163" s="150"/>
      <c r="EZ163" s="150"/>
    </row>
    <row r="164" spans="2:156" s="156" customFormat="1" x14ac:dyDescent="0.2">
      <c r="B164" s="157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  <c r="EC164" s="150"/>
      <c r="ED164" s="150"/>
      <c r="EE164" s="150"/>
      <c r="EF164" s="150"/>
      <c r="EG164" s="150"/>
      <c r="EH164" s="150"/>
      <c r="EI164" s="150"/>
      <c r="EJ164" s="150"/>
      <c r="EK164" s="150"/>
      <c r="EL164" s="150"/>
      <c r="EM164" s="150"/>
      <c r="EN164" s="150"/>
      <c r="EO164" s="150"/>
      <c r="EP164" s="150"/>
      <c r="EQ164" s="150"/>
      <c r="ER164" s="150"/>
      <c r="ES164" s="150"/>
      <c r="ET164" s="150"/>
      <c r="EU164" s="150"/>
      <c r="EV164" s="150"/>
      <c r="EW164" s="150"/>
      <c r="EX164" s="150"/>
      <c r="EY164" s="150"/>
      <c r="EZ164" s="150"/>
    </row>
    <row r="165" spans="2:156" s="156" customFormat="1" x14ac:dyDescent="0.2">
      <c r="B165" s="157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  <c r="EC165" s="150"/>
      <c r="ED165" s="150"/>
      <c r="EE165" s="150"/>
      <c r="EF165" s="150"/>
      <c r="EG165" s="150"/>
      <c r="EH165" s="150"/>
      <c r="EI165" s="150"/>
      <c r="EJ165" s="150"/>
      <c r="EK165" s="150"/>
      <c r="EL165" s="150"/>
      <c r="EM165" s="150"/>
      <c r="EN165" s="150"/>
      <c r="EO165" s="150"/>
      <c r="EP165" s="150"/>
      <c r="EQ165" s="150"/>
      <c r="ER165" s="150"/>
      <c r="ES165" s="150"/>
      <c r="ET165" s="150"/>
      <c r="EU165" s="150"/>
      <c r="EV165" s="150"/>
      <c r="EW165" s="150"/>
      <c r="EX165" s="150"/>
      <c r="EY165" s="150"/>
      <c r="EZ165" s="150"/>
    </row>
    <row r="166" spans="2:156" s="156" customFormat="1" x14ac:dyDescent="0.2">
      <c r="B166" s="157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  <c r="EC166" s="150"/>
      <c r="ED166" s="150"/>
      <c r="EE166" s="150"/>
      <c r="EF166" s="150"/>
      <c r="EG166" s="150"/>
      <c r="EH166" s="150"/>
      <c r="EI166" s="150"/>
      <c r="EJ166" s="150"/>
      <c r="EK166" s="150"/>
      <c r="EL166" s="150"/>
      <c r="EM166" s="150"/>
      <c r="EN166" s="150"/>
      <c r="EO166" s="150"/>
      <c r="EP166" s="150"/>
      <c r="EQ166" s="150"/>
      <c r="ER166" s="150"/>
      <c r="ES166" s="150"/>
      <c r="ET166" s="150"/>
      <c r="EU166" s="150"/>
      <c r="EV166" s="150"/>
      <c r="EW166" s="150"/>
      <c r="EX166" s="150"/>
      <c r="EY166" s="150"/>
      <c r="EZ166" s="150"/>
    </row>
    <row r="167" spans="2:156" s="156" customFormat="1" x14ac:dyDescent="0.2">
      <c r="B167" s="157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  <c r="EC167" s="150"/>
      <c r="ED167" s="150"/>
      <c r="EE167" s="150"/>
      <c r="EF167" s="150"/>
      <c r="EG167" s="150"/>
      <c r="EH167" s="150"/>
      <c r="EI167" s="150"/>
      <c r="EJ167" s="150"/>
      <c r="EK167" s="150"/>
      <c r="EL167" s="150"/>
      <c r="EM167" s="150"/>
      <c r="EN167" s="150"/>
      <c r="EO167" s="150"/>
      <c r="EP167" s="150"/>
      <c r="EQ167" s="150"/>
      <c r="ER167" s="150"/>
      <c r="ES167" s="150"/>
      <c r="ET167" s="150"/>
      <c r="EU167" s="150"/>
      <c r="EV167" s="150"/>
      <c r="EW167" s="150"/>
      <c r="EX167" s="150"/>
      <c r="EY167" s="150"/>
      <c r="EZ167" s="150"/>
    </row>
    <row r="168" spans="2:156" s="156" customFormat="1" x14ac:dyDescent="0.2">
      <c r="B168" s="157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  <c r="EC168" s="150"/>
      <c r="ED168" s="150"/>
      <c r="EE168" s="150"/>
      <c r="EF168" s="150"/>
      <c r="EG168" s="150"/>
      <c r="EH168" s="150"/>
      <c r="EI168" s="150"/>
      <c r="EJ168" s="150"/>
      <c r="EK168" s="150"/>
      <c r="EL168" s="150"/>
      <c r="EM168" s="150"/>
      <c r="EN168" s="150"/>
      <c r="EO168" s="150"/>
      <c r="EP168" s="150"/>
      <c r="EQ168" s="150"/>
      <c r="ER168" s="150"/>
      <c r="ES168" s="150"/>
      <c r="ET168" s="150"/>
      <c r="EU168" s="150"/>
      <c r="EV168" s="150"/>
      <c r="EW168" s="150"/>
      <c r="EX168" s="150"/>
      <c r="EY168" s="150"/>
      <c r="EZ168" s="150"/>
    </row>
    <row r="169" spans="2:156" s="156" customFormat="1" x14ac:dyDescent="0.2">
      <c r="B169" s="157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  <c r="EC169" s="150"/>
      <c r="ED169" s="150"/>
      <c r="EE169" s="150"/>
      <c r="EF169" s="150"/>
      <c r="EG169" s="150"/>
      <c r="EH169" s="150"/>
      <c r="EI169" s="150"/>
      <c r="EJ169" s="150"/>
      <c r="EK169" s="150"/>
      <c r="EL169" s="150"/>
      <c r="EM169" s="150"/>
      <c r="EN169" s="150"/>
      <c r="EO169" s="150"/>
      <c r="EP169" s="150"/>
      <c r="EQ169" s="150"/>
      <c r="ER169" s="150"/>
      <c r="ES169" s="150"/>
      <c r="ET169" s="150"/>
      <c r="EU169" s="150"/>
      <c r="EV169" s="150"/>
      <c r="EW169" s="150"/>
      <c r="EX169" s="150"/>
      <c r="EY169" s="150"/>
      <c r="EZ169" s="150"/>
    </row>
    <row r="170" spans="2:156" s="156" customFormat="1" x14ac:dyDescent="0.2">
      <c r="B170" s="157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  <c r="EC170" s="150"/>
      <c r="ED170" s="150"/>
      <c r="EE170" s="150"/>
      <c r="EF170" s="150"/>
      <c r="EG170" s="150"/>
      <c r="EH170" s="150"/>
      <c r="EI170" s="150"/>
      <c r="EJ170" s="150"/>
      <c r="EK170" s="150"/>
      <c r="EL170" s="150"/>
      <c r="EM170" s="150"/>
      <c r="EN170" s="150"/>
      <c r="EO170" s="150"/>
      <c r="EP170" s="150"/>
      <c r="EQ170" s="150"/>
      <c r="ER170" s="150"/>
      <c r="ES170" s="150"/>
      <c r="ET170" s="150"/>
      <c r="EU170" s="150"/>
      <c r="EV170" s="150"/>
      <c r="EW170" s="150"/>
      <c r="EX170" s="150"/>
      <c r="EY170" s="150"/>
      <c r="EZ170" s="150"/>
    </row>
    <row r="171" spans="2:156" s="156" customFormat="1" x14ac:dyDescent="0.2">
      <c r="B171" s="157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  <c r="EC171" s="150"/>
      <c r="ED171" s="150"/>
      <c r="EE171" s="150"/>
      <c r="EF171" s="150"/>
      <c r="EG171" s="150"/>
      <c r="EH171" s="150"/>
      <c r="EI171" s="150"/>
      <c r="EJ171" s="150"/>
      <c r="EK171" s="150"/>
      <c r="EL171" s="150"/>
      <c r="EM171" s="150"/>
      <c r="EN171" s="150"/>
      <c r="EO171" s="150"/>
      <c r="EP171" s="150"/>
      <c r="EQ171" s="150"/>
      <c r="ER171" s="150"/>
      <c r="ES171" s="150"/>
      <c r="ET171" s="150"/>
      <c r="EU171" s="150"/>
      <c r="EV171" s="150"/>
      <c r="EW171" s="150"/>
      <c r="EX171" s="150"/>
      <c r="EY171" s="150"/>
      <c r="EZ171" s="150"/>
    </row>
    <row r="172" spans="2:156" s="156" customFormat="1" x14ac:dyDescent="0.2">
      <c r="B172" s="157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  <c r="EC172" s="150"/>
      <c r="ED172" s="150"/>
      <c r="EE172" s="150"/>
      <c r="EF172" s="150"/>
      <c r="EG172" s="150"/>
      <c r="EH172" s="150"/>
      <c r="EI172" s="150"/>
      <c r="EJ172" s="150"/>
      <c r="EK172" s="150"/>
      <c r="EL172" s="150"/>
      <c r="EM172" s="150"/>
      <c r="EN172" s="150"/>
      <c r="EO172" s="150"/>
      <c r="EP172" s="150"/>
      <c r="EQ172" s="150"/>
      <c r="ER172" s="150"/>
      <c r="ES172" s="150"/>
      <c r="ET172" s="150"/>
      <c r="EU172" s="150"/>
      <c r="EV172" s="150"/>
      <c r="EW172" s="150"/>
      <c r="EX172" s="150"/>
      <c r="EY172" s="150"/>
      <c r="EZ172" s="150"/>
    </row>
    <row r="173" spans="2:156" s="156" customFormat="1" x14ac:dyDescent="0.2">
      <c r="B173" s="157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  <c r="EC173" s="150"/>
      <c r="ED173" s="150"/>
      <c r="EE173" s="150"/>
      <c r="EF173" s="150"/>
      <c r="EG173" s="150"/>
      <c r="EH173" s="150"/>
      <c r="EI173" s="150"/>
      <c r="EJ173" s="150"/>
      <c r="EK173" s="150"/>
      <c r="EL173" s="150"/>
      <c r="EM173" s="150"/>
      <c r="EN173" s="150"/>
      <c r="EO173" s="150"/>
      <c r="EP173" s="150"/>
      <c r="EQ173" s="150"/>
      <c r="ER173" s="150"/>
      <c r="ES173" s="150"/>
      <c r="ET173" s="150"/>
      <c r="EU173" s="150"/>
      <c r="EV173" s="150"/>
      <c r="EW173" s="150"/>
      <c r="EX173" s="150"/>
      <c r="EY173" s="150"/>
      <c r="EZ173" s="150"/>
    </row>
    <row r="174" spans="2:156" s="156" customFormat="1" x14ac:dyDescent="0.2">
      <c r="B174" s="157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  <c r="EC174" s="150"/>
      <c r="ED174" s="150"/>
      <c r="EE174" s="150"/>
      <c r="EF174" s="150"/>
      <c r="EG174" s="150"/>
      <c r="EH174" s="150"/>
      <c r="EI174" s="150"/>
      <c r="EJ174" s="150"/>
      <c r="EK174" s="150"/>
      <c r="EL174" s="150"/>
      <c r="EM174" s="150"/>
      <c r="EN174" s="150"/>
      <c r="EO174" s="150"/>
      <c r="EP174" s="150"/>
      <c r="EQ174" s="150"/>
      <c r="ER174" s="150"/>
      <c r="ES174" s="150"/>
      <c r="ET174" s="150"/>
      <c r="EU174" s="150"/>
      <c r="EV174" s="150"/>
      <c r="EW174" s="150"/>
      <c r="EX174" s="150"/>
      <c r="EY174" s="150"/>
      <c r="EZ174" s="150"/>
    </row>
    <row r="175" spans="2:156" s="156" customFormat="1" x14ac:dyDescent="0.2">
      <c r="B175" s="157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  <c r="EC175" s="150"/>
      <c r="ED175" s="150"/>
      <c r="EE175" s="150"/>
      <c r="EF175" s="150"/>
      <c r="EG175" s="150"/>
      <c r="EH175" s="150"/>
      <c r="EI175" s="150"/>
      <c r="EJ175" s="150"/>
      <c r="EK175" s="150"/>
      <c r="EL175" s="150"/>
      <c r="EM175" s="150"/>
      <c r="EN175" s="150"/>
      <c r="EO175" s="150"/>
      <c r="EP175" s="150"/>
      <c r="EQ175" s="150"/>
      <c r="ER175" s="150"/>
      <c r="ES175" s="150"/>
      <c r="ET175" s="150"/>
      <c r="EU175" s="150"/>
      <c r="EV175" s="150"/>
      <c r="EW175" s="150"/>
      <c r="EX175" s="150"/>
      <c r="EY175" s="150"/>
      <c r="EZ175" s="150"/>
    </row>
    <row r="176" spans="2:156" s="156" customFormat="1" x14ac:dyDescent="0.2">
      <c r="B176" s="157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  <c r="EC176" s="150"/>
      <c r="ED176" s="150"/>
      <c r="EE176" s="150"/>
      <c r="EF176" s="150"/>
      <c r="EG176" s="150"/>
      <c r="EH176" s="150"/>
      <c r="EI176" s="150"/>
      <c r="EJ176" s="150"/>
      <c r="EK176" s="150"/>
      <c r="EL176" s="150"/>
      <c r="EM176" s="150"/>
      <c r="EN176" s="150"/>
      <c r="EO176" s="150"/>
      <c r="EP176" s="150"/>
      <c r="EQ176" s="150"/>
      <c r="ER176" s="150"/>
      <c r="ES176" s="150"/>
      <c r="ET176" s="150"/>
      <c r="EU176" s="150"/>
      <c r="EV176" s="150"/>
      <c r="EW176" s="150"/>
      <c r="EX176" s="150"/>
      <c r="EY176" s="150"/>
      <c r="EZ176" s="150"/>
    </row>
    <row r="177" spans="2:156" s="156" customFormat="1" x14ac:dyDescent="0.2">
      <c r="B177" s="157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50"/>
      <c r="EE177" s="150"/>
      <c r="EF177" s="150"/>
      <c r="EG177" s="150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50"/>
      <c r="ES177" s="150"/>
      <c r="ET177" s="150"/>
      <c r="EU177" s="150"/>
      <c r="EV177" s="150"/>
      <c r="EW177" s="150"/>
      <c r="EX177" s="150"/>
      <c r="EY177" s="150"/>
      <c r="EZ177" s="150"/>
    </row>
    <row r="178" spans="2:156" s="156" customFormat="1" x14ac:dyDescent="0.2">
      <c r="B178" s="157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  <c r="EC178" s="150"/>
      <c r="ED178" s="150"/>
      <c r="EE178" s="150"/>
      <c r="EF178" s="150"/>
      <c r="EG178" s="150"/>
      <c r="EH178" s="150"/>
      <c r="EI178" s="150"/>
      <c r="EJ178" s="150"/>
      <c r="EK178" s="150"/>
      <c r="EL178" s="150"/>
      <c r="EM178" s="150"/>
      <c r="EN178" s="150"/>
      <c r="EO178" s="150"/>
      <c r="EP178" s="150"/>
      <c r="EQ178" s="150"/>
      <c r="ER178" s="150"/>
      <c r="ES178" s="150"/>
      <c r="ET178" s="150"/>
      <c r="EU178" s="150"/>
      <c r="EV178" s="150"/>
      <c r="EW178" s="150"/>
      <c r="EX178" s="150"/>
      <c r="EY178" s="150"/>
      <c r="EZ178" s="150"/>
    </row>
    <row r="179" spans="2:156" s="156" customFormat="1" x14ac:dyDescent="0.2">
      <c r="B179" s="157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50"/>
      <c r="EE179" s="150"/>
      <c r="EF179" s="150"/>
      <c r="EG179" s="150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50"/>
      <c r="ES179" s="150"/>
      <c r="ET179" s="150"/>
      <c r="EU179" s="150"/>
      <c r="EV179" s="150"/>
      <c r="EW179" s="150"/>
      <c r="EX179" s="150"/>
      <c r="EY179" s="150"/>
      <c r="EZ179" s="150"/>
    </row>
    <row r="180" spans="2:156" s="156" customFormat="1" x14ac:dyDescent="0.2">
      <c r="B180" s="157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  <c r="EC180" s="150"/>
      <c r="ED180" s="150"/>
      <c r="EE180" s="150"/>
      <c r="EF180" s="150"/>
      <c r="EG180" s="150"/>
      <c r="EH180" s="150"/>
      <c r="EI180" s="150"/>
      <c r="EJ180" s="150"/>
      <c r="EK180" s="150"/>
      <c r="EL180" s="150"/>
      <c r="EM180" s="150"/>
      <c r="EN180" s="150"/>
      <c r="EO180" s="150"/>
      <c r="EP180" s="150"/>
      <c r="EQ180" s="150"/>
      <c r="ER180" s="150"/>
      <c r="ES180" s="150"/>
      <c r="ET180" s="150"/>
      <c r="EU180" s="150"/>
      <c r="EV180" s="150"/>
      <c r="EW180" s="150"/>
      <c r="EX180" s="150"/>
      <c r="EY180" s="150"/>
      <c r="EZ180" s="150"/>
    </row>
    <row r="181" spans="2:156" s="156" customFormat="1" x14ac:dyDescent="0.2">
      <c r="B181" s="157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  <c r="EC181" s="150"/>
      <c r="ED181" s="150"/>
      <c r="EE181" s="150"/>
      <c r="EF181" s="150"/>
      <c r="EG181" s="150"/>
      <c r="EH181" s="150"/>
      <c r="EI181" s="150"/>
      <c r="EJ181" s="150"/>
      <c r="EK181" s="150"/>
      <c r="EL181" s="150"/>
      <c r="EM181" s="150"/>
      <c r="EN181" s="150"/>
      <c r="EO181" s="150"/>
      <c r="EP181" s="150"/>
      <c r="EQ181" s="150"/>
      <c r="ER181" s="150"/>
      <c r="ES181" s="150"/>
      <c r="ET181" s="150"/>
      <c r="EU181" s="150"/>
      <c r="EV181" s="150"/>
      <c r="EW181" s="150"/>
      <c r="EX181" s="150"/>
      <c r="EY181" s="150"/>
      <c r="EZ181" s="150"/>
    </row>
    <row r="182" spans="2:156" s="156" customFormat="1" x14ac:dyDescent="0.2">
      <c r="B182" s="157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  <c r="EC182" s="150"/>
      <c r="ED182" s="150"/>
      <c r="EE182" s="150"/>
      <c r="EF182" s="150"/>
      <c r="EG182" s="150"/>
      <c r="EH182" s="150"/>
      <c r="EI182" s="150"/>
      <c r="EJ182" s="150"/>
      <c r="EK182" s="150"/>
      <c r="EL182" s="150"/>
      <c r="EM182" s="150"/>
      <c r="EN182" s="150"/>
      <c r="EO182" s="150"/>
      <c r="EP182" s="150"/>
      <c r="EQ182" s="150"/>
      <c r="ER182" s="150"/>
      <c r="ES182" s="150"/>
      <c r="ET182" s="150"/>
      <c r="EU182" s="150"/>
      <c r="EV182" s="150"/>
      <c r="EW182" s="150"/>
      <c r="EX182" s="150"/>
      <c r="EY182" s="150"/>
      <c r="EZ182" s="150"/>
    </row>
    <row r="183" spans="2:156" s="156" customFormat="1" x14ac:dyDescent="0.2">
      <c r="B183" s="157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  <c r="EC183" s="150"/>
      <c r="ED183" s="150"/>
      <c r="EE183" s="150"/>
      <c r="EF183" s="150"/>
      <c r="EG183" s="150"/>
      <c r="EH183" s="150"/>
      <c r="EI183" s="150"/>
      <c r="EJ183" s="150"/>
      <c r="EK183" s="150"/>
      <c r="EL183" s="150"/>
      <c r="EM183" s="150"/>
      <c r="EN183" s="150"/>
      <c r="EO183" s="150"/>
      <c r="EP183" s="150"/>
      <c r="EQ183" s="150"/>
      <c r="ER183" s="150"/>
      <c r="ES183" s="150"/>
      <c r="ET183" s="150"/>
      <c r="EU183" s="150"/>
      <c r="EV183" s="150"/>
      <c r="EW183" s="150"/>
      <c r="EX183" s="150"/>
      <c r="EY183" s="150"/>
      <c r="EZ183" s="150"/>
    </row>
    <row r="184" spans="2:156" s="156" customFormat="1" x14ac:dyDescent="0.2">
      <c r="B184" s="157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50"/>
      <c r="EE184" s="150"/>
      <c r="EF184" s="150"/>
      <c r="EG184" s="150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50"/>
      <c r="ES184" s="150"/>
      <c r="ET184" s="150"/>
      <c r="EU184" s="150"/>
      <c r="EV184" s="150"/>
      <c r="EW184" s="150"/>
      <c r="EX184" s="150"/>
      <c r="EY184" s="150"/>
      <c r="EZ184" s="150"/>
    </row>
    <row r="185" spans="2:156" s="156" customFormat="1" x14ac:dyDescent="0.2">
      <c r="B185" s="157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  <c r="EC185" s="150"/>
      <c r="ED185" s="150"/>
      <c r="EE185" s="150"/>
      <c r="EF185" s="150"/>
      <c r="EG185" s="150"/>
      <c r="EH185" s="150"/>
      <c r="EI185" s="150"/>
      <c r="EJ185" s="150"/>
      <c r="EK185" s="150"/>
      <c r="EL185" s="150"/>
      <c r="EM185" s="150"/>
      <c r="EN185" s="150"/>
      <c r="EO185" s="150"/>
      <c r="EP185" s="150"/>
      <c r="EQ185" s="150"/>
      <c r="ER185" s="150"/>
      <c r="ES185" s="150"/>
      <c r="ET185" s="150"/>
      <c r="EU185" s="150"/>
      <c r="EV185" s="150"/>
      <c r="EW185" s="150"/>
      <c r="EX185" s="150"/>
      <c r="EY185" s="150"/>
      <c r="EZ185" s="150"/>
    </row>
    <row r="186" spans="2:156" s="156" customFormat="1" x14ac:dyDescent="0.2">
      <c r="B186" s="157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50"/>
      <c r="EE186" s="150"/>
      <c r="EF186" s="150"/>
      <c r="EG186" s="150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50"/>
      <c r="ES186" s="150"/>
      <c r="ET186" s="150"/>
      <c r="EU186" s="150"/>
      <c r="EV186" s="150"/>
      <c r="EW186" s="150"/>
      <c r="EX186" s="150"/>
      <c r="EY186" s="150"/>
      <c r="EZ186" s="150"/>
    </row>
    <row r="187" spans="2:156" s="156" customFormat="1" x14ac:dyDescent="0.2">
      <c r="B187" s="157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  <c r="EC187" s="150"/>
      <c r="ED187" s="150"/>
      <c r="EE187" s="150"/>
      <c r="EF187" s="150"/>
      <c r="EG187" s="150"/>
      <c r="EH187" s="150"/>
      <c r="EI187" s="150"/>
      <c r="EJ187" s="150"/>
      <c r="EK187" s="150"/>
      <c r="EL187" s="150"/>
      <c r="EM187" s="150"/>
      <c r="EN187" s="150"/>
      <c r="EO187" s="150"/>
      <c r="EP187" s="150"/>
      <c r="EQ187" s="150"/>
      <c r="ER187" s="150"/>
      <c r="ES187" s="150"/>
      <c r="ET187" s="150"/>
      <c r="EU187" s="150"/>
      <c r="EV187" s="150"/>
      <c r="EW187" s="150"/>
      <c r="EX187" s="150"/>
      <c r="EY187" s="150"/>
      <c r="EZ187" s="150"/>
    </row>
    <row r="188" spans="2:156" s="156" customFormat="1" x14ac:dyDescent="0.2">
      <c r="B188" s="157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  <c r="EC188" s="150"/>
      <c r="ED188" s="150"/>
      <c r="EE188" s="150"/>
      <c r="EF188" s="150"/>
      <c r="EG188" s="150"/>
      <c r="EH188" s="150"/>
      <c r="EI188" s="150"/>
      <c r="EJ188" s="150"/>
      <c r="EK188" s="150"/>
      <c r="EL188" s="150"/>
      <c r="EM188" s="150"/>
      <c r="EN188" s="150"/>
      <c r="EO188" s="150"/>
      <c r="EP188" s="150"/>
      <c r="EQ188" s="150"/>
      <c r="ER188" s="150"/>
      <c r="ES188" s="150"/>
      <c r="ET188" s="150"/>
      <c r="EU188" s="150"/>
      <c r="EV188" s="150"/>
      <c r="EW188" s="150"/>
      <c r="EX188" s="150"/>
      <c r="EY188" s="150"/>
      <c r="EZ188" s="150"/>
    </row>
    <row r="189" spans="2:156" s="156" customFormat="1" x14ac:dyDescent="0.2">
      <c r="B189" s="157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  <c r="EC189" s="150"/>
      <c r="ED189" s="150"/>
      <c r="EE189" s="150"/>
      <c r="EF189" s="150"/>
      <c r="EG189" s="150"/>
      <c r="EH189" s="150"/>
      <c r="EI189" s="150"/>
      <c r="EJ189" s="150"/>
      <c r="EK189" s="150"/>
      <c r="EL189" s="150"/>
      <c r="EM189" s="150"/>
      <c r="EN189" s="150"/>
      <c r="EO189" s="150"/>
      <c r="EP189" s="150"/>
      <c r="EQ189" s="150"/>
      <c r="ER189" s="150"/>
      <c r="ES189" s="150"/>
      <c r="ET189" s="150"/>
      <c r="EU189" s="150"/>
      <c r="EV189" s="150"/>
      <c r="EW189" s="150"/>
      <c r="EX189" s="150"/>
      <c r="EY189" s="150"/>
      <c r="EZ189" s="150"/>
    </row>
    <row r="190" spans="2:156" s="156" customFormat="1" x14ac:dyDescent="0.2">
      <c r="B190" s="157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  <c r="EC190" s="150"/>
      <c r="ED190" s="150"/>
      <c r="EE190" s="150"/>
      <c r="EF190" s="150"/>
      <c r="EG190" s="150"/>
      <c r="EH190" s="150"/>
      <c r="EI190" s="150"/>
      <c r="EJ190" s="150"/>
      <c r="EK190" s="150"/>
      <c r="EL190" s="150"/>
      <c r="EM190" s="150"/>
      <c r="EN190" s="150"/>
      <c r="EO190" s="150"/>
      <c r="EP190" s="150"/>
      <c r="EQ190" s="150"/>
      <c r="ER190" s="150"/>
      <c r="ES190" s="150"/>
      <c r="ET190" s="150"/>
      <c r="EU190" s="150"/>
      <c r="EV190" s="150"/>
      <c r="EW190" s="150"/>
      <c r="EX190" s="150"/>
      <c r="EY190" s="150"/>
      <c r="EZ190" s="150"/>
    </row>
    <row r="191" spans="2:156" s="156" customFormat="1" x14ac:dyDescent="0.2">
      <c r="B191" s="157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50"/>
      <c r="EE191" s="150"/>
      <c r="EF191" s="150"/>
      <c r="EG191" s="150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50"/>
      <c r="ES191" s="150"/>
      <c r="ET191" s="150"/>
      <c r="EU191" s="150"/>
      <c r="EV191" s="150"/>
      <c r="EW191" s="150"/>
      <c r="EX191" s="150"/>
      <c r="EY191" s="150"/>
      <c r="EZ191" s="150"/>
    </row>
    <row r="192" spans="2:156" s="156" customFormat="1" x14ac:dyDescent="0.2">
      <c r="B192" s="157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  <c r="EC192" s="150"/>
      <c r="ED192" s="150"/>
      <c r="EE192" s="150"/>
      <c r="EF192" s="150"/>
      <c r="EG192" s="150"/>
      <c r="EH192" s="150"/>
      <c r="EI192" s="150"/>
      <c r="EJ192" s="150"/>
      <c r="EK192" s="150"/>
      <c r="EL192" s="150"/>
      <c r="EM192" s="150"/>
      <c r="EN192" s="150"/>
      <c r="EO192" s="150"/>
      <c r="EP192" s="150"/>
      <c r="EQ192" s="150"/>
      <c r="ER192" s="150"/>
      <c r="ES192" s="150"/>
      <c r="ET192" s="150"/>
      <c r="EU192" s="150"/>
      <c r="EV192" s="150"/>
      <c r="EW192" s="150"/>
      <c r="EX192" s="150"/>
      <c r="EY192" s="150"/>
      <c r="EZ192" s="150"/>
    </row>
    <row r="193" spans="2:156" s="156" customFormat="1" x14ac:dyDescent="0.2">
      <c r="B193" s="157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  <c r="EC193" s="150"/>
      <c r="ED193" s="150"/>
      <c r="EE193" s="150"/>
      <c r="EF193" s="150"/>
      <c r="EG193" s="150"/>
      <c r="EH193" s="150"/>
      <c r="EI193" s="150"/>
      <c r="EJ193" s="150"/>
      <c r="EK193" s="150"/>
      <c r="EL193" s="150"/>
      <c r="EM193" s="150"/>
      <c r="EN193" s="150"/>
      <c r="EO193" s="150"/>
      <c r="EP193" s="150"/>
      <c r="EQ193" s="150"/>
      <c r="ER193" s="150"/>
      <c r="ES193" s="150"/>
      <c r="ET193" s="150"/>
      <c r="EU193" s="150"/>
      <c r="EV193" s="150"/>
      <c r="EW193" s="150"/>
      <c r="EX193" s="150"/>
      <c r="EY193" s="150"/>
      <c r="EZ193" s="150"/>
    </row>
    <row r="194" spans="2:156" s="156" customFormat="1" x14ac:dyDescent="0.2">
      <c r="B194" s="157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  <c r="EC194" s="150"/>
      <c r="ED194" s="150"/>
      <c r="EE194" s="150"/>
      <c r="EF194" s="150"/>
      <c r="EG194" s="150"/>
      <c r="EH194" s="150"/>
      <c r="EI194" s="150"/>
      <c r="EJ194" s="150"/>
      <c r="EK194" s="150"/>
      <c r="EL194" s="150"/>
      <c r="EM194" s="150"/>
      <c r="EN194" s="150"/>
      <c r="EO194" s="150"/>
      <c r="EP194" s="150"/>
      <c r="EQ194" s="150"/>
      <c r="ER194" s="150"/>
      <c r="ES194" s="150"/>
      <c r="ET194" s="150"/>
      <c r="EU194" s="150"/>
      <c r="EV194" s="150"/>
      <c r="EW194" s="150"/>
      <c r="EX194" s="150"/>
      <c r="EY194" s="150"/>
      <c r="EZ194" s="150"/>
    </row>
    <row r="195" spans="2:156" s="156" customFormat="1" x14ac:dyDescent="0.2">
      <c r="B195" s="157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  <c r="EC195" s="150"/>
      <c r="ED195" s="150"/>
      <c r="EE195" s="150"/>
      <c r="EF195" s="150"/>
      <c r="EG195" s="150"/>
      <c r="EH195" s="150"/>
      <c r="EI195" s="150"/>
      <c r="EJ195" s="150"/>
      <c r="EK195" s="150"/>
      <c r="EL195" s="150"/>
      <c r="EM195" s="150"/>
      <c r="EN195" s="150"/>
      <c r="EO195" s="150"/>
      <c r="EP195" s="150"/>
      <c r="EQ195" s="150"/>
      <c r="ER195" s="150"/>
      <c r="ES195" s="150"/>
      <c r="ET195" s="150"/>
      <c r="EU195" s="150"/>
      <c r="EV195" s="150"/>
      <c r="EW195" s="150"/>
      <c r="EX195" s="150"/>
      <c r="EY195" s="150"/>
      <c r="EZ195" s="150"/>
    </row>
    <row r="196" spans="2:156" s="156" customFormat="1" x14ac:dyDescent="0.2">
      <c r="B196" s="157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  <c r="EC196" s="150"/>
      <c r="ED196" s="150"/>
      <c r="EE196" s="150"/>
      <c r="EF196" s="150"/>
      <c r="EG196" s="150"/>
      <c r="EH196" s="150"/>
      <c r="EI196" s="150"/>
      <c r="EJ196" s="150"/>
      <c r="EK196" s="150"/>
      <c r="EL196" s="150"/>
      <c r="EM196" s="150"/>
      <c r="EN196" s="150"/>
      <c r="EO196" s="150"/>
      <c r="EP196" s="150"/>
      <c r="EQ196" s="150"/>
      <c r="ER196" s="150"/>
      <c r="ES196" s="150"/>
      <c r="ET196" s="150"/>
      <c r="EU196" s="150"/>
      <c r="EV196" s="150"/>
      <c r="EW196" s="150"/>
      <c r="EX196" s="150"/>
      <c r="EY196" s="150"/>
      <c r="EZ196" s="150"/>
    </row>
    <row r="197" spans="2:156" s="156" customFormat="1" x14ac:dyDescent="0.2">
      <c r="B197" s="157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  <c r="EC197" s="150"/>
      <c r="ED197" s="150"/>
      <c r="EE197" s="150"/>
      <c r="EF197" s="150"/>
      <c r="EG197" s="150"/>
      <c r="EH197" s="150"/>
      <c r="EI197" s="150"/>
      <c r="EJ197" s="150"/>
      <c r="EK197" s="150"/>
      <c r="EL197" s="150"/>
      <c r="EM197" s="150"/>
      <c r="EN197" s="150"/>
      <c r="EO197" s="150"/>
      <c r="EP197" s="150"/>
      <c r="EQ197" s="150"/>
      <c r="ER197" s="150"/>
      <c r="ES197" s="150"/>
      <c r="ET197" s="150"/>
      <c r="EU197" s="150"/>
      <c r="EV197" s="150"/>
      <c r="EW197" s="150"/>
      <c r="EX197" s="150"/>
      <c r="EY197" s="150"/>
      <c r="EZ197" s="150"/>
    </row>
    <row r="198" spans="2:156" s="156" customFormat="1" x14ac:dyDescent="0.2">
      <c r="B198" s="157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  <c r="EC198" s="150"/>
      <c r="ED198" s="150"/>
      <c r="EE198" s="150"/>
      <c r="EF198" s="150"/>
      <c r="EG198" s="150"/>
      <c r="EH198" s="150"/>
      <c r="EI198" s="150"/>
      <c r="EJ198" s="150"/>
      <c r="EK198" s="150"/>
      <c r="EL198" s="150"/>
      <c r="EM198" s="150"/>
      <c r="EN198" s="150"/>
      <c r="EO198" s="150"/>
      <c r="EP198" s="150"/>
      <c r="EQ198" s="150"/>
      <c r="ER198" s="150"/>
      <c r="ES198" s="150"/>
      <c r="ET198" s="150"/>
      <c r="EU198" s="150"/>
      <c r="EV198" s="150"/>
      <c r="EW198" s="150"/>
      <c r="EX198" s="150"/>
      <c r="EY198" s="150"/>
      <c r="EZ198" s="150"/>
    </row>
    <row r="199" spans="2:156" s="156" customFormat="1" x14ac:dyDescent="0.2">
      <c r="B199" s="157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  <c r="EC199" s="150"/>
      <c r="ED199" s="150"/>
      <c r="EE199" s="150"/>
      <c r="EF199" s="150"/>
      <c r="EG199" s="150"/>
      <c r="EH199" s="150"/>
      <c r="EI199" s="150"/>
      <c r="EJ199" s="150"/>
      <c r="EK199" s="150"/>
      <c r="EL199" s="150"/>
      <c r="EM199" s="150"/>
      <c r="EN199" s="150"/>
      <c r="EO199" s="150"/>
      <c r="EP199" s="150"/>
      <c r="EQ199" s="150"/>
      <c r="ER199" s="150"/>
      <c r="ES199" s="150"/>
      <c r="ET199" s="150"/>
      <c r="EU199" s="150"/>
      <c r="EV199" s="150"/>
      <c r="EW199" s="150"/>
      <c r="EX199" s="150"/>
      <c r="EY199" s="150"/>
      <c r="EZ199" s="150"/>
    </row>
    <row r="200" spans="2:156" s="156" customFormat="1" x14ac:dyDescent="0.2">
      <c r="B200" s="157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  <c r="EC200" s="150"/>
      <c r="ED200" s="150"/>
      <c r="EE200" s="150"/>
      <c r="EF200" s="150"/>
      <c r="EG200" s="150"/>
      <c r="EH200" s="150"/>
      <c r="EI200" s="150"/>
      <c r="EJ200" s="150"/>
      <c r="EK200" s="150"/>
      <c r="EL200" s="150"/>
      <c r="EM200" s="150"/>
      <c r="EN200" s="150"/>
      <c r="EO200" s="150"/>
      <c r="EP200" s="150"/>
      <c r="EQ200" s="150"/>
      <c r="ER200" s="150"/>
      <c r="ES200" s="150"/>
      <c r="ET200" s="150"/>
      <c r="EU200" s="150"/>
      <c r="EV200" s="150"/>
      <c r="EW200" s="150"/>
      <c r="EX200" s="150"/>
      <c r="EY200" s="150"/>
      <c r="EZ200" s="150"/>
    </row>
    <row r="201" spans="2:156" s="156" customFormat="1" x14ac:dyDescent="0.2">
      <c r="B201" s="157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  <c r="EC201" s="150"/>
      <c r="ED201" s="150"/>
      <c r="EE201" s="150"/>
      <c r="EF201" s="150"/>
      <c r="EG201" s="150"/>
      <c r="EH201" s="150"/>
      <c r="EI201" s="150"/>
      <c r="EJ201" s="150"/>
      <c r="EK201" s="150"/>
      <c r="EL201" s="150"/>
      <c r="EM201" s="150"/>
      <c r="EN201" s="150"/>
      <c r="EO201" s="150"/>
      <c r="EP201" s="150"/>
      <c r="EQ201" s="150"/>
      <c r="ER201" s="150"/>
      <c r="ES201" s="150"/>
      <c r="ET201" s="150"/>
      <c r="EU201" s="150"/>
      <c r="EV201" s="150"/>
      <c r="EW201" s="150"/>
      <c r="EX201" s="150"/>
      <c r="EY201" s="150"/>
      <c r="EZ201" s="150"/>
    </row>
    <row r="202" spans="2:156" s="156" customFormat="1" x14ac:dyDescent="0.2">
      <c r="B202" s="157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  <c r="EC202" s="150"/>
      <c r="ED202" s="150"/>
      <c r="EE202" s="150"/>
      <c r="EF202" s="150"/>
      <c r="EG202" s="150"/>
      <c r="EH202" s="150"/>
      <c r="EI202" s="150"/>
      <c r="EJ202" s="150"/>
      <c r="EK202" s="150"/>
      <c r="EL202" s="150"/>
      <c r="EM202" s="150"/>
      <c r="EN202" s="150"/>
      <c r="EO202" s="150"/>
      <c r="EP202" s="150"/>
      <c r="EQ202" s="150"/>
      <c r="ER202" s="150"/>
      <c r="ES202" s="150"/>
      <c r="ET202" s="150"/>
      <c r="EU202" s="150"/>
      <c r="EV202" s="150"/>
      <c r="EW202" s="150"/>
      <c r="EX202" s="150"/>
      <c r="EY202" s="150"/>
      <c r="EZ202" s="150"/>
    </row>
    <row r="203" spans="2:156" s="156" customFormat="1" x14ac:dyDescent="0.2">
      <c r="B203" s="157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  <c r="EC203" s="150"/>
      <c r="ED203" s="150"/>
      <c r="EE203" s="150"/>
      <c r="EF203" s="150"/>
      <c r="EG203" s="150"/>
      <c r="EH203" s="150"/>
      <c r="EI203" s="150"/>
      <c r="EJ203" s="150"/>
      <c r="EK203" s="150"/>
      <c r="EL203" s="150"/>
      <c r="EM203" s="150"/>
      <c r="EN203" s="150"/>
      <c r="EO203" s="150"/>
      <c r="EP203" s="150"/>
      <c r="EQ203" s="150"/>
      <c r="ER203" s="150"/>
      <c r="ES203" s="150"/>
      <c r="ET203" s="150"/>
      <c r="EU203" s="150"/>
      <c r="EV203" s="150"/>
      <c r="EW203" s="150"/>
      <c r="EX203" s="150"/>
      <c r="EY203" s="150"/>
      <c r="EZ203" s="150"/>
    </row>
    <row r="204" spans="2:156" s="156" customFormat="1" x14ac:dyDescent="0.2">
      <c r="B204" s="157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  <c r="EC204" s="150"/>
      <c r="ED204" s="150"/>
      <c r="EE204" s="150"/>
      <c r="EF204" s="150"/>
      <c r="EG204" s="150"/>
      <c r="EH204" s="150"/>
      <c r="EI204" s="150"/>
      <c r="EJ204" s="150"/>
      <c r="EK204" s="150"/>
      <c r="EL204" s="150"/>
      <c r="EM204" s="150"/>
      <c r="EN204" s="150"/>
      <c r="EO204" s="150"/>
      <c r="EP204" s="150"/>
      <c r="EQ204" s="150"/>
      <c r="ER204" s="150"/>
      <c r="ES204" s="150"/>
      <c r="ET204" s="150"/>
      <c r="EU204" s="150"/>
      <c r="EV204" s="150"/>
      <c r="EW204" s="150"/>
      <c r="EX204" s="150"/>
      <c r="EY204" s="150"/>
      <c r="EZ204" s="150"/>
    </row>
    <row r="205" spans="2:156" s="156" customFormat="1" x14ac:dyDescent="0.2">
      <c r="B205" s="157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  <c r="EC205" s="150"/>
      <c r="ED205" s="150"/>
      <c r="EE205" s="150"/>
      <c r="EF205" s="150"/>
      <c r="EG205" s="150"/>
      <c r="EH205" s="150"/>
      <c r="EI205" s="150"/>
      <c r="EJ205" s="150"/>
      <c r="EK205" s="150"/>
      <c r="EL205" s="150"/>
      <c r="EM205" s="150"/>
      <c r="EN205" s="150"/>
      <c r="EO205" s="150"/>
      <c r="EP205" s="150"/>
      <c r="EQ205" s="150"/>
      <c r="ER205" s="150"/>
      <c r="ES205" s="150"/>
      <c r="ET205" s="150"/>
      <c r="EU205" s="150"/>
      <c r="EV205" s="150"/>
      <c r="EW205" s="150"/>
      <c r="EX205" s="150"/>
      <c r="EY205" s="150"/>
      <c r="EZ205" s="150"/>
    </row>
    <row r="206" spans="2:156" s="156" customFormat="1" x14ac:dyDescent="0.2">
      <c r="B206" s="157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  <c r="EC206" s="150"/>
      <c r="ED206" s="150"/>
      <c r="EE206" s="150"/>
      <c r="EF206" s="150"/>
      <c r="EG206" s="150"/>
      <c r="EH206" s="150"/>
      <c r="EI206" s="150"/>
      <c r="EJ206" s="150"/>
      <c r="EK206" s="150"/>
      <c r="EL206" s="150"/>
      <c r="EM206" s="150"/>
      <c r="EN206" s="150"/>
      <c r="EO206" s="150"/>
      <c r="EP206" s="150"/>
      <c r="EQ206" s="150"/>
      <c r="ER206" s="150"/>
      <c r="ES206" s="150"/>
      <c r="ET206" s="150"/>
      <c r="EU206" s="150"/>
      <c r="EV206" s="150"/>
      <c r="EW206" s="150"/>
      <c r="EX206" s="150"/>
      <c r="EY206" s="150"/>
      <c r="EZ206" s="150"/>
    </row>
    <row r="207" spans="2:156" s="156" customFormat="1" x14ac:dyDescent="0.2">
      <c r="B207" s="157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  <c r="EC207" s="150"/>
      <c r="ED207" s="150"/>
      <c r="EE207" s="150"/>
      <c r="EF207" s="150"/>
      <c r="EG207" s="150"/>
      <c r="EH207" s="150"/>
      <c r="EI207" s="150"/>
      <c r="EJ207" s="150"/>
      <c r="EK207" s="150"/>
      <c r="EL207" s="150"/>
      <c r="EM207" s="150"/>
      <c r="EN207" s="150"/>
      <c r="EO207" s="150"/>
      <c r="EP207" s="150"/>
      <c r="EQ207" s="150"/>
      <c r="ER207" s="150"/>
      <c r="ES207" s="150"/>
      <c r="ET207" s="150"/>
      <c r="EU207" s="150"/>
      <c r="EV207" s="150"/>
      <c r="EW207" s="150"/>
      <c r="EX207" s="150"/>
      <c r="EY207" s="150"/>
      <c r="EZ207" s="150"/>
    </row>
    <row r="208" spans="2:156" s="156" customFormat="1" x14ac:dyDescent="0.2">
      <c r="B208" s="157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  <c r="EC208" s="150"/>
      <c r="ED208" s="150"/>
      <c r="EE208" s="150"/>
      <c r="EF208" s="150"/>
      <c r="EG208" s="150"/>
      <c r="EH208" s="150"/>
      <c r="EI208" s="150"/>
      <c r="EJ208" s="150"/>
      <c r="EK208" s="150"/>
      <c r="EL208" s="150"/>
      <c r="EM208" s="150"/>
      <c r="EN208" s="150"/>
      <c r="EO208" s="150"/>
      <c r="EP208" s="150"/>
      <c r="EQ208" s="150"/>
      <c r="ER208" s="150"/>
      <c r="ES208" s="150"/>
      <c r="ET208" s="150"/>
      <c r="EU208" s="150"/>
      <c r="EV208" s="150"/>
      <c r="EW208" s="150"/>
      <c r="EX208" s="150"/>
      <c r="EY208" s="150"/>
      <c r="EZ208" s="150"/>
    </row>
    <row r="209" spans="2:156" s="156" customFormat="1" x14ac:dyDescent="0.2">
      <c r="B209" s="157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  <c r="EC209" s="150"/>
      <c r="ED209" s="150"/>
      <c r="EE209" s="150"/>
      <c r="EF209" s="150"/>
      <c r="EG209" s="150"/>
      <c r="EH209" s="150"/>
      <c r="EI209" s="150"/>
      <c r="EJ209" s="150"/>
      <c r="EK209" s="150"/>
      <c r="EL209" s="150"/>
      <c r="EM209" s="150"/>
      <c r="EN209" s="150"/>
      <c r="EO209" s="150"/>
      <c r="EP209" s="150"/>
      <c r="EQ209" s="150"/>
      <c r="ER209" s="150"/>
      <c r="ES209" s="150"/>
      <c r="ET209" s="150"/>
      <c r="EU209" s="150"/>
      <c r="EV209" s="150"/>
      <c r="EW209" s="150"/>
      <c r="EX209" s="150"/>
      <c r="EY209" s="150"/>
      <c r="EZ209" s="150"/>
    </row>
    <row r="210" spans="2:156" s="156" customFormat="1" x14ac:dyDescent="0.2">
      <c r="B210" s="157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  <c r="EC210" s="150"/>
      <c r="ED210" s="150"/>
      <c r="EE210" s="150"/>
      <c r="EF210" s="150"/>
      <c r="EG210" s="150"/>
      <c r="EH210" s="150"/>
      <c r="EI210" s="150"/>
      <c r="EJ210" s="150"/>
      <c r="EK210" s="150"/>
      <c r="EL210" s="150"/>
      <c r="EM210" s="150"/>
      <c r="EN210" s="150"/>
      <c r="EO210" s="150"/>
      <c r="EP210" s="150"/>
      <c r="EQ210" s="150"/>
      <c r="ER210" s="150"/>
      <c r="ES210" s="150"/>
      <c r="ET210" s="150"/>
      <c r="EU210" s="150"/>
      <c r="EV210" s="150"/>
      <c r="EW210" s="150"/>
      <c r="EX210" s="150"/>
      <c r="EY210" s="150"/>
      <c r="EZ210" s="150"/>
    </row>
    <row r="211" spans="2:156" s="156" customFormat="1" x14ac:dyDescent="0.2">
      <c r="B211" s="157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  <c r="EC211" s="150"/>
      <c r="ED211" s="150"/>
      <c r="EE211" s="150"/>
      <c r="EF211" s="150"/>
      <c r="EG211" s="150"/>
      <c r="EH211" s="150"/>
      <c r="EI211" s="150"/>
      <c r="EJ211" s="150"/>
      <c r="EK211" s="150"/>
      <c r="EL211" s="150"/>
      <c r="EM211" s="150"/>
      <c r="EN211" s="150"/>
      <c r="EO211" s="150"/>
      <c r="EP211" s="150"/>
      <c r="EQ211" s="150"/>
      <c r="ER211" s="150"/>
      <c r="ES211" s="150"/>
      <c r="ET211" s="150"/>
      <c r="EU211" s="150"/>
      <c r="EV211" s="150"/>
      <c r="EW211" s="150"/>
      <c r="EX211" s="150"/>
      <c r="EY211" s="150"/>
      <c r="EZ211" s="150"/>
    </row>
    <row r="212" spans="2:156" s="156" customFormat="1" x14ac:dyDescent="0.2">
      <c r="B212" s="157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  <c r="EC212" s="150"/>
      <c r="ED212" s="150"/>
      <c r="EE212" s="150"/>
      <c r="EF212" s="150"/>
      <c r="EG212" s="150"/>
      <c r="EH212" s="150"/>
      <c r="EI212" s="150"/>
      <c r="EJ212" s="150"/>
      <c r="EK212" s="150"/>
      <c r="EL212" s="150"/>
      <c r="EM212" s="150"/>
      <c r="EN212" s="150"/>
      <c r="EO212" s="150"/>
      <c r="EP212" s="150"/>
      <c r="EQ212" s="150"/>
      <c r="ER212" s="150"/>
      <c r="ES212" s="150"/>
      <c r="ET212" s="150"/>
      <c r="EU212" s="150"/>
      <c r="EV212" s="150"/>
      <c r="EW212" s="150"/>
      <c r="EX212" s="150"/>
      <c r="EY212" s="150"/>
      <c r="EZ212" s="150"/>
    </row>
    <row r="213" spans="2:156" s="156" customFormat="1" x14ac:dyDescent="0.2">
      <c r="B213" s="157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  <c r="EC213" s="150"/>
      <c r="ED213" s="150"/>
      <c r="EE213" s="150"/>
      <c r="EF213" s="150"/>
      <c r="EG213" s="150"/>
      <c r="EH213" s="150"/>
      <c r="EI213" s="150"/>
      <c r="EJ213" s="150"/>
      <c r="EK213" s="150"/>
      <c r="EL213" s="150"/>
      <c r="EM213" s="150"/>
      <c r="EN213" s="150"/>
      <c r="EO213" s="150"/>
      <c r="EP213" s="150"/>
      <c r="EQ213" s="150"/>
      <c r="ER213" s="150"/>
      <c r="ES213" s="150"/>
      <c r="ET213" s="150"/>
      <c r="EU213" s="150"/>
      <c r="EV213" s="150"/>
      <c r="EW213" s="150"/>
      <c r="EX213" s="150"/>
      <c r="EY213" s="150"/>
      <c r="EZ213" s="150"/>
    </row>
    <row r="214" spans="2:156" s="156" customFormat="1" x14ac:dyDescent="0.2">
      <c r="B214" s="157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50"/>
      <c r="EE214" s="150"/>
      <c r="EF214" s="150"/>
      <c r="EG214" s="150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50"/>
      <c r="ES214" s="150"/>
      <c r="ET214" s="150"/>
      <c r="EU214" s="150"/>
      <c r="EV214" s="150"/>
      <c r="EW214" s="150"/>
      <c r="EX214" s="150"/>
      <c r="EY214" s="150"/>
      <c r="EZ214" s="150"/>
    </row>
    <row r="215" spans="2:156" s="156" customFormat="1" x14ac:dyDescent="0.2">
      <c r="B215" s="157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  <c r="EC215" s="150"/>
      <c r="ED215" s="150"/>
      <c r="EE215" s="150"/>
      <c r="EF215" s="150"/>
      <c r="EG215" s="150"/>
      <c r="EH215" s="150"/>
      <c r="EI215" s="150"/>
      <c r="EJ215" s="150"/>
      <c r="EK215" s="150"/>
      <c r="EL215" s="150"/>
      <c r="EM215" s="150"/>
      <c r="EN215" s="150"/>
      <c r="EO215" s="150"/>
      <c r="EP215" s="150"/>
      <c r="EQ215" s="150"/>
      <c r="ER215" s="150"/>
      <c r="ES215" s="150"/>
      <c r="ET215" s="150"/>
      <c r="EU215" s="150"/>
      <c r="EV215" s="150"/>
      <c r="EW215" s="150"/>
      <c r="EX215" s="150"/>
      <c r="EY215" s="150"/>
      <c r="EZ215" s="150"/>
    </row>
    <row r="216" spans="2:156" s="156" customFormat="1" x14ac:dyDescent="0.2">
      <c r="B216" s="157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  <c r="EC216" s="150"/>
      <c r="ED216" s="150"/>
      <c r="EE216" s="150"/>
      <c r="EF216" s="150"/>
      <c r="EG216" s="150"/>
      <c r="EH216" s="150"/>
      <c r="EI216" s="150"/>
      <c r="EJ216" s="150"/>
      <c r="EK216" s="150"/>
      <c r="EL216" s="150"/>
      <c r="EM216" s="150"/>
      <c r="EN216" s="150"/>
      <c r="EO216" s="150"/>
      <c r="EP216" s="150"/>
      <c r="EQ216" s="150"/>
      <c r="ER216" s="150"/>
      <c r="ES216" s="150"/>
      <c r="ET216" s="150"/>
      <c r="EU216" s="150"/>
      <c r="EV216" s="150"/>
      <c r="EW216" s="150"/>
      <c r="EX216" s="150"/>
      <c r="EY216" s="150"/>
      <c r="EZ216" s="150"/>
    </row>
    <row r="217" spans="2:156" s="156" customFormat="1" x14ac:dyDescent="0.2">
      <c r="B217" s="157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  <c r="EC217" s="150"/>
      <c r="ED217" s="150"/>
      <c r="EE217" s="150"/>
      <c r="EF217" s="150"/>
      <c r="EG217" s="150"/>
      <c r="EH217" s="150"/>
      <c r="EI217" s="150"/>
      <c r="EJ217" s="150"/>
      <c r="EK217" s="150"/>
      <c r="EL217" s="150"/>
      <c r="EM217" s="150"/>
      <c r="EN217" s="150"/>
      <c r="EO217" s="150"/>
      <c r="EP217" s="150"/>
      <c r="EQ217" s="150"/>
      <c r="ER217" s="150"/>
      <c r="ES217" s="150"/>
      <c r="ET217" s="150"/>
      <c r="EU217" s="150"/>
      <c r="EV217" s="150"/>
      <c r="EW217" s="150"/>
      <c r="EX217" s="150"/>
      <c r="EY217" s="150"/>
      <c r="EZ217" s="150"/>
    </row>
    <row r="218" spans="2:156" s="156" customFormat="1" x14ac:dyDescent="0.2">
      <c r="B218" s="157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  <c r="EC218" s="150"/>
      <c r="ED218" s="150"/>
      <c r="EE218" s="150"/>
      <c r="EF218" s="150"/>
      <c r="EG218" s="150"/>
      <c r="EH218" s="150"/>
      <c r="EI218" s="150"/>
      <c r="EJ218" s="150"/>
      <c r="EK218" s="150"/>
      <c r="EL218" s="150"/>
      <c r="EM218" s="150"/>
      <c r="EN218" s="150"/>
      <c r="EO218" s="150"/>
      <c r="EP218" s="150"/>
      <c r="EQ218" s="150"/>
      <c r="ER218" s="150"/>
      <c r="ES218" s="150"/>
      <c r="ET218" s="150"/>
      <c r="EU218" s="150"/>
      <c r="EV218" s="150"/>
      <c r="EW218" s="150"/>
      <c r="EX218" s="150"/>
      <c r="EY218" s="150"/>
      <c r="EZ218" s="150"/>
    </row>
    <row r="219" spans="2:156" s="156" customFormat="1" x14ac:dyDescent="0.2">
      <c r="B219" s="157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  <c r="EC219" s="150"/>
      <c r="ED219" s="150"/>
      <c r="EE219" s="150"/>
      <c r="EF219" s="150"/>
      <c r="EG219" s="150"/>
      <c r="EH219" s="150"/>
      <c r="EI219" s="150"/>
      <c r="EJ219" s="150"/>
      <c r="EK219" s="150"/>
      <c r="EL219" s="150"/>
      <c r="EM219" s="150"/>
      <c r="EN219" s="150"/>
      <c r="EO219" s="150"/>
      <c r="EP219" s="150"/>
      <c r="EQ219" s="150"/>
      <c r="ER219" s="150"/>
      <c r="ES219" s="150"/>
      <c r="ET219" s="150"/>
      <c r="EU219" s="150"/>
      <c r="EV219" s="150"/>
      <c r="EW219" s="150"/>
      <c r="EX219" s="150"/>
      <c r="EY219" s="150"/>
      <c r="EZ219" s="150"/>
    </row>
    <row r="220" spans="2:156" s="156" customFormat="1" x14ac:dyDescent="0.2">
      <c r="B220" s="157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  <c r="EC220" s="150"/>
      <c r="ED220" s="150"/>
      <c r="EE220" s="150"/>
      <c r="EF220" s="150"/>
      <c r="EG220" s="150"/>
      <c r="EH220" s="150"/>
      <c r="EI220" s="150"/>
      <c r="EJ220" s="150"/>
      <c r="EK220" s="150"/>
      <c r="EL220" s="150"/>
      <c r="EM220" s="150"/>
      <c r="EN220" s="150"/>
      <c r="EO220" s="150"/>
      <c r="EP220" s="150"/>
      <c r="EQ220" s="150"/>
      <c r="ER220" s="150"/>
      <c r="ES220" s="150"/>
      <c r="ET220" s="150"/>
      <c r="EU220" s="150"/>
      <c r="EV220" s="150"/>
      <c r="EW220" s="150"/>
      <c r="EX220" s="150"/>
      <c r="EY220" s="150"/>
      <c r="EZ220" s="150"/>
    </row>
    <row r="221" spans="2:156" s="156" customFormat="1" x14ac:dyDescent="0.2">
      <c r="B221" s="157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  <c r="EC221" s="150"/>
      <c r="ED221" s="150"/>
      <c r="EE221" s="150"/>
      <c r="EF221" s="150"/>
      <c r="EG221" s="150"/>
      <c r="EH221" s="150"/>
      <c r="EI221" s="150"/>
      <c r="EJ221" s="150"/>
      <c r="EK221" s="150"/>
      <c r="EL221" s="150"/>
      <c r="EM221" s="150"/>
      <c r="EN221" s="150"/>
      <c r="EO221" s="150"/>
      <c r="EP221" s="150"/>
      <c r="EQ221" s="150"/>
      <c r="ER221" s="150"/>
      <c r="ES221" s="150"/>
      <c r="ET221" s="150"/>
      <c r="EU221" s="150"/>
      <c r="EV221" s="150"/>
      <c r="EW221" s="150"/>
      <c r="EX221" s="150"/>
      <c r="EY221" s="150"/>
      <c r="EZ221" s="150"/>
    </row>
    <row r="222" spans="2:156" s="156" customFormat="1" x14ac:dyDescent="0.2">
      <c r="B222" s="157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  <c r="EC222" s="150"/>
      <c r="ED222" s="150"/>
      <c r="EE222" s="150"/>
      <c r="EF222" s="150"/>
      <c r="EG222" s="150"/>
      <c r="EH222" s="150"/>
      <c r="EI222" s="150"/>
      <c r="EJ222" s="150"/>
      <c r="EK222" s="150"/>
      <c r="EL222" s="150"/>
      <c r="EM222" s="150"/>
      <c r="EN222" s="150"/>
      <c r="EO222" s="150"/>
      <c r="EP222" s="150"/>
      <c r="EQ222" s="150"/>
      <c r="ER222" s="150"/>
      <c r="ES222" s="150"/>
      <c r="ET222" s="150"/>
      <c r="EU222" s="150"/>
      <c r="EV222" s="150"/>
      <c r="EW222" s="150"/>
      <c r="EX222" s="150"/>
      <c r="EY222" s="150"/>
      <c r="EZ222" s="150"/>
    </row>
    <row r="223" spans="2:156" s="156" customFormat="1" x14ac:dyDescent="0.2">
      <c r="B223" s="157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  <c r="EC223" s="150"/>
      <c r="ED223" s="150"/>
      <c r="EE223" s="150"/>
      <c r="EF223" s="150"/>
      <c r="EG223" s="150"/>
      <c r="EH223" s="150"/>
      <c r="EI223" s="150"/>
      <c r="EJ223" s="150"/>
      <c r="EK223" s="150"/>
      <c r="EL223" s="150"/>
      <c r="EM223" s="150"/>
      <c r="EN223" s="150"/>
      <c r="EO223" s="150"/>
      <c r="EP223" s="150"/>
      <c r="EQ223" s="150"/>
      <c r="ER223" s="150"/>
      <c r="ES223" s="150"/>
      <c r="ET223" s="150"/>
      <c r="EU223" s="150"/>
      <c r="EV223" s="150"/>
      <c r="EW223" s="150"/>
      <c r="EX223" s="150"/>
      <c r="EY223" s="150"/>
      <c r="EZ223" s="150"/>
    </row>
    <row r="224" spans="2:156" s="156" customFormat="1" x14ac:dyDescent="0.2">
      <c r="B224" s="157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  <c r="EC224" s="150"/>
      <c r="ED224" s="150"/>
      <c r="EE224" s="150"/>
      <c r="EF224" s="150"/>
      <c r="EG224" s="150"/>
      <c r="EH224" s="150"/>
      <c r="EI224" s="150"/>
      <c r="EJ224" s="150"/>
      <c r="EK224" s="150"/>
      <c r="EL224" s="150"/>
      <c r="EM224" s="150"/>
      <c r="EN224" s="150"/>
      <c r="EO224" s="150"/>
      <c r="EP224" s="150"/>
      <c r="EQ224" s="150"/>
      <c r="ER224" s="150"/>
      <c r="ES224" s="150"/>
      <c r="ET224" s="150"/>
      <c r="EU224" s="150"/>
      <c r="EV224" s="150"/>
      <c r="EW224" s="150"/>
      <c r="EX224" s="150"/>
      <c r="EY224" s="150"/>
      <c r="EZ224" s="150"/>
    </row>
    <row r="225" spans="2:156" s="156" customFormat="1" x14ac:dyDescent="0.2">
      <c r="B225" s="157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  <c r="EC225" s="150"/>
      <c r="ED225" s="150"/>
      <c r="EE225" s="150"/>
      <c r="EF225" s="150"/>
      <c r="EG225" s="150"/>
      <c r="EH225" s="150"/>
      <c r="EI225" s="150"/>
      <c r="EJ225" s="150"/>
      <c r="EK225" s="150"/>
      <c r="EL225" s="150"/>
      <c r="EM225" s="150"/>
      <c r="EN225" s="150"/>
      <c r="EO225" s="150"/>
      <c r="EP225" s="150"/>
      <c r="EQ225" s="150"/>
      <c r="ER225" s="150"/>
      <c r="ES225" s="150"/>
      <c r="ET225" s="150"/>
      <c r="EU225" s="150"/>
      <c r="EV225" s="150"/>
      <c r="EW225" s="150"/>
      <c r="EX225" s="150"/>
      <c r="EY225" s="150"/>
      <c r="EZ225" s="150"/>
    </row>
    <row r="226" spans="2:156" s="156" customFormat="1" x14ac:dyDescent="0.2">
      <c r="B226" s="157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  <c r="EC226" s="150"/>
      <c r="ED226" s="150"/>
      <c r="EE226" s="150"/>
      <c r="EF226" s="150"/>
      <c r="EG226" s="150"/>
      <c r="EH226" s="150"/>
      <c r="EI226" s="150"/>
      <c r="EJ226" s="150"/>
      <c r="EK226" s="150"/>
      <c r="EL226" s="150"/>
      <c r="EM226" s="150"/>
      <c r="EN226" s="150"/>
      <c r="EO226" s="150"/>
      <c r="EP226" s="150"/>
      <c r="EQ226" s="150"/>
      <c r="ER226" s="150"/>
      <c r="ES226" s="150"/>
      <c r="ET226" s="150"/>
      <c r="EU226" s="150"/>
      <c r="EV226" s="150"/>
      <c r="EW226" s="150"/>
      <c r="EX226" s="150"/>
      <c r="EY226" s="150"/>
      <c r="EZ226" s="150"/>
    </row>
    <row r="227" spans="2:156" s="156" customFormat="1" x14ac:dyDescent="0.2">
      <c r="B227" s="157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  <c r="EC227" s="150"/>
      <c r="ED227" s="150"/>
      <c r="EE227" s="150"/>
      <c r="EF227" s="150"/>
      <c r="EG227" s="150"/>
      <c r="EH227" s="150"/>
      <c r="EI227" s="150"/>
      <c r="EJ227" s="150"/>
      <c r="EK227" s="150"/>
      <c r="EL227" s="150"/>
      <c r="EM227" s="150"/>
      <c r="EN227" s="150"/>
      <c r="EO227" s="150"/>
      <c r="EP227" s="150"/>
      <c r="EQ227" s="150"/>
      <c r="ER227" s="150"/>
      <c r="ES227" s="150"/>
      <c r="ET227" s="150"/>
      <c r="EU227" s="150"/>
      <c r="EV227" s="150"/>
      <c r="EW227" s="150"/>
      <c r="EX227" s="150"/>
      <c r="EY227" s="150"/>
      <c r="EZ227" s="150"/>
    </row>
    <row r="228" spans="2:156" s="156" customFormat="1" x14ac:dyDescent="0.2">
      <c r="B228" s="157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  <c r="EC228" s="150"/>
      <c r="ED228" s="150"/>
      <c r="EE228" s="150"/>
      <c r="EF228" s="150"/>
      <c r="EG228" s="150"/>
      <c r="EH228" s="150"/>
      <c r="EI228" s="150"/>
      <c r="EJ228" s="150"/>
      <c r="EK228" s="150"/>
      <c r="EL228" s="150"/>
      <c r="EM228" s="150"/>
      <c r="EN228" s="150"/>
      <c r="EO228" s="150"/>
      <c r="EP228" s="150"/>
      <c r="EQ228" s="150"/>
      <c r="ER228" s="150"/>
      <c r="ES228" s="150"/>
      <c r="ET228" s="150"/>
      <c r="EU228" s="150"/>
      <c r="EV228" s="150"/>
      <c r="EW228" s="150"/>
      <c r="EX228" s="150"/>
      <c r="EY228" s="150"/>
      <c r="EZ228" s="150"/>
    </row>
    <row r="229" spans="2:156" s="156" customFormat="1" x14ac:dyDescent="0.2">
      <c r="B229" s="157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  <c r="EC229" s="150"/>
      <c r="ED229" s="150"/>
      <c r="EE229" s="150"/>
      <c r="EF229" s="150"/>
      <c r="EG229" s="150"/>
      <c r="EH229" s="150"/>
      <c r="EI229" s="150"/>
      <c r="EJ229" s="150"/>
      <c r="EK229" s="150"/>
      <c r="EL229" s="150"/>
      <c r="EM229" s="150"/>
      <c r="EN229" s="150"/>
      <c r="EO229" s="150"/>
      <c r="EP229" s="150"/>
      <c r="EQ229" s="150"/>
      <c r="ER229" s="150"/>
      <c r="ES229" s="150"/>
      <c r="ET229" s="150"/>
      <c r="EU229" s="150"/>
      <c r="EV229" s="150"/>
      <c r="EW229" s="150"/>
      <c r="EX229" s="150"/>
      <c r="EY229" s="150"/>
      <c r="EZ229" s="150"/>
    </row>
    <row r="230" spans="2:156" s="156" customFormat="1" x14ac:dyDescent="0.2">
      <c r="B230" s="157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  <c r="EC230" s="150"/>
      <c r="ED230" s="150"/>
      <c r="EE230" s="150"/>
      <c r="EF230" s="150"/>
      <c r="EG230" s="150"/>
      <c r="EH230" s="150"/>
      <c r="EI230" s="150"/>
      <c r="EJ230" s="150"/>
      <c r="EK230" s="150"/>
      <c r="EL230" s="150"/>
      <c r="EM230" s="150"/>
      <c r="EN230" s="150"/>
      <c r="EO230" s="150"/>
      <c r="EP230" s="150"/>
      <c r="EQ230" s="150"/>
      <c r="ER230" s="150"/>
      <c r="ES230" s="150"/>
      <c r="ET230" s="150"/>
      <c r="EU230" s="150"/>
      <c r="EV230" s="150"/>
      <c r="EW230" s="150"/>
      <c r="EX230" s="150"/>
      <c r="EY230" s="150"/>
      <c r="EZ230" s="150"/>
    </row>
    <row r="231" spans="2:156" s="156" customFormat="1" x14ac:dyDescent="0.2">
      <c r="B231" s="157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  <c r="EC231" s="150"/>
      <c r="ED231" s="150"/>
      <c r="EE231" s="150"/>
      <c r="EF231" s="150"/>
      <c r="EG231" s="150"/>
      <c r="EH231" s="150"/>
      <c r="EI231" s="150"/>
      <c r="EJ231" s="150"/>
      <c r="EK231" s="150"/>
      <c r="EL231" s="150"/>
      <c r="EM231" s="150"/>
      <c r="EN231" s="150"/>
      <c r="EO231" s="150"/>
      <c r="EP231" s="150"/>
      <c r="EQ231" s="150"/>
      <c r="ER231" s="150"/>
      <c r="ES231" s="150"/>
      <c r="ET231" s="150"/>
      <c r="EU231" s="150"/>
      <c r="EV231" s="150"/>
      <c r="EW231" s="150"/>
      <c r="EX231" s="150"/>
      <c r="EY231" s="150"/>
      <c r="EZ231" s="150"/>
    </row>
    <row r="232" spans="2:156" s="156" customFormat="1" x14ac:dyDescent="0.2">
      <c r="B232" s="157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  <c r="EC232" s="150"/>
      <c r="ED232" s="150"/>
      <c r="EE232" s="150"/>
      <c r="EF232" s="150"/>
      <c r="EG232" s="150"/>
      <c r="EH232" s="150"/>
      <c r="EI232" s="150"/>
      <c r="EJ232" s="150"/>
      <c r="EK232" s="150"/>
      <c r="EL232" s="150"/>
      <c r="EM232" s="150"/>
      <c r="EN232" s="150"/>
      <c r="EO232" s="150"/>
      <c r="EP232" s="150"/>
      <c r="EQ232" s="150"/>
      <c r="ER232" s="150"/>
      <c r="ES232" s="150"/>
      <c r="ET232" s="150"/>
      <c r="EU232" s="150"/>
      <c r="EV232" s="150"/>
      <c r="EW232" s="150"/>
      <c r="EX232" s="150"/>
      <c r="EY232" s="150"/>
      <c r="EZ232" s="150"/>
    </row>
    <row r="233" spans="2:156" s="156" customFormat="1" x14ac:dyDescent="0.2">
      <c r="B233" s="157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  <c r="EC233" s="150"/>
      <c r="ED233" s="150"/>
      <c r="EE233" s="150"/>
      <c r="EF233" s="150"/>
      <c r="EG233" s="150"/>
      <c r="EH233" s="150"/>
      <c r="EI233" s="150"/>
      <c r="EJ233" s="150"/>
      <c r="EK233" s="150"/>
      <c r="EL233" s="150"/>
      <c r="EM233" s="150"/>
      <c r="EN233" s="150"/>
      <c r="EO233" s="150"/>
      <c r="EP233" s="150"/>
      <c r="EQ233" s="150"/>
      <c r="ER233" s="150"/>
      <c r="ES233" s="150"/>
      <c r="ET233" s="150"/>
      <c r="EU233" s="150"/>
      <c r="EV233" s="150"/>
      <c r="EW233" s="150"/>
      <c r="EX233" s="150"/>
      <c r="EY233" s="150"/>
      <c r="EZ233" s="150"/>
    </row>
    <row r="234" spans="2:156" s="156" customFormat="1" x14ac:dyDescent="0.2">
      <c r="B234" s="157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  <c r="EC234" s="150"/>
      <c r="ED234" s="150"/>
      <c r="EE234" s="150"/>
      <c r="EF234" s="150"/>
      <c r="EG234" s="150"/>
      <c r="EH234" s="150"/>
      <c r="EI234" s="150"/>
      <c r="EJ234" s="150"/>
      <c r="EK234" s="150"/>
      <c r="EL234" s="150"/>
      <c r="EM234" s="150"/>
      <c r="EN234" s="150"/>
      <c r="EO234" s="150"/>
      <c r="EP234" s="150"/>
      <c r="EQ234" s="150"/>
      <c r="ER234" s="150"/>
      <c r="ES234" s="150"/>
      <c r="ET234" s="150"/>
      <c r="EU234" s="150"/>
      <c r="EV234" s="150"/>
      <c r="EW234" s="150"/>
      <c r="EX234" s="150"/>
      <c r="EY234" s="150"/>
      <c r="EZ234" s="150"/>
    </row>
    <row r="235" spans="2:156" s="156" customFormat="1" x14ac:dyDescent="0.2">
      <c r="B235" s="157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150"/>
      <c r="EU235" s="150"/>
      <c r="EV235" s="150"/>
      <c r="EW235" s="150"/>
      <c r="EX235" s="150"/>
      <c r="EY235" s="150"/>
      <c r="EZ235" s="150"/>
    </row>
    <row r="236" spans="2:156" s="156" customFormat="1" x14ac:dyDescent="0.2">
      <c r="B236" s="157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  <c r="EC236" s="150"/>
      <c r="ED236" s="150"/>
      <c r="EE236" s="150"/>
      <c r="EF236" s="150"/>
      <c r="EG236" s="150"/>
      <c r="EH236" s="150"/>
      <c r="EI236" s="150"/>
      <c r="EJ236" s="150"/>
      <c r="EK236" s="150"/>
      <c r="EL236" s="150"/>
      <c r="EM236" s="150"/>
      <c r="EN236" s="150"/>
      <c r="EO236" s="150"/>
      <c r="EP236" s="150"/>
      <c r="EQ236" s="150"/>
      <c r="ER236" s="150"/>
      <c r="ES236" s="150"/>
      <c r="ET236" s="150"/>
      <c r="EU236" s="150"/>
      <c r="EV236" s="150"/>
      <c r="EW236" s="150"/>
      <c r="EX236" s="150"/>
      <c r="EY236" s="150"/>
      <c r="EZ236" s="150"/>
    </row>
    <row r="237" spans="2:156" s="156" customFormat="1" x14ac:dyDescent="0.2">
      <c r="B237" s="157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  <c r="EC237" s="150"/>
      <c r="ED237" s="150"/>
      <c r="EE237" s="150"/>
      <c r="EF237" s="150"/>
      <c r="EG237" s="150"/>
      <c r="EH237" s="150"/>
      <c r="EI237" s="150"/>
      <c r="EJ237" s="150"/>
      <c r="EK237" s="150"/>
      <c r="EL237" s="150"/>
      <c r="EM237" s="150"/>
      <c r="EN237" s="150"/>
      <c r="EO237" s="150"/>
      <c r="EP237" s="150"/>
      <c r="EQ237" s="150"/>
      <c r="ER237" s="150"/>
      <c r="ES237" s="150"/>
      <c r="ET237" s="150"/>
      <c r="EU237" s="150"/>
      <c r="EV237" s="150"/>
      <c r="EW237" s="150"/>
      <c r="EX237" s="150"/>
      <c r="EY237" s="150"/>
      <c r="EZ237" s="150"/>
    </row>
    <row r="238" spans="2:156" s="156" customFormat="1" x14ac:dyDescent="0.2">
      <c r="B238" s="157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  <c r="EC238" s="150"/>
      <c r="ED238" s="150"/>
      <c r="EE238" s="150"/>
      <c r="EF238" s="150"/>
      <c r="EG238" s="150"/>
      <c r="EH238" s="150"/>
      <c r="EI238" s="150"/>
      <c r="EJ238" s="150"/>
      <c r="EK238" s="150"/>
      <c r="EL238" s="150"/>
      <c r="EM238" s="150"/>
      <c r="EN238" s="150"/>
      <c r="EO238" s="150"/>
      <c r="EP238" s="150"/>
      <c r="EQ238" s="150"/>
      <c r="ER238" s="150"/>
      <c r="ES238" s="150"/>
      <c r="ET238" s="150"/>
      <c r="EU238" s="150"/>
      <c r="EV238" s="150"/>
      <c r="EW238" s="150"/>
      <c r="EX238" s="150"/>
      <c r="EY238" s="150"/>
      <c r="EZ238" s="150"/>
    </row>
    <row r="239" spans="2:156" s="156" customFormat="1" x14ac:dyDescent="0.2">
      <c r="B239" s="157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  <c r="EC239" s="150"/>
      <c r="ED239" s="150"/>
      <c r="EE239" s="150"/>
      <c r="EF239" s="150"/>
      <c r="EG239" s="150"/>
      <c r="EH239" s="150"/>
      <c r="EI239" s="150"/>
      <c r="EJ239" s="150"/>
      <c r="EK239" s="150"/>
      <c r="EL239" s="150"/>
      <c r="EM239" s="150"/>
      <c r="EN239" s="150"/>
      <c r="EO239" s="150"/>
      <c r="EP239" s="150"/>
      <c r="EQ239" s="150"/>
      <c r="ER239" s="150"/>
      <c r="ES239" s="150"/>
      <c r="ET239" s="150"/>
      <c r="EU239" s="150"/>
      <c r="EV239" s="150"/>
      <c r="EW239" s="150"/>
      <c r="EX239" s="150"/>
      <c r="EY239" s="150"/>
      <c r="EZ239" s="150"/>
    </row>
    <row r="240" spans="2:156" s="156" customFormat="1" x14ac:dyDescent="0.2">
      <c r="B240" s="157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  <c r="EC240" s="150"/>
      <c r="ED240" s="150"/>
      <c r="EE240" s="150"/>
      <c r="EF240" s="150"/>
      <c r="EG240" s="150"/>
      <c r="EH240" s="150"/>
      <c r="EI240" s="150"/>
      <c r="EJ240" s="150"/>
      <c r="EK240" s="150"/>
      <c r="EL240" s="150"/>
      <c r="EM240" s="150"/>
      <c r="EN240" s="150"/>
      <c r="EO240" s="150"/>
      <c r="EP240" s="150"/>
      <c r="EQ240" s="150"/>
      <c r="ER240" s="150"/>
      <c r="ES240" s="150"/>
      <c r="ET240" s="150"/>
      <c r="EU240" s="150"/>
      <c r="EV240" s="150"/>
      <c r="EW240" s="150"/>
      <c r="EX240" s="150"/>
      <c r="EY240" s="150"/>
      <c r="EZ240" s="150"/>
    </row>
    <row r="241" spans="2:156" s="156" customFormat="1" x14ac:dyDescent="0.2">
      <c r="B241" s="157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  <c r="EC241" s="150"/>
      <c r="ED241" s="150"/>
      <c r="EE241" s="150"/>
      <c r="EF241" s="150"/>
      <c r="EG241" s="150"/>
      <c r="EH241" s="150"/>
      <c r="EI241" s="150"/>
      <c r="EJ241" s="150"/>
      <c r="EK241" s="150"/>
      <c r="EL241" s="150"/>
      <c r="EM241" s="150"/>
      <c r="EN241" s="150"/>
      <c r="EO241" s="150"/>
      <c r="EP241" s="150"/>
      <c r="EQ241" s="150"/>
      <c r="ER241" s="150"/>
      <c r="ES241" s="150"/>
      <c r="ET241" s="150"/>
      <c r="EU241" s="150"/>
      <c r="EV241" s="150"/>
      <c r="EW241" s="150"/>
      <c r="EX241" s="150"/>
      <c r="EY241" s="150"/>
      <c r="EZ241" s="150"/>
    </row>
    <row r="242" spans="2:156" s="156" customFormat="1" x14ac:dyDescent="0.2">
      <c r="B242" s="157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  <c r="EC242" s="150"/>
      <c r="ED242" s="150"/>
      <c r="EE242" s="150"/>
      <c r="EF242" s="150"/>
      <c r="EG242" s="150"/>
      <c r="EH242" s="150"/>
      <c r="EI242" s="150"/>
      <c r="EJ242" s="150"/>
      <c r="EK242" s="150"/>
      <c r="EL242" s="150"/>
      <c r="EM242" s="150"/>
      <c r="EN242" s="150"/>
      <c r="EO242" s="150"/>
      <c r="EP242" s="150"/>
      <c r="EQ242" s="150"/>
      <c r="ER242" s="150"/>
      <c r="ES242" s="150"/>
      <c r="ET242" s="150"/>
      <c r="EU242" s="150"/>
      <c r="EV242" s="150"/>
      <c r="EW242" s="150"/>
      <c r="EX242" s="150"/>
      <c r="EY242" s="150"/>
      <c r="EZ242" s="150"/>
    </row>
    <row r="243" spans="2:156" s="156" customFormat="1" x14ac:dyDescent="0.2">
      <c r="B243" s="157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  <c r="EC243" s="150"/>
      <c r="ED243" s="150"/>
      <c r="EE243" s="150"/>
      <c r="EF243" s="150"/>
      <c r="EG243" s="150"/>
      <c r="EH243" s="150"/>
      <c r="EI243" s="150"/>
      <c r="EJ243" s="150"/>
      <c r="EK243" s="150"/>
      <c r="EL243" s="150"/>
      <c r="EM243" s="150"/>
      <c r="EN243" s="150"/>
      <c r="EO243" s="150"/>
      <c r="EP243" s="150"/>
      <c r="EQ243" s="150"/>
      <c r="ER243" s="150"/>
      <c r="ES243" s="150"/>
      <c r="ET243" s="150"/>
      <c r="EU243" s="150"/>
      <c r="EV243" s="150"/>
      <c r="EW243" s="150"/>
      <c r="EX243" s="150"/>
      <c r="EY243" s="150"/>
      <c r="EZ243" s="150"/>
    </row>
    <row r="244" spans="2:156" s="156" customFormat="1" x14ac:dyDescent="0.2">
      <c r="B244" s="157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  <c r="EC244" s="150"/>
      <c r="ED244" s="150"/>
      <c r="EE244" s="150"/>
      <c r="EF244" s="150"/>
      <c r="EG244" s="150"/>
      <c r="EH244" s="150"/>
      <c r="EI244" s="150"/>
      <c r="EJ244" s="150"/>
      <c r="EK244" s="150"/>
      <c r="EL244" s="150"/>
      <c r="EM244" s="150"/>
      <c r="EN244" s="150"/>
      <c r="EO244" s="150"/>
      <c r="EP244" s="150"/>
      <c r="EQ244" s="150"/>
      <c r="ER244" s="150"/>
      <c r="ES244" s="150"/>
      <c r="ET244" s="150"/>
      <c r="EU244" s="150"/>
      <c r="EV244" s="150"/>
      <c r="EW244" s="150"/>
      <c r="EX244" s="150"/>
      <c r="EY244" s="150"/>
      <c r="EZ244" s="150"/>
    </row>
    <row r="245" spans="2:156" s="156" customFormat="1" x14ac:dyDescent="0.2">
      <c r="B245" s="157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  <c r="EC245" s="150"/>
      <c r="ED245" s="150"/>
      <c r="EE245" s="150"/>
      <c r="EF245" s="150"/>
      <c r="EG245" s="150"/>
      <c r="EH245" s="150"/>
      <c r="EI245" s="150"/>
      <c r="EJ245" s="150"/>
      <c r="EK245" s="150"/>
      <c r="EL245" s="150"/>
      <c r="EM245" s="150"/>
      <c r="EN245" s="150"/>
      <c r="EO245" s="150"/>
      <c r="EP245" s="150"/>
      <c r="EQ245" s="150"/>
      <c r="ER245" s="150"/>
      <c r="ES245" s="150"/>
      <c r="ET245" s="150"/>
      <c r="EU245" s="150"/>
      <c r="EV245" s="150"/>
      <c r="EW245" s="150"/>
      <c r="EX245" s="150"/>
      <c r="EY245" s="150"/>
      <c r="EZ245" s="150"/>
    </row>
    <row r="246" spans="2:156" s="156" customFormat="1" x14ac:dyDescent="0.2">
      <c r="B246" s="157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  <c r="EC246" s="150"/>
      <c r="ED246" s="150"/>
      <c r="EE246" s="150"/>
      <c r="EF246" s="150"/>
      <c r="EG246" s="150"/>
      <c r="EH246" s="150"/>
      <c r="EI246" s="150"/>
      <c r="EJ246" s="150"/>
      <c r="EK246" s="150"/>
      <c r="EL246" s="150"/>
      <c r="EM246" s="150"/>
      <c r="EN246" s="150"/>
      <c r="EO246" s="150"/>
      <c r="EP246" s="150"/>
      <c r="EQ246" s="150"/>
      <c r="ER246" s="150"/>
      <c r="ES246" s="150"/>
      <c r="ET246" s="150"/>
      <c r="EU246" s="150"/>
      <c r="EV246" s="150"/>
      <c r="EW246" s="150"/>
      <c r="EX246" s="150"/>
      <c r="EY246" s="150"/>
      <c r="EZ246" s="150"/>
    </row>
    <row r="247" spans="2:156" s="156" customFormat="1" x14ac:dyDescent="0.2">
      <c r="B247" s="157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  <c r="EC247" s="150"/>
      <c r="ED247" s="150"/>
      <c r="EE247" s="150"/>
      <c r="EF247" s="150"/>
      <c r="EG247" s="150"/>
      <c r="EH247" s="150"/>
      <c r="EI247" s="150"/>
      <c r="EJ247" s="150"/>
      <c r="EK247" s="150"/>
      <c r="EL247" s="150"/>
      <c r="EM247" s="150"/>
      <c r="EN247" s="150"/>
      <c r="EO247" s="150"/>
      <c r="EP247" s="150"/>
      <c r="EQ247" s="150"/>
      <c r="ER247" s="150"/>
      <c r="ES247" s="150"/>
      <c r="ET247" s="150"/>
      <c r="EU247" s="150"/>
      <c r="EV247" s="150"/>
      <c r="EW247" s="150"/>
      <c r="EX247" s="150"/>
      <c r="EY247" s="150"/>
      <c r="EZ247" s="150"/>
    </row>
    <row r="248" spans="2:156" s="156" customFormat="1" x14ac:dyDescent="0.2">
      <c r="B248" s="157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  <c r="EC248" s="150"/>
      <c r="ED248" s="150"/>
      <c r="EE248" s="150"/>
      <c r="EF248" s="150"/>
      <c r="EG248" s="150"/>
      <c r="EH248" s="150"/>
      <c r="EI248" s="150"/>
      <c r="EJ248" s="150"/>
      <c r="EK248" s="150"/>
      <c r="EL248" s="150"/>
      <c r="EM248" s="150"/>
      <c r="EN248" s="150"/>
      <c r="EO248" s="150"/>
      <c r="EP248" s="150"/>
      <c r="EQ248" s="150"/>
      <c r="ER248" s="150"/>
      <c r="ES248" s="150"/>
      <c r="ET248" s="150"/>
      <c r="EU248" s="150"/>
      <c r="EV248" s="150"/>
      <c r="EW248" s="150"/>
      <c r="EX248" s="150"/>
      <c r="EY248" s="150"/>
      <c r="EZ248" s="150"/>
    </row>
    <row r="249" spans="2:156" s="156" customFormat="1" x14ac:dyDescent="0.2">
      <c r="B249" s="157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  <c r="EC249" s="150"/>
      <c r="ED249" s="150"/>
      <c r="EE249" s="150"/>
      <c r="EF249" s="150"/>
      <c r="EG249" s="150"/>
      <c r="EH249" s="150"/>
      <c r="EI249" s="150"/>
      <c r="EJ249" s="150"/>
      <c r="EK249" s="150"/>
      <c r="EL249" s="150"/>
      <c r="EM249" s="150"/>
      <c r="EN249" s="150"/>
      <c r="EO249" s="150"/>
      <c r="EP249" s="150"/>
      <c r="EQ249" s="150"/>
      <c r="ER249" s="150"/>
      <c r="ES249" s="150"/>
      <c r="ET249" s="150"/>
      <c r="EU249" s="150"/>
      <c r="EV249" s="150"/>
      <c r="EW249" s="150"/>
      <c r="EX249" s="150"/>
      <c r="EY249" s="150"/>
      <c r="EZ249" s="150"/>
    </row>
    <row r="250" spans="2:156" s="156" customFormat="1" x14ac:dyDescent="0.2">
      <c r="B250" s="157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  <c r="EC250" s="150"/>
      <c r="ED250" s="150"/>
      <c r="EE250" s="150"/>
      <c r="EF250" s="150"/>
      <c r="EG250" s="150"/>
      <c r="EH250" s="150"/>
      <c r="EI250" s="150"/>
      <c r="EJ250" s="150"/>
      <c r="EK250" s="150"/>
      <c r="EL250" s="150"/>
      <c r="EM250" s="150"/>
      <c r="EN250" s="150"/>
      <c r="EO250" s="150"/>
      <c r="EP250" s="150"/>
      <c r="EQ250" s="150"/>
      <c r="ER250" s="150"/>
      <c r="ES250" s="150"/>
      <c r="ET250" s="150"/>
      <c r="EU250" s="150"/>
      <c r="EV250" s="150"/>
      <c r="EW250" s="150"/>
      <c r="EX250" s="150"/>
      <c r="EY250" s="150"/>
      <c r="EZ250" s="150"/>
    </row>
    <row r="251" spans="2:156" s="156" customFormat="1" x14ac:dyDescent="0.2">
      <c r="B251" s="157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  <c r="EC251" s="150"/>
      <c r="ED251" s="150"/>
      <c r="EE251" s="150"/>
      <c r="EF251" s="150"/>
      <c r="EG251" s="150"/>
      <c r="EH251" s="150"/>
      <c r="EI251" s="150"/>
      <c r="EJ251" s="150"/>
      <c r="EK251" s="150"/>
      <c r="EL251" s="150"/>
      <c r="EM251" s="150"/>
      <c r="EN251" s="150"/>
      <c r="EO251" s="150"/>
      <c r="EP251" s="150"/>
      <c r="EQ251" s="150"/>
      <c r="ER251" s="150"/>
      <c r="ES251" s="150"/>
      <c r="ET251" s="150"/>
      <c r="EU251" s="150"/>
      <c r="EV251" s="150"/>
      <c r="EW251" s="150"/>
      <c r="EX251" s="150"/>
      <c r="EY251" s="150"/>
      <c r="EZ251" s="150"/>
    </row>
    <row r="252" spans="2:156" s="156" customFormat="1" x14ac:dyDescent="0.2">
      <c r="B252" s="157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  <c r="EC252" s="150"/>
      <c r="ED252" s="150"/>
      <c r="EE252" s="150"/>
      <c r="EF252" s="150"/>
      <c r="EG252" s="150"/>
      <c r="EH252" s="150"/>
      <c r="EI252" s="150"/>
      <c r="EJ252" s="150"/>
      <c r="EK252" s="150"/>
      <c r="EL252" s="150"/>
      <c r="EM252" s="150"/>
      <c r="EN252" s="150"/>
      <c r="EO252" s="150"/>
      <c r="EP252" s="150"/>
      <c r="EQ252" s="150"/>
      <c r="ER252" s="150"/>
      <c r="ES252" s="150"/>
      <c r="ET252" s="150"/>
      <c r="EU252" s="150"/>
      <c r="EV252" s="150"/>
      <c r="EW252" s="150"/>
      <c r="EX252" s="150"/>
      <c r="EY252" s="150"/>
      <c r="EZ252" s="150"/>
    </row>
    <row r="253" spans="2:156" s="156" customFormat="1" x14ac:dyDescent="0.2">
      <c r="B253" s="157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  <c r="EC253" s="150"/>
      <c r="ED253" s="150"/>
      <c r="EE253" s="150"/>
      <c r="EF253" s="150"/>
      <c r="EG253" s="150"/>
      <c r="EH253" s="150"/>
      <c r="EI253" s="150"/>
      <c r="EJ253" s="150"/>
      <c r="EK253" s="150"/>
      <c r="EL253" s="150"/>
      <c r="EM253" s="150"/>
      <c r="EN253" s="150"/>
      <c r="EO253" s="150"/>
      <c r="EP253" s="150"/>
      <c r="EQ253" s="150"/>
      <c r="ER253" s="150"/>
      <c r="ES253" s="150"/>
      <c r="ET253" s="150"/>
      <c r="EU253" s="150"/>
      <c r="EV253" s="150"/>
      <c r="EW253" s="150"/>
      <c r="EX253" s="150"/>
      <c r="EY253" s="150"/>
      <c r="EZ253" s="150"/>
    </row>
    <row r="254" spans="2:156" s="156" customFormat="1" x14ac:dyDescent="0.2">
      <c r="B254" s="157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  <c r="EC254" s="150"/>
      <c r="ED254" s="150"/>
      <c r="EE254" s="150"/>
      <c r="EF254" s="150"/>
      <c r="EG254" s="150"/>
      <c r="EH254" s="150"/>
      <c r="EI254" s="150"/>
      <c r="EJ254" s="150"/>
      <c r="EK254" s="150"/>
      <c r="EL254" s="150"/>
      <c r="EM254" s="150"/>
      <c r="EN254" s="150"/>
      <c r="EO254" s="150"/>
      <c r="EP254" s="150"/>
      <c r="EQ254" s="150"/>
      <c r="ER254" s="150"/>
      <c r="ES254" s="150"/>
      <c r="ET254" s="150"/>
      <c r="EU254" s="150"/>
      <c r="EV254" s="150"/>
      <c r="EW254" s="150"/>
      <c r="EX254" s="150"/>
      <c r="EY254" s="150"/>
      <c r="EZ254" s="150"/>
    </row>
    <row r="255" spans="2:156" s="156" customFormat="1" x14ac:dyDescent="0.2">
      <c r="B255" s="157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  <c r="EC255" s="150"/>
      <c r="ED255" s="150"/>
      <c r="EE255" s="150"/>
      <c r="EF255" s="150"/>
      <c r="EG255" s="150"/>
      <c r="EH255" s="150"/>
      <c r="EI255" s="150"/>
      <c r="EJ255" s="150"/>
      <c r="EK255" s="150"/>
      <c r="EL255" s="150"/>
      <c r="EM255" s="150"/>
      <c r="EN255" s="150"/>
      <c r="EO255" s="150"/>
      <c r="EP255" s="150"/>
      <c r="EQ255" s="150"/>
      <c r="ER255" s="150"/>
      <c r="ES255" s="150"/>
      <c r="ET255" s="150"/>
      <c r="EU255" s="150"/>
      <c r="EV255" s="150"/>
      <c r="EW255" s="150"/>
      <c r="EX255" s="150"/>
      <c r="EY255" s="150"/>
      <c r="EZ255" s="150"/>
    </row>
    <row r="256" spans="2:156" s="156" customFormat="1" x14ac:dyDescent="0.2">
      <c r="B256" s="157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  <c r="EC256" s="150"/>
      <c r="ED256" s="150"/>
      <c r="EE256" s="150"/>
      <c r="EF256" s="150"/>
      <c r="EG256" s="150"/>
      <c r="EH256" s="150"/>
      <c r="EI256" s="150"/>
      <c r="EJ256" s="150"/>
      <c r="EK256" s="150"/>
      <c r="EL256" s="150"/>
      <c r="EM256" s="150"/>
      <c r="EN256" s="150"/>
      <c r="EO256" s="150"/>
      <c r="EP256" s="150"/>
      <c r="EQ256" s="150"/>
      <c r="ER256" s="150"/>
      <c r="ES256" s="150"/>
      <c r="ET256" s="150"/>
      <c r="EU256" s="150"/>
      <c r="EV256" s="150"/>
      <c r="EW256" s="150"/>
      <c r="EX256" s="150"/>
      <c r="EY256" s="150"/>
      <c r="EZ256" s="150"/>
    </row>
    <row r="257" spans="2:156" s="156" customFormat="1" x14ac:dyDescent="0.2">
      <c r="B257" s="157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  <c r="EC257" s="150"/>
      <c r="ED257" s="150"/>
      <c r="EE257" s="150"/>
      <c r="EF257" s="150"/>
      <c r="EG257" s="150"/>
      <c r="EH257" s="150"/>
      <c r="EI257" s="150"/>
      <c r="EJ257" s="150"/>
      <c r="EK257" s="150"/>
      <c r="EL257" s="150"/>
      <c r="EM257" s="150"/>
      <c r="EN257" s="150"/>
      <c r="EO257" s="150"/>
      <c r="EP257" s="150"/>
      <c r="EQ257" s="150"/>
      <c r="ER257" s="150"/>
      <c r="ES257" s="150"/>
      <c r="ET257" s="150"/>
      <c r="EU257" s="150"/>
      <c r="EV257" s="150"/>
      <c r="EW257" s="150"/>
      <c r="EX257" s="150"/>
      <c r="EY257" s="150"/>
      <c r="EZ257" s="150"/>
    </row>
    <row r="258" spans="2:156" s="156" customFormat="1" x14ac:dyDescent="0.2">
      <c r="B258" s="157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  <c r="EC258" s="150"/>
      <c r="ED258" s="150"/>
      <c r="EE258" s="150"/>
      <c r="EF258" s="150"/>
      <c r="EG258" s="150"/>
      <c r="EH258" s="150"/>
      <c r="EI258" s="150"/>
      <c r="EJ258" s="150"/>
      <c r="EK258" s="150"/>
      <c r="EL258" s="150"/>
      <c r="EM258" s="150"/>
      <c r="EN258" s="150"/>
      <c r="EO258" s="150"/>
      <c r="EP258" s="150"/>
      <c r="EQ258" s="150"/>
      <c r="ER258" s="150"/>
      <c r="ES258" s="150"/>
      <c r="ET258" s="150"/>
      <c r="EU258" s="150"/>
      <c r="EV258" s="150"/>
      <c r="EW258" s="150"/>
      <c r="EX258" s="150"/>
      <c r="EY258" s="150"/>
      <c r="EZ258" s="150"/>
    </row>
    <row r="259" spans="2:156" s="156" customFormat="1" x14ac:dyDescent="0.2">
      <c r="B259" s="157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  <c r="EC259" s="150"/>
      <c r="ED259" s="150"/>
      <c r="EE259" s="150"/>
      <c r="EF259" s="150"/>
      <c r="EG259" s="150"/>
      <c r="EH259" s="150"/>
      <c r="EI259" s="150"/>
      <c r="EJ259" s="150"/>
      <c r="EK259" s="150"/>
      <c r="EL259" s="150"/>
      <c r="EM259" s="150"/>
      <c r="EN259" s="150"/>
      <c r="EO259" s="150"/>
      <c r="EP259" s="150"/>
      <c r="EQ259" s="150"/>
      <c r="ER259" s="150"/>
      <c r="ES259" s="150"/>
      <c r="ET259" s="150"/>
      <c r="EU259" s="150"/>
      <c r="EV259" s="150"/>
      <c r="EW259" s="150"/>
      <c r="EX259" s="150"/>
      <c r="EY259" s="150"/>
      <c r="EZ259" s="150"/>
    </row>
    <row r="260" spans="2:156" s="156" customFormat="1" x14ac:dyDescent="0.2">
      <c r="B260" s="157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  <c r="EC260" s="150"/>
      <c r="ED260" s="150"/>
      <c r="EE260" s="150"/>
      <c r="EF260" s="150"/>
      <c r="EG260" s="150"/>
      <c r="EH260" s="150"/>
      <c r="EI260" s="150"/>
      <c r="EJ260" s="150"/>
      <c r="EK260" s="150"/>
      <c r="EL260" s="150"/>
      <c r="EM260" s="150"/>
      <c r="EN260" s="150"/>
      <c r="EO260" s="150"/>
      <c r="EP260" s="150"/>
      <c r="EQ260" s="150"/>
      <c r="ER260" s="150"/>
      <c r="ES260" s="150"/>
      <c r="ET260" s="150"/>
      <c r="EU260" s="150"/>
      <c r="EV260" s="150"/>
      <c r="EW260" s="150"/>
      <c r="EX260" s="150"/>
      <c r="EY260" s="150"/>
      <c r="EZ260" s="150"/>
    </row>
    <row r="261" spans="2:156" s="156" customFormat="1" x14ac:dyDescent="0.2">
      <c r="B261" s="157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  <c r="EC261" s="150"/>
      <c r="ED261" s="150"/>
      <c r="EE261" s="150"/>
      <c r="EF261" s="150"/>
      <c r="EG261" s="150"/>
      <c r="EH261" s="150"/>
      <c r="EI261" s="150"/>
      <c r="EJ261" s="150"/>
      <c r="EK261" s="150"/>
      <c r="EL261" s="150"/>
      <c r="EM261" s="150"/>
      <c r="EN261" s="150"/>
      <c r="EO261" s="150"/>
      <c r="EP261" s="150"/>
      <c r="EQ261" s="150"/>
      <c r="ER261" s="150"/>
      <c r="ES261" s="150"/>
      <c r="ET261" s="150"/>
      <c r="EU261" s="150"/>
      <c r="EV261" s="150"/>
      <c r="EW261" s="150"/>
      <c r="EX261" s="150"/>
      <c r="EY261" s="150"/>
      <c r="EZ261" s="150"/>
    </row>
    <row r="262" spans="2:156" s="156" customFormat="1" x14ac:dyDescent="0.2">
      <c r="B262" s="157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  <c r="EC262" s="150"/>
      <c r="ED262" s="150"/>
      <c r="EE262" s="150"/>
      <c r="EF262" s="150"/>
      <c r="EG262" s="150"/>
      <c r="EH262" s="150"/>
      <c r="EI262" s="150"/>
      <c r="EJ262" s="150"/>
      <c r="EK262" s="150"/>
      <c r="EL262" s="150"/>
      <c r="EM262" s="150"/>
      <c r="EN262" s="150"/>
      <c r="EO262" s="150"/>
      <c r="EP262" s="150"/>
      <c r="EQ262" s="150"/>
      <c r="ER262" s="150"/>
      <c r="ES262" s="150"/>
      <c r="ET262" s="150"/>
      <c r="EU262" s="150"/>
      <c r="EV262" s="150"/>
      <c r="EW262" s="150"/>
      <c r="EX262" s="150"/>
      <c r="EY262" s="150"/>
      <c r="EZ262" s="150"/>
    </row>
    <row r="263" spans="2:156" s="156" customFormat="1" x14ac:dyDescent="0.2">
      <c r="B263" s="157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  <c r="EC263" s="150"/>
      <c r="ED263" s="150"/>
      <c r="EE263" s="150"/>
      <c r="EF263" s="150"/>
      <c r="EG263" s="150"/>
      <c r="EH263" s="150"/>
      <c r="EI263" s="150"/>
      <c r="EJ263" s="150"/>
      <c r="EK263" s="150"/>
      <c r="EL263" s="150"/>
      <c r="EM263" s="150"/>
      <c r="EN263" s="150"/>
      <c r="EO263" s="150"/>
      <c r="EP263" s="150"/>
      <c r="EQ263" s="150"/>
      <c r="ER263" s="150"/>
      <c r="ES263" s="150"/>
      <c r="ET263" s="150"/>
      <c r="EU263" s="150"/>
      <c r="EV263" s="150"/>
      <c r="EW263" s="150"/>
      <c r="EX263" s="150"/>
      <c r="EY263" s="150"/>
      <c r="EZ263" s="150"/>
    </row>
    <row r="264" spans="2:156" s="156" customFormat="1" x14ac:dyDescent="0.2">
      <c r="B264" s="157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  <c r="EC264" s="150"/>
      <c r="ED264" s="150"/>
      <c r="EE264" s="150"/>
      <c r="EF264" s="150"/>
      <c r="EG264" s="150"/>
      <c r="EH264" s="150"/>
      <c r="EI264" s="150"/>
      <c r="EJ264" s="150"/>
      <c r="EK264" s="150"/>
      <c r="EL264" s="150"/>
      <c r="EM264" s="150"/>
      <c r="EN264" s="150"/>
      <c r="EO264" s="150"/>
      <c r="EP264" s="150"/>
      <c r="EQ264" s="150"/>
      <c r="ER264" s="150"/>
      <c r="ES264" s="150"/>
      <c r="ET264" s="150"/>
      <c r="EU264" s="150"/>
      <c r="EV264" s="150"/>
      <c r="EW264" s="150"/>
      <c r="EX264" s="150"/>
      <c r="EY264" s="150"/>
      <c r="EZ264" s="150"/>
    </row>
    <row r="265" spans="2:156" s="156" customFormat="1" x14ac:dyDescent="0.2">
      <c r="B265" s="157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  <c r="EC265" s="150"/>
      <c r="ED265" s="150"/>
      <c r="EE265" s="150"/>
      <c r="EF265" s="150"/>
      <c r="EG265" s="150"/>
      <c r="EH265" s="150"/>
      <c r="EI265" s="150"/>
      <c r="EJ265" s="150"/>
      <c r="EK265" s="150"/>
      <c r="EL265" s="150"/>
      <c r="EM265" s="150"/>
      <c r="EN265" s="150"/>
      <c r="EO265" s="150"/>
      <c r="EP265" s="150"/>
      <c r="EQ265" s="150"/>
      <c r="ER265" s="150"/>
      <c r="ES265" s="150"/>
      <c r="ET265" s="150"/>
      <c r="EU265" s="150"/>
      <c r="EV265" s="150"/>
      <c r="EW265" s="150"/>
      <c r="EX265" s="150"/>
      <c r="EY265" s="150"/>
      <c r="EZ265" s="150"/>
    </row>
    <row r="266" spans="2:156" s="156" customFormat="1" x14ac:dyDescent="0.2">
      <c r="B266" s="157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  <c r="EC266" s="150"/>
      <c r="ED266" s="150"/>
      <c r="EE266" s="150"/>
      <c r="EF266" s="150"/>
      <c r="EG266" s="150"/>
      <c r="EH266" s="150"/>
      <c r="EI266" s="150"/>
      <c r="EJ266" s="150"/>
      <c r="EK266" s="150"/>
      <c r="EL266" s="150"/>
      <c r="EM266" s="150"/>
      <c r="EN266" s="150"/>
      <c r="EO266" s="150"/>
      <c r="EP266" s="150"/>
      <c r="EQ266" s="150"/>
      <c r="ER266" s="150"/>
      <c r="ES266" s="150"/>
      <c r="ET266" s="150"/>
      <c r="EU266" s="150"/>
      <c r="EV266" s="150"/>
      <c r="EW266" s="150"/>
      <c r="EX266" s="150"/>
      <c r="EY266" s="150"/>
      <c r="EZ266" s="150"/>
    </row>
    <row r="267" spans="2:156" s="156" customFormat="1" x14ac:dyDescent="0.2">
      <c r="B267" s="157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  <c r="EC267" s="150"/>
      <c r="ED267" s="150"/>
      <c r="EE267" s="150"/>
      <c r="EF267" s="150"/>
      <c r="EG267" s="150"/>
      <c r="EH267" s="150"/>
      <c r="EI267" s="150"/>
      <c r="EJ267" s="150"/>
      <c r="EK267" s="150"/>
      <c r="EL267" s="150"/>
      <c r="EM267" s="150"/>
      <c r="EN267" s="150"/>
      <c r="EO267" s="150"/>
      <c r="EP267" s="150"/>
      <c r="EQ267" s="150"/>
      <c r="ER267" s="150"/>
      <c r="ES267" s="150"/>
      <c r="ET267" s="150"/>
      <c r="EU267" s="150"/>
      <c r="EV267" s="150"/>
      <c r="EW267" s="150"/>
      <c r="EX267" s="150"/>
      <c r="EY267" s="150"/>
      <c r="EZ267" s="150"/>
    </row>
    <row r="268" spans="2:156" s="156" customFormat="1" x14ac:dyDescent="0.2">
      <c r="B268" s="157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  <c r="EC268" s="150"/>
      <c r="ED268" s="150"/>
      <c r="EE268" s="150"/>
      <c r="EF268" s="150"/>
      <c r="EG268" s="150"/>
      <c r="EH268" s="150"/>
      <c r="EI268" s="150"/>
      <c r="EJ268" s="150"/>
      <c r="EK268" s="150"/>
      <c r="EL268" s="150"/>
      <c r="EM268" s="150"/>
      <c r="EN268" s="150"/>
      <c r="EO268" s="150"/>
      <c r="EP268" s="150"/>
      <c r="EQ268" s="150"/>
      <c r="ER268" s="150"/>
      <c r="ES268" s="150"/>
      <c r="ET268" s="150"/>
      <c r="EU268" s="150"/>
      <c r="EV268" s="150"/>
      <c r="EW268" s="150"/>
      <c r="EX268" s="150"/>
      <c r="EY268" s="150"/>
      <c r="EZ268" s="150"/>
    </row>
    <row r="269" spans="2:156" s="156" customFormat="1" x14ac:dyDescent="0.2">
      <c r="B269" s="157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  <c r="EC269" s="150"/>
      <c r="ED269" s="150"/>
      <c r="EE269" s="150"/>
      <c r="EF269" s="150"/>
      <c r="EG269" s="150"/>
      <c r="EH269" s="150"/>
      <c r="EI269" s="150"/>
      <c r="EJ269" s="150"/>
      <c r="EK269" s="150"/>
      <c r="EL269" s="150"/>
      <c r="EM269" s="150"/>
      <c r="EN269" s="150"/>
      <c r="EO269" s="150"/>
      <c r="EP269" s="150"/>
      <c r="EQ269" s="150"/>
      <c r="ER269" s="150"/>
      <c r="ES269" s="150"/>
      <c r="ET269" s="150"/>
      <c r="EU269" s="150"/>
      <c r="EV269" s="150"/>
      <c r="EW269" s="150"/>
      <c r="EX269" s="150"/>
      <c r="EY269" s="150"/>
      <c r="EZ269" s="150"/>
    </row>
    <row r="270" spans="2:156" s="156" customFormat="1" x14ac:dyDescent="0.2">
      <c r="B270" s="157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  <c r="EC270" s="150"/>
      <c r="ED270" s="150"/>
      <c r="EE270" s="150"/>
      <c r="EF270" s="150"/>
      <c r="EG270" s="150"/>
      <c r="EH270" s="150"/>
      <c r="EI270" s="150"/>
      <c r="EJ270" s="150"/>
      <c r="EK270" s="150"/>
      <c r="EL270" s="150"/>
      <c r="EM270" s="150"/>
      <c r="EN270" s="150"/>
      <c r="EO270" s="150"/>
      <c r="EP270" s="150"/>
      <c r="EQ270" s="150"/>
      <c r="ER270" s="150"/>
      <c r="ES270" s="150"/>
      <c r="ET270" s="150"/>
      <c r="EU270" s="150"/>
      <c r="EV270" s="150"/>
      <c r="EW270" s="150"/>
      <c r="EX270" s="150"/>
      <c r="EY270" s="150"/>
      <c r="EZ270" s="150"/>
    </row>
    <row r="271" spans="2:156" s="156" customFormat="1" x14ac:dyDescent="0.2">
      <c r="B271" s="157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  <c r="EC271" s="150"/>
      <c r="ED271" s="150"/>
      <c r="EE271" s="150"/>
      <c r="EF271" s="150"/>
      <c r="EG271" s="150"/>
      <c r="EH271" s="150"/>
      <c r="EI271" s="150"/>
      <c r="EJ271" s="150"/>
      <c r="EK271" s="150"/>
      <c r="EL271" s="150"/>
      <c r="EM271" s="150"/>
      <c r="EN271" s="150"/>
      <c r="EO271" s="150"/>
      <c r="EP271" s="150"/>
      <c r="EQ271" s="150"/>
      <c r="ER271" s="150"/>
      <c r="ES271" s="150"/>
      <c r="ET271" s="150"/>
      <c r="EU271" s="150"/>
      <c r="EV271" s="150"/>
      <c r="EW271" s="150"/>
      <c r="EX271" s="150"/>
      <c r="EY271" s="150"/>
      <c r="EZ271" s="150"/>
    </row>
    <row r="272" spans="2:156" s="156" customFormat="1" x14ac:dyDescent="0.2">
      <c r="B272" s="157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  <c r="EC272" s="150"/>
      <c r="ED272" s="150"/>
      <c r="EE272" s="150"/>
      <c r="EF272" s="150"/>
      <c r="EG272" s="150"/>
      <c r="EH272" s="150"/>
      <c r="EI272" s="150"/>
      <c r="EJ272" s="150"/>
      <c r="EK272" s="150"/>
      <c r="EL272" s="150"/>
      <c r="EM272" s="150"/>
      <c r="EN272" s="150"/>
      <c r="EO272" s="150"/>
      <c r="EP272" s="150"/>
      <c r="EQ272" s="150"/>
      <c r="ER272" s="150"/>
      <c r="ES272" s="150"/>
      <c r="ET272" s="150"/>
      <c r="EU272" s="150"/>
      <c r="EV272" s="150"/>
      <c r="EW272" s="150"/>
      <c r="EX272" s="150"/>
      <c r="EY272" s="150"/>
      <c r="EZ272" s="150"/>
    </row>
    <row r="273" spans="2:156" s="156" customFormat="1" x14ac:dyDescent="0.2">
      <c r="B273" s="157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  <c r="EC273" s="150"/>
      <c r="ED273" s="150"/>
      <c r="EE273" s="150"/>
      <c r="EF273" s="150"/>
      <c r="EG273" s="150"/>
      <c r="EH273" s="150"/>
      <c r="EI273" s="150"/>
      <c r="EJ273" s="150"/>
      <c r="EK273" s="150"/>
      <c r="EL273" s="150"/>
      <c r="EM273" s="150"/>
      <c r="EN273" s="150"/>
      <c r="EO273" s="150"/>
      <c r="EP273" s="150"/>
      <c r="EQ273" s="150"/>
      <c r="ER273" s="150"/>
      <c r="ES273" s="150"/>
      <c r="ET273" s="150"/>
      <c r="EU273" s="150"/>
      <c r="EV273" s="150"/>
      <c r="EW273" s="150"/>
      <c r="EX273" s="150"/>
      <c r="EY273" s="150"/>
      <c r="EZ273" s="150"/>
    </row>
    <row r="274" spans="2:156" s="156" customFormat="1" x14ac:dyDescent="0.2">
      <c r="B274" s="157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  <c r="EC274" s="150"/>
      <c r="ED274" s="150"/>
      <c r="EE274" s="150"/>
      <c r="EF274" s="150"/>
      <c r="EG274" s="150"/>
      <c r="EH274" s="150"/>
      <c r="EI274" s="150"/>
      <c r="EJ274" s="150"/>
      <c r="EK274" s="150"/>
      <c r="EL274" s="150"/>
      <c r="EM274" s="150"/>
      <c r="EN274" s="150"/>
      <c r="EO274" s="150"/>
      <c r="EP274" s="150"/>
      <c r="EQ274" s="150"/>
      <c r="ER274" s="150"/>
      <c r="ES274" s="150"/>
      <c r="ET274" s="150"/>
      <c r="EU274" s="150"/>
      <c r="EV274" s="150"/>
      <c r="EW274" s="150"/>
      <c r="EX274" s="150"/>
      <c r="EY274" s="150"/>
      <c r="EZ274" s="150"/>
    </row>
    <row r="275" spans="2:156" s="156" customFormat="1" x14ac:dyDescent="0.2">
      <c r="B275" s="157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  <c r="EC275" s="150"/>
      <c r="ED275" s="150"/>
      <c r="EE275" s="150"/>
      <c r="EF275" s="150"/>
      <c r="EG275" s="150"/>
      <c r="EH275" s="150"/>
      <c r="EI275" s="150"/>
      <c r="EJ275" s="150"/>
      <c r="EK275" s="150"/>
      <c r="EL275" s="150"/>
      <c r="EM275" s="150"/>
      <c r="EN275" s="150"/>
      <c r="EO275" s="150"/>
      <c r="EP275" s="150"/>
      <c r="EQ275" s="150"/>
      <c r="ER275" s="150"/>
      <c r="ES275" s="150"/>
      <c r="ET275" s="150"/>
      <c r="EU275" s="150"/>
      <c r="EV275" s="150"/>
      <c r="EW275" s="150"/>
      <c r="EX275" s="150"/>
      <c r="EY275" s="150"/>
      <c r="EZ275" s="150"/>
    </row>
    <row r="276" spans="2:156" s="156" customFormat="1" x14ac:dyDescent="0.2">
      <c r="B276" s="157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  <c r="EC276" s="150"/>
      <c r="ED276" s="150"/>
      <c r="EE276" s="150"/>
      <c r="EF276" s="150"/>
      <c r="EG276" s="150"/>
      <c r="EH276" s="150"/>
      <c r="EI276" s="150"/>
      <c r="EJ276" s="150"/>
      <c r="EK276" s="150"/>
      <c r="EL276" s="150"/>
      <c r="EM276" s="150"/>
      <c r="EN276" s="150"/>
      <c r="EO276" s="150"/>
      <c r="EP276" s="150"/>
      <c r="EQ276" s="150"/>
      <c r="ER276" s="150"/>
      <c r="ES276" s="150"/>
      <c r="ET276" s="150"/>
      <c r="EU276" s="150"/>
      <c r="EV276" s="150"/>
      <c r="EW276" s="150"/>
      <c r="EX276" s="150"/>
      <c r="EY276" s="150"/>
      <c r="EZ276" s="150"/>
    </row>
    <row r="277" spans="2:156" s="156" customFormat="1" x14ac:dyDescent="0.2">
      <c r="B277" s="157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  <c r="EC277" s="150"/>
      <c r="ED277" s="150"/>
      <c r="EE277" s="150"/>
      <c r="EF277" s="150"/>
      <c r="EG277" s="150"/>
      <c r="EH277" s="150"/>
      <c r="EI277" s="150"/>
      <c r="EJ277" s="150"/>
      <c r="EK277" s="150"/>
      <c r="EL277" s="150"/>
      <c r="EM277" s="150"/>
      <c r="EN277" s="150"/>
      <c r="EO277" s="150"/>
      <c r="EP277" s="150"/>
      <c r="EQ277" s="150"/>
      <c r="ER277" s="150"/>
      <c r="ES277" s="150"/>
      <c r="ET277" s="150"/>
      <c r="EU277" s="150"/>
      <c r="EV277" s="150"/>
      <c r="EW277" s="150"/>
      <c r="EX277" s="150"/>
      <c r="EY277" s="150"/>
      <c r="EZ277" s="150"/>
    </row>
    <row r="278" spans="2:156" s="156" customFormat="1" x14ac:dyDescent="0.2">
      <c r="B278" s="157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  <c r="EC278" s="150"/>
      <c r="ED278" s="150"/>
      <c r="EE278" s="150"/>
      <c r="EF278" s="150"/>
      <c r="EG278" s="150"/>
      <c r="EH278" s="150"/>
      <c r="EI278" s="150"/>
      <c r="EJ278" s="150"/>
      <c r="EK278" s="150"/>
      <c r="EL278" s="150"/>
      <c r="EM278" s="150"/>
      <c r="EN278" s="150"/>
      <c r="EO278" s="150"/>
      <c r="EP278" s="150"/>
      <c r="EQ278" s="150"/>
      <c r="ER278" s="150"/>
      <c r="ES278" s="150"/>
      <c r="ET278" s="150"/>
      <c r="EU278" s="150"/>
      <c r="EV278" s="150"/>
      <c r="EW278" s="150"/>
      <c r="EX278" s="150"/>
      <c r="EY278" s="150"/>
      <c r="EZ278" s="150"/>
    </row>
    <row r="279" spans="2:156" s="156" customFormat="1" x14ac:dyDescent="0.2">
      <c r="B279" s="157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  <c r="EC279" s="150"/>
      <c r="ED279" s="150"/>
      <c r="EE279" s="150"/>
      <c r="EF279" s="150"/>
      <c r="EG279" s="150"/>
      <c r="EH279" s="150"/>
      <c r="EI279" s="150"/>
      <c r="EJ279" s="150"/>
      <c r="EK279" s="150"/>
      <c r="EL279" s="150"/>
      <c r="EM279" s="150"/>
      <c r="EN279" s="150"/>
      <c r="EO279" s="150"/>
      <c r="EP279" s="150"/>
      <c r="EQ279" s="150"/>
      <c r="ER279" s="150"/>
      <c r="ES279" s="150"/>
      <c r="ET279" s="150"/>
      <c r="EU279" s="150"/>
      <c r="EV279" s="150"/>
      <c r="EW279" s="150"/>
      <c r="EX279" s="150"/>
      <c r="EY279" s="150"/>
      <c r="EZ279" s="150"/>
    </row>
    <row r="280" spans="2:156" s="156" customFormat="1" x14ac:dyDescent="0.2">
      <c r="B280" s="157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  <c r="EC280" s="150"/>
      <c r="ED280" s="150"/>
      <c r="EE280" s="150"/>
      <c r="EF280" s="150"/>
      <c r="EG280" s="150"/>
      <c r="EH280" s="150"/>
      <c r="EI280" s="150"/>
      <c r="EJ280" s="150"/>
      <c r="EK280" s="150"/>
      <c r="EL280" s="150"/>
      <c r="EM280" s="150"/>
      <c r="EN280" s="150"/>
      <c r="EO280" s="150"/>
      <c r="EP280" s="150"/>
      <c r="EQ280" s="150"/>
      <c r="ER280" s="150"/>
      <c r="ES280" s="150"/>
      <c r="ET280" s="150"/>
      <c r="EU280" s="150"/>
      <c r="EV280" s="150"/>
      <c r="EW280" s="150"/>
      <c r="EX280" s="150"/>
      <c r="EY280" s="150"/>
      <c r="EZ280" s="150"/>
    </row>
    <row r="281" spans="2:156" s="156" customFormat="1" x14ac:dyDescent="0.2">
      <c r="B281" s="157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  <c r="EC281" s="150"/>
      <c r="ED281" s="150"/>
      <c r="EE281" s="150"/>
      <c r="EF281" s="150"/>
      <c r="EG281" s="150"/>
      <c r="EH281" s="150"/>
      <c r="EI281" s="150"/>
      <c r="EJ281" s="150"/>
      <c r="EK281" s="150"/>
      <c r="EL281" s="150"/>
      <c r="EM281" s="150"/>
      <c r="EN281" s="150"/>
      <c r="EO281" s="150"/>
      <c r="EP281" s="150"/>
      <c r="EQ281" s="150"/>
      <c r="ER281" s="150"/>
      <c r="ES281" s="150"/>
      <c r="ET281" s="150"/>
      <c r="EU281" s="150"/>
      <c r="EV281" s="150"/>
      <c r="EW281" s="150"/>
      <c r="EX281" s="150"/>
      <c r="EY281" s="150"/>
      <c r="EZ281" s="150"/>
    </row>
    <row r="282" spans="2:156" s="156" customFormat="1" x14ac:dyDescent="0.2">
      <c r="B282" s="157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  <c r="EC282" s="150"/>
      <c r="ED282" s="150"/>
      <c r="EE282" s="150"/>
      <c r="EF282" s="150"/>
      <c r="EG282" s="150"/>
      <c r="EH282" s="150"/>
      <c r="EI282" s="150"/>
      <c r="EJ282" s="150"/>
      <c r="EK282" s="150"/>
      <c r="EL282" s="150"/>
      <c r="EM282" s="150"/>
      <c r="EN282" s="150"/>
      <c r="EO282" s="150"/>
      <c r="EP282" s="150"/>
      <c r="EQ282" s="150"/>
      <c r="ER282" s="150"/>
      <c r="ES282" s="150"/>
      <c r="ET282" s="150"/>
      <c r="EU282" s="150"/>
      <c r="EV282" s="150"/>
      <c r="EW282" s="150"/>
      <c r="EX282" s="150"/>
      <c r="EY282" s="150"/>
      <c r="EZ282" s="150"/>
    </row>
    <row r="283" spans="2:156" s="156" customFormat="1" x14ac:dyDescent="0.2">
      <c r="B283" s="157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  <c r="EC283" s="150"/>
      <c r="ED283" s="150"/>
      <c r="EE283" s="150"/>
      <c r="EF283" s="150"/>
      <c r="EG283" s="150"/>
      <c r="EH283" s="150"/>
      <c r="EI283" s="150"/>
      <c r="EJ283" s="150"/>
      <c r="EK283" s="150"/>
      <c r="EL283" s="150"/>
      <c r="EM283" s="150"/>
      <c r="EN283" s="150"/>
      <c r="EO283" s="150"/>
      <c r="EP283" s="150"/>
      <c r="EQ283" s="150"/>
      <c r="ER283" s="150"/>
      <c r="ES283" s="150"/>
      <c r="ET283" s="150"/>
      <c r="EU283" s="150"/>
      <c r="EV283" s="150"/>
      <c r="EW283" s="150"/>
      <c r="EX283" s="150"/>
      <c r="EY283" s="150"/>
      <c r="EZ283" s="150"/>
    </row>
    <row r="284" spans="2:156" s="156" customFormat="1" x14ac:dyDescent="0.2">
      <c r="B284" s="157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  <c r="EC284" s="150"/>
      <c r="ED284" s="150"/>
      <c r="EE284" s="150"/>
      <c r="EF284" s="150"/>
      <c r="EG284" s="150"/>
      <c r="EH284" s="150"/>
      <c r="EI284" s="150"/>
      <c r="EJ284" s="150"/>
      <c r="EK284" s="150"/>
      <c r="EL284" s="150"/>
      <c r="EM284" s="150"/>
      <c r="EN284" s="150"/>
      <c r="EO284" s="150"/>
      <c r="EP284" s="150"/>
      <c r="EQ284" s="150"/>
      <c r="ER284" s="150"/>
      <c r="ES284" s="150"/>
      <c r="ET284" s="150"/>
      <c r="EU284" s="150"/>
      <c r="EV284" s="150"/>
      <c r="EW284" s="150"/>
      <c r="EX284" s="150"/>
      <c r="EY284" s="150"/>
      <c r="EZ284" s="150"/>
    </row>
    <row r="285" spans="2:156" s="156" customFormat="1" x14ac:dyDescent="0.2">
      <c r="B285" s="157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  <c r="EC285" s="150"/>
      <c r="ED285" s="150"/>
      <c r="EE285" s="150"/>
      <c r="EF285" s="150"/>
      <c r="EG285" s="150"/>
      <c r="EH285" s="150"/>
      <c r="EI285" s="150"/>
      <c r="EJ285" s="150"/>
      <c r="EK285" s="150"/>
      <c r="EL285" s="150"/>
      <c r="EM285" s="150"/>
      <c r="EN285" s="150"/>
      <c r="EO285" s="150"/>
      <c r="EP285" s="150"/>
      <c r="EQ285" s="150"/>
      <c r="ER285" s="150"/>
      <c r="ES285" s="150"/>
      <c r="ET285" s="150"/>
      <c r="EU285" s="150"/>
      <c r="EV285" s="150"/>
      <c r="EW285" s="150"/>
      <c r="EX285" s="150"/>
      <c r="EY285" s="150"/>
      <c r="EZ285" s="150"/>
    </row>
    <row r="286" spans="2:156" s="156" customFormat="1" x14ac:dyDescent="0.2">
      <c r="B286" s="157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  <c r="EC286" s="150"/>
      <c r="ED286" s="150"/>
      <c r="EE286" s="150"/>
      <c r="EF286" s="150"/>
      <c r="EG286" s="150"/>
      <c r="EH286" s="150"/>
      <c r="EI286" s="150"/>
      <c r="EJ286" s="150"/>
      <c r="EK286" s="150"/>
      <c r="EL286" s="150"/>
      <c r="EM286" s="150"/>
      <c r="EN286" s="150"/>
      <c r="EO286" s="150"/>
      <c r="EP286" s="150"/>
      <c r="EQ286" s="150"/>
      <c r="ER286" s="150"/>
      <c r="ES286" s="150"/>
      <c r="ET286" s="150"/>
      <c r="EU286" s="150"/>
      <c r="EV286" s="150"/>
      <c r="EW286" s="150"/>
      <c r="EX286" s="150"/>
      <c r="EY286" s="150"/>
      <c r="EZ286" s="150"/>
    </row>
    <row r="287" spans="2:156" s="156" customFormat="1" x14ac:dyDescent="0.2">
      <c r="B287" s="157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  <c r="EC287" s="150"/>
      <c r="ED287" s="150"/>
      <c r="EE287" s="150"/>
      <c r="EF287" s="150"/>
      <c r="EG287" s="150"/>
      <c r="EH287" s="150"/>
      <c r="EI287" s="150"/>
      <c r="EJ287" s="150"/>
      <c r="EK287" s="150"/>
      <c r="EL287" s="150"/>
      <c r="EM287" s="150"/>
      <c r="EN287" s="150"/>
      <c r="EO287" s="150"/>
      <c r="EP287" s="150"/>
      <c r="EQ287" s="150"/>
      <c r="ER287" s="150"/>
      <c r="ES287" s="150"/>
      <c r="ET287" s="150"/>
      <c r="EU287" s="150"/>
      <c r="EV287" s="150"/>
      <c r="EW287" s="150"/>
      <c r="EX287" s="150"/>
      <c r="EY287" s="150"/>
      <c r="EZ287" s="150"/>
    </row>
    <row r="288" spans="2:156" s="156" customFormat="1" x14ac:dyDescent="0.2">
      <c r="B288" s="157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  <c r="EC288" s="150"/>
      <c r="ED288" s="150"/>
      <c r="EE288" s="150"/>
      <c r="EF288" s="150"/>
      <c r="EG288" s="150"/>
      <c r="EH288" s="150"/>
      <c r="EI288" s="150"/>
      <c r="EJ288" s="150"/>
      <c r="EK288" s="150"/>
      <c r="EL288" s="150"/>
      <c r="EM288" s="150"/>
      <c r="EN288" s="150"/>
      <c r="EO288" s="150"/>
      <c r="EP288" s="150"/>
      <c r="EQ288" s="150"/>
      <c r="ER288" s="150"/>
      <c r="ES288" s="150"/>
      <c r="ET288" s="150"/>
      <c r="EU288" s="150"/>
      <c r="EV288" s="150"/>
      <c r="EW288" s="150"/>
      <c r="EX288" s="150"/>
      <c r="EY288" s="150"/>
      <c r="EZ288" s="150"/>
    </row>
    <row r="289" spans="2:156" s="156" customFormat="1" x14ac:dyDescent="0.2">
      <c r="B289" s="157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  <c r="EC289" s="150"/>
      <c r="ED289" s="150"/>
      <c r="EE289" s="150"/>
      <c r="EF289" s="150"/>
      <c r="EG289" s="150"/>
      <c r="EH289" s="150"/>
      <c r="EI289" s="150"/>
      <c r="EJ289" s="150"/>
      <c r="EK289" s="150"/>
      <c r="EL289" s="150"/>
      <c r="EM289" s="150"/>
      <c r="EN289" s="150"/>
      <c r="EO289" s="150"/>
      <c r="EP289" s="150"/>
      <c r="EQ289" s="150"/>
      <c r="ER289" s="150"/>
      <c r="ES289" s="150"/>
      <c r="ET289" s="150"/>
      <c r="EU289" s="150"/>
      <c r="EV289" s="150"/>
      <c r="EW289" s="150"/>
      <c r="EX289" s="150"/>
      <c r="EY289" s="150"/>
      <c r="EZ289" s="150"/>
    </row>
    <row r="290" spans="2:156" s="156" customFormat="1" x14ac:dyDescent="0.2">
      <c r="B290" s="157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  <c r="EC290" s="150"/>
      <c r="ED290" s="150"/>
      <c r="EE290" s="150"/>
      <c r="EF290" s="150"/>
      <c r="EG290" s="150"/>
      <c r="EH290" s="150"/>
      <c r="EI290" s="150"/>
      <c r="EJ290" s="150"/>
      <c r="EK290" s="150"/>
      <c r="EL290" s="150"/>
      <c r="EM290" s="150"/>
      <c r="EN290" s="150"/>
      <c r="EO290" s="150"/>
      <c r="EP290" s="150"/>
      <c r="EQ290" s="150"/>
      <c r="ER290" s="150"/>
      <c r="ES290" s="150"/>
      <c r="ET290" s="150"/>
      <c r="EU290" s="150"/>
      <c r="EV290" s="150"/>
      <c r="EW290" s="150"/>
      <c r="EX290" s="150"/>
      <c r="EY290" s="150"/>
      <c r="EZ290" s="150"/>
    </row>
    <row r="291" spans="2:156" s="156" customFormat="1" x14ac:dyDescent="0.2">
      <c r="B291" s="157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  <c r="EC291" s="150"/>
      <c r="ED291" s="150"/>
      <c r="EE291" s="150"/>
      <c r="EF291" s="150"/>
      <c r="EG291" s="150"/>
      <c r="EH291" s="150"/>
      <c r="EI291" s="150"/>
      <c r="EJ291" s="150"/>
      <c r="EK291" s="150"/>
      <c r="EL291" s="150"/>
      <c r="EM291" s="150"/>
      <c r="EN291" s="150"/>
      <c r="EO291" s="150"/>
      <c r="EP291" s="150"/>
      <c r="EQ291" s="150"/>
      <c r="ER291" s="150"/>
      <c r="ES291" s="150"/>
      <c r="ET291" s="150"/>
      <c r="EU291" s="150"/>
      <c r="EV291" s="150"/>
      <c r="EW291" s="150"/>
      <c r="EX291" s="150"/>
      <c r="EY291" s="150"/>
      <c r="EZ291" s="150"/>
    </row>
    <row r="292" spans="2:156" s="156" customFormat="1" x14ac:dyDescent="0.2">
      <c r="B292" s="157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  <c r="EC292" s="150"/>
      <c r="ED292" s="150"/>
      <c r="EE292" s="150"/>
      <c r="EF292" s="150"/>
      <c r="EG292" s="150"/>
      <c r="EH292" s="150"/>
      <c r="EI292" s="150"/>
      <c r="EJ292" s="150"/>
      <c r="EK292" s="150"/>
      <c r="EL292" s="150"/>
      <c r="EM292" s="150"/>
      <c r="EN292" s="150"/>
      <c r="EO292" s="150"/>
      <c r="EP292" s="150"/>
      <c r="EQ292" s="150"/>
      <c r="ER292" s="150"/>
      <c r="ES292" s="150"/>
      <c r="ET292" s="150"/>
      <c r="EU292" s="150"/>
      <c r="EV292" s="150"/>
      <c r="EW292" s="150"/>
      <c r="EX292" s="150"/>
      <c r="EY292" s="150"/>
      <c r="EZ292" s="150"/>
    </row>
    <row r="293" spans="2:156" s="156" customFormat="1" x14ac:dyDescent="0.2">
      <c r="B293" s="157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  <c r="EC293" s="150"/>
      <c r="ED293" s="150"/>
      <c r="EE293" s="150"/>
      <c r="EF293" s="150"/>
      <c r="EG293" s="150"/>
      <c r="EH293" s="150"/>
      <c r="EI293" s="150"/>
      <c r="EJ293" s="150"/>
      <c r="EK293" s="150"/>
      <c r="EL293" s="150"/>
      <c r="EM293" s="150"/>
      <c r="EN293" s="150"/>
      <c r="EO293" s="150"/>
      <c r="EP293" s="150"/>
      <c r="EQ293" s="150"/>
      <c r="ER293" s="150"/>
      <c r="ES293" s="150"/>
      <c r="ET293" s="150"/>
      <c r="EU293" s="150"/>
      <c r="EV293" s="150"/>
      <c r="EW293" s="150"/>
      <c r="EX293" s="150"/>
      <c r="EY293" s="150"/>
      <c r="EZ293" s="150"/>
    </row>
    <row r="294" spans="2:156" s="156" customFormat="1" x14ac:dyDescent="0.2">
      <c r="B294" s="157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  <c r="EC294" s="150"/>
      <c r="ED294" s="150"/>
      <c r="EE294" s="150"/>
      <c r="EF294" s="150"/>
      <c r="EG294" s="150"/>
      <c r="EH294" s="150"/>
      <c r="EI294" s="150"/>
      <c r="EJ294" s="150"/>
      <c r="EK294" s="150"/>
      <c r="EL294" s="150"/>
      <c r="EM294" s="150"/>
      <c r="EN294" s="150"/>
      <c r="EO294" s="150"/>
      <c r="EP294" s="150"/>
      <c r="EQ294" s="150"/>
      <c r="ER294" s="150"/>
      <c r="ES294" s="150"/>
      <c r="ET294" s="150"/>
      <c r="EU294" s="150"/>
      <c r="EV294" s="150"/>
      <c r="EW294" s="150"/>
      <c r="EX294" s="150"/>
      <c r="EY294" s="150"/>
      <c r="EZ294" s="150"/>
    </row>
    <row r="295" spans="2:156" s="156" customFormat="1" x14ac:dyDescent="0.2">
      <c r="B295" s="157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  <c r="EC295" s="150"/>
      <c r="ED295" s="150"/>
      <c r="EE295" s="150"/>
      <c r="EF295" s="150"/>
      <c r="EG295" s="150"/>
      <c r="EH295" s="150"/>
      <c r="EI295" s="150"/>
      <c r="EJ295" s="150"/>
      <c r="EK295" s="150"/>
      <c r="EL295" s="150"/>
      <c r="EM295" s="150"/>
      <c r="EN295" s="150"/>
      <c r="EO295" s="150"/>
      <c r="EP295" s="150"/>
      <c r="EQ295" s="150"/>
      <c r="ER295" s="150"/>
      <c r="ES295" s="150"/>
      <c r="ET295" s="150"/>
      <c r="EU295" s="150"/>
      <c r="EV295" s="150"/>
      <c r="EW295" s="150"/>
      <c r="EX295" s="150"/>
      <c r="EY295" s="150"/>
      <c r="EZ295" s="150"/>
    </row>
    <row r="296" spans="2:156" s="156" customFormat="1" x14ac:dyDescent="0.2">
      <c r="B296" s="157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  <c r="EC296" s="150"/>
      <c r="ED296" s="150"/>
      <c r="EE296" s="150"/>
      <c r="EF296" s="150"/>
      <c r="EG296" s="150"/>
      <c r="EH296" s="150"/>
      <c r="EI296" s="150"/>
      <c r="EJ296" s="150"/>
      <c r="EK296" s="150"/>
      <c r="EL296" s="150"/>
      <c r="EM296" s="150"/>
      <c r="EN296" s="150"/>
      <c r="EO296" s="150"/>
      <c r="EP296" s="150"/>
      <c r="EQ296" s="150"/>
      <c r="ER296" s="150"/>
      <c r="ES296" s="150"/>
      <c r="ET296" s="150"/>
      <c r="EU296" s="150"/>
      <c r="EV296" s="150"/>
      <c r="EW296" s="150"/>
      <c r="EX296" s="150"/>
      <c r="EY296" s="150"/>
      <c r="EZ296" s="150"/>
    </row>
    <row r="297" spans="2:156" s="156" customFormat="1" x14ac:dyDescent="0.2">
      <c r="B297" s="157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  <c r="EC297" s="150"/>
      <c r="ED297" s="150"/>
      <c r="EE297" s="150"/>
      <c r="EF297" s="150"/>
      <c r="EG297" s="150"/>
      <c r="EH297" s="150"/>
      <c r="EI297" s="150"/>
      <c r="EJ297" s="150"/>
      <c r="EK297" s="150"/>
      <c r="EL297" s="150"/>
      <c r="EM297" s="150"/>
      <c r="EN297" s="150"/>
      <c r="EO297" s="150"/>
      <c r="EP297" s="150"/>
      <c r="EQ297" s="150"/>
      <c r="ER297" s="150"/>
      <c r="ES297" s="150"/>
      <c r="ET297" s="150"/>
      <c r="EU297" s="150"/>
      <c r="EV297" s="150"/>
      <c r="EW297" s="150"/>
      <c r="EX297" s="150"/>
      <c r="EY297" s="150"/>
      <c r="EZ297" s="150"/>
    </row>
    <row r="298" spans="2:156" s="156" customFormat="1" x14ac:dyDescent="0.2">
      <c r="B298" s="157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  <c r="EC298" s="150"/>
      <c r="ED298" s="150"/>
      <c r="EE298" s="150"/>
      <c r="EF298" s="150"/>
      <c r="EG298" s="150"/>
      <c r="EH298" s="150"/>
      <c r="EI298" s="150"/>
      <c r="EJ298" s="150"/>
      <c r="EK298" s="150"/>
      <c r="EL298" s="150"/>
      <c r="EM298" s="150"/>
      <c r="EN298" s="150"/>
      <c r="EO298" s="150"/>
      <c r="EP298" s="150"/>
      <c r="EQ298" s="150"/>
      <c r="ER298" s="150"/>
      <c r="ES298" s="150"/>
      <c r="ET298" s="150"/>
      <c r="EU298" s="150"/>
      <c r="EV298" s="150"/>
      <c r="EW298" s="150"/>
      <c r="EX298" s="150"/>
      <c r="EY298" s="150"/>
      <c r="EZ298" s="150"/>
    </row>
    <row r="299" spans="2:156" s="156" customFormat="1" x14ac:dyDescent="0.2">
      <c r="B299" s="157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  <c r="EC299" s="150"/>
      <c r="ED299" s="150"/>
      <c r="EE299" s="150"/>
      <c r="EF299" s="150"/>
      <c r="EG299" s="150"/>
      <c r="EH299" s="150"/>
      <c r="EI299" s="150"/>
      <c r="EJ299" s="150"/>
      <c r="EK299" s="150"/>
      <c r="EL299" s="150"/>
      <c r="EM299" s="150"/>
      <c r="EN299" s="150"/>
      <c r="EO299" s="150"/>
      <c r="EP299" s="150"/>
      <c r="EQ299" s="150"/>
      <c r="ER299" s="150"/>
      <c r="ES299" s="150"/>
      <c r="ET299" s="150"/>
      <c r="EU299" s="150"/>
      <c r="EV299" s="150"/>
      <c r="EW299" s="150"/>
      <c r="EX299" s="150"/>
      <c r="EY299" s="150"/>
      <c r="EZ299" s="150"/>
    </row>
    <row r="300" spans="2:156" s="156" customFormat="1" x14ac:dyDescent="0.2">
      <c r="B300" s="157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  <c r="EC300" s="150"/>
      <c r="ED300" s="150"/>
      <c r="EE300" s="150"/>
      <c r="EF300" s="150"/>
      <c r="EG300" s="150"/>
      <c r="EH300" s="150"/>
      <c r="EI300" s="150"/>
      <c r="EJ300" s="150"/>
      <c r="EK300" s="150"/>
      <c r="EL300" s="150"/>
      <c r="EM300" s="150"/>
      <c r="EN300" s="150"/>
      <c r="EO300" s="150"/>
      <c r="EP300" s="150"/>
      <c r="EQ300" s="150"/>
      <c r="ER300" s="150"/>
      <c r="ES300" s="150"/>
      <c r="ET300" s="150"/>
      <c r="EU300" s="150"/>
      <c r="EV300" s="150"/>
      <c r="EW300" s="150"/>
      <c r="EX300" s="150"/>
      <c r="EY300" s="150"/>
      <c r="EZ300" s="150"/>
    </row>
    <row r="301" spans="2:156" s="156" customFormat="1" x14ac:dyDescent="0.2">
      <c r="B301" s="157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  <c r="EC301" s="150"/>
      <c r="ED301" s="150"/>
      <c r="EE301" s="150"/>
      <c r="EF301" s="150"/>
      <c r="EG301" s="150"/>
      <c r="EH301" s="150"/>
      <c r="EI301" s="150"/>
      <c r="EJ301" s="150"/>
      <c r="EK301" s="150"/>
      <c r="EL301" s="150"/>
      <c r="EM301" s="150"/>
      <c r="EN301" s="150"/>
      <c r="EO301" s="150"/>
      <c r="EP301" s="150"/>
      <c r="EQ301" s="150"/>
      <c r="ER301" s="150"/>
      <c r="ES301" s="150"/>
      <c r="ET301" s="150"/>
      <c r="EU301" s="150"/>
      <c r="EV301" s="150"/>
      <c r="EW301" s="150"/>
      <c r="EX301" s="150"/>
      <c r="EY301" s="150"/>
      <c r="EZ301" s="150"/>
    </row>
    <row r="302" spans="2:156" s="156" customFormat="1" x14ac:dyDescent="0.2">
      <c r="B302" s="157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  <c r="EC302" s="150"/>
      <c r="ED302" s="150"/>
      <c r="EE302" s="150"/>
      <c r="EF302" s="150"/>
      <c r="EG302" s="150"/>
      <c r="EH302" s="150"/>
      <c r="EI302" s="150"/>
      <c r="EJ302" s="150"/>
      <c r="EK302" s="150"/>
      <c r="EL302" s="150"/>
      <c r="EM302" s="150"/>
      <c r="EN302" s="150"/>
      <c r="EO302" s="150"/>
      <c r="EP302" s="150"/>
      <c r="EQ302" s="150"/>
      <c r="ER302" s="150"/>
      <c r="ES302" s="150"/>
      <c r="ET302" s="150"/>
      <c r="EU302" s="150"/>
      <c r="EV302" s="150"/>
      <c r="EW302" s="150"/>
      <c r="EX302" s="150"/>
      <c r="EY302" s="150"/>
      <c r="EZ302" s="150"/>
    </row>
    <row r="303" spans="2:156" s="156" customFormat="1" x14ac:dyDescent="0.2">
      <c r="B303" s="157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  <c r="EC303" s="150"/>
      <c r="ED303" s="150"/>
      <c r="EE303" s="150"/>
      <c r="EF303" s="150"/>
      <c r="EG303" s="150"/>
      <c r="EH303" s="150"/>
      <c r="EI303" s="150"/>
      <c r="EJ303" s="150"/>
      <c r="EK303" s="150"/>
      <c r="EL303" s="150"/>
      <c r="EM303" s="150"/>
      <c r="EN303" s="150"/>
      <c r="EO303" s="150"/>
      <c r="EP303" s="150"/>
      <c r="EQ303" s="150"/>
      <c r="ER303" s="150"/>
      <c r="ES303" s="150"/>
      <c r="ET303" s="150"/>
      <c r="EU303" s="150"/>
      <c r="EV303" s="150"/>
      <c r="EW303" s="150"/>
      <c r="EX303" s="150"/>
      <c r="EY303" s="150"/>
      <c r="EZ303" s="150"/>
    </row>
    <row r="304" spans="2:156" s="156" customFormat="1" x14ac:dyDescent="0.2">
      <c r="B304" s="157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  <c r="EC304" s="150"/>
      <c r="ED304" s="150"/>
      <c r="EE304" s="150"/>
      <c r="EF304" s="150"/>
      <c r="EG304" s="150"/>
      <c r="EH304" s="150"/>
      <c r="EI304" s="150"/>
      <c r="EJ304" s="150"/>
      <c r="EK304" s="150"/>
      <c r="EL304" s="150"/>
      <c r="EM304" s="150"/>
      <c r="EN304" s="150"/>
      <c r="EO304" s="150"/>
      <c r="EP304" s="150"/>
      <c r="EQ304" s="150"/>
      <c r="ER304" s="150"/>
      <c r="ES304" s="150"/>
      <c r="ET304" s="150"/>
      <c r="EU304" s="150"/>
      <c r="EV304" s="150"/>
      <c r="EW304" s="150"/>
      <c r="EX304" s="150"/>
      <c r="EY304" s="150"/>
      <c r="EZ304" s="150"/>
    </row>
    <row r="305" spans="2:156" s="156" customFormat="1" x14ac:dyDescent="0.2">
      <c r="B305" s="157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  <c r="EC305" s="150"/>
      <c r="ED305" s="150"/>
      <c r="EE305" s="150"/>
      <c r="EF305" s="150"/>
      <c r="EG305" s="150"/>
      <c r="EH305" s="150"/>
      <c r="EI305" s="150"/>
      <c r="EJ305" s="150"/>
      <c r="EK305" s="150"/>
      <c r="EL305" s="150"/>
      <c r="EM305" s="150"/>
      <c r="EN305" s="150"/>
      <c r="EO305" s="150"/>
      <c r="EP305" s="150"/>
      <c r="EQ305" s="150"/>
      <c r="ER305" s="150"/>
      <c r="ES305" s="150"/>
      <c r="ET305" s="150"/>
      <c r="EU305" s="150"/>
      <c r="EV305" s="150"/>
      <c r="EW305" s="150"/>
      <c r="EX305" s="150"/>
      <c r="EY305" s="150"/>
      <c r="EZ305" s="150"/>
    </row>
    <row r="306" spans="2:156" s="156" customFormat="1" x14ac:dyDescent="0.2">
      <c r="B306" s="157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  <c r="EC306" s="150"/>
      <c r="ED306" s="150"/>
      <c r="EE306" s="150"/>
      <c r="EF306" s="150"/>
      <c r="EG306" s="150"/>
      <c r="EH306" s="150"/>
      <c r="EI306" s="150"/>
      <c r="EJ306" s="150"/>
      <c r="EK306" s="150"/>
      <c r="EL306" s="150"/>
      <c r="EM306" s="150"/>
      <c r="EN306" s="150"/>
      <c r="EO306" s="150"/>
      <c r="EP306" s="150"/>
      <c r="EQ306" s="150"/>
      <c r="ER306" s="150"/>
      <c r="ES306" s="150"/>
      <c r="ET306" s="150"/>
      <c r="EU306" s="150"/>
      <c r="EV306" s="150"/>
      <c r="EW306" s="150"/>
      <c r="EX306" s="150"/>
      <c r="EY306" s="150"/>
      <c r="EZ306" s="150"/>
    </row>
    <row r="307" spans="2:156" s="156" customFormat="1" x14ac:dyDescent="0.2">
      <c r="B307" s="157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  <c r="EC307" s="150"/>
      <c r="ED307" s="150"/>
      <c r="EE307" s="150"/>
      <c r="EF307" s="150"/>
      <c r="EG307" s="150"/>
      <c r="EH307" s="150"/>
      <c r="EI307" s="150"/>
      <c r="EJ307" s="150"/>
      <c r="EK307" s="150"/>
      <c r="EL307" s="150"/>
      <c r="EM307" s="150"/>
      <c r="EN307" s="150"/>
      <c r="EO307" s="150"/>
      <c r="EP307" s="150"/>
      <c r="EQ307" s="150"/>
      <c r="ER307" s="150"/>
      <c r="ES307" s="150"/>
      <c r="ET307" s="150"/>
      <c r="EU307" s="150"/>
      <c r="EV307" s="150"/>
      <c r="EW307" s="150"/>
      <c r="EX307" s="150"/>
      <c r="EY307" s="150"/>
      <c r="EZ307" s="150"/>
    </row>
    <row r="308" spans="2:156" s="156" customFormat="1" x14ac:dyDescent="0.2">
      <c r="B308" s="157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  <c r="EC308" s="150"/>
      <c r="ED308" s="150"/>
      <c r="EE308" s="150"/>
      <c r="EF308" s="150"/>
      <c r="EG308" s="150"/>
      <c r="EH308" s="150"/>
      <c r="EI308" s="150"/>
      <c r="EJ308" s="150"/>
      <c r="EK308" s="150"/>
      <c r="EL308" s="150"/>
      <c r="EM308" s="150"/>
      <c r="EN308" s="150"/>
      <c r="EO308" s="150"/>
      <c r="EP308" s="150"/>
      <c r="EQ308" s="150"/>
      <c r="ER308" s="150"/>
      <c r="ES308" s="150"/>
      <c r="ET308" s="150"/>
      <c r="EU308" s="150"/>
      <c r="EV308" s="150"/>
      <c r="EW308" s="150"/>
      <c r="EX308" s="150"/>
      <c r="EY308" s="150"/>
      <c r="EZ308" s="150"/>
    </row>
    <row r="309" spans="2:156" s="156" customFormat="1" x14ac:dyDescent="0.2">
      <c r="B309" s="157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  <c r="EC309" s="150"/>
      <c r="ED309" s="150"/>
      <c r="EE309" s="150"/>
      <c r="EF309" s="150"/>
      <c r="EG309" s="150"/>
      <c r="EH309" s="150"/>
      <c r="EI309" s="150"/>
      <c r="EJ309" s="150"/>
      <c r="EK309" s="150"/>
      <c r="EL309" s="150"/>
      <c r="EM309" s="150"/>
      <c r="EN309" s="150"/>
      <c r="EO309" s="150"/>
      <c r="EP309" s="150"/>
      <c r="EQ309" s="150"/>
      <c r="ER309" s="150"/>
      <c r="ES309" s="150"/>
      <c r="ET309" s="150"/>
      <c r="EU309" s="150"/>
      <c r="EV309" s="150"/>
      <c r="EW309" s="150"/>
      <c r="EX309" s="150"/>
      <c r="EY309" s="150"/>
      <c r="EZ309" s="150"/>
    </row>
    <row r="310" spans="2:156" s="156" customFormat="1" x14ac:dyDescent="0.2">
      <c r="B310" s="157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  <c r="EC310" s="150"/>
      <c r="ED310" s="150"/>
      <c r="EE310" s="150"/>
      <c r="EF310" s="150"/>
      <c r="EG310" s="150"/>
      <c r="EH310" s="150"/>
      <c r="EI310" s="150"/>
      <c r="EJ310" s="150"/>
      <c r="EK310" s="150"/>
      <c r="EL310" s="150"/>
      <c r="EM310" s="150"/>
      <c r="EN310" s="150"/>
      <c r="EO310" s="150"/>
      <c r="EP310" s="150"/>
      <c r="EQ310" s="150"/>
      <c r="ER310" s="150"/>
      <c r="ES310" s="150"/>
      <c r="ET310" s="150"/>
      <c r="EU310" s="150"/>
      <c r="EV310" s="150"/>
      <c r="EW310" s="150"/>
      <c r="EX310" s="150"/>
      <c r="EY310" s="150"/>
      <c r="EZ310" s="150"/>
    </row>
    <row r="311" spans="2:156" s="156" customFormat="1" x14ac:dyDescent="0.2">
      <c r="B311" s="157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  <c r="EC311" s="150"/>
      <c r="ED311" s="150"/>
      <c r="EE311" s="150"/>
      <c r="EF311" s="150"/>
      <c r="EG311" s="150"/>
      <c r="EH311" s="150"/>
      <c r="EI311" s="150"/>
      <c r="EJ311" s="150"/>
      <c r="EK311" s="150"/>
      <c r="EL311" s="150"/>
      <c r="EM311" s="150"/>
      <c r="EN311" s="150"/>
      <c r="EO311" s="150"/>
      <c r="EP311" s="150"/>
      <c r="EQ311" s="150"/>
      <c r="ER311" s="150"/>
      <c r="ES311" s="150"/>
      <c r="ET311" s="150"/>
      <c r="EU311" s="150"/>
      <c r="EV311" s="150"/>
      <c r="EW311" s="150"/>
      <c r="EX311" s="150"/>
      <c r="EY311" s="150"/>
      <c r="EZ311" s="150"/>
    </row>
    <row r="312" spans="2:156" s="156" customFormat="1" x14ac:dyDescent="0.2">
      <c r="B312" s="157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  <c r="EC312" s="150"/>
      <c r="ED312" s="150"/>
      <c r="EE312" s="150"/>
      <c r="EF312" s="150"/>
      <c r="EG312" s="150"/>
      <c r="EH312" s="150"/>
      <c r="EI312" s="150"/>
      <c r="EJ312" s="150"/>
      <c r="EK312" s="150"/>
      <c r="EL312" s="150"/>
      <c r="EM312" s="150"/>
      <c r="EN312" s="150"/>
      <c r="EO312" s="150"/>
      <c r="EP312" s="150"/>
      <c r="EQ312" s="150"/>
      <c r="ER312" s="150"/>
      <c r="ES312" s="150"/>
      <c r="ET312" s="150"/>
      <c r="EU312" s="150"/>
      <c r="EV312" s="150"/>
      <c r="EW312" s="150"/>
      <c r="EX312" s="150"/>
      <c r="EY312" s="150"/>
      <c r="EZ312" s="150"/>
    </row>
    <row r="313" spans="2:156" s="156" customFormat="1" x14ac:dyDescent="0.2">
      <c r="B313" s="157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  <c r="EC313" s="150"/>
      <c r="ED313" s="150"/>
      <c r="EE313" s="150"/>
      <c r="EF313" s="150"/>
      <c r="EG313" s="150"/>
      <c r="EH313" s="150"/>
      <c r="EI313" s="150"/>
      <c r="EJ313" s="150"/>
      <c r="EK313" s="150"/>
      <c r="EL313" s="150"/>
      <c r="EM313" s="150"/>
      <c r="EN313" s="150"/>
      <c r="EO313" s="150"/>
      <c r="EP313" s="150"/>
      <c r="EQ313" s="150"/>
      <c r="ER313" s="150"/>
      <c r="ES313" s="150"/>
      <c r="ET313" s="150"/>
      <c r="EU313" s="150"/>
      <c r="EV313" s="150"/>
      <c r="EW313" s="150"/>
      <c r="EX313" s="150"/>
      <c r="EY313" s="150"/>
      <c r="EZ313" s="150"/>
    </row>
    <row r="314" spans="2:156" s="156" customFormat="1" x14ac:dyDescent="0.2">
      <c r="B314" s="157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  <c r="EC314" s="150"/>
      <c r="ED314" s="150"/>
      <c r="EE314" s="150"/>
      <c r="EF314" s="150"/>
      <c r="EG314" s="150"/>
      <c r="EH314" s="150"/>
      <c r="EI314" s="150"/>
      <c r="EJ314" s="150"/>
      <c r="EK314" s="150"/>
      <c r="EL314" s="150"/>
      <c r="EM314" s="150"/>
      <c r="EN314" s="150"/>
      <c r="EO314" s="150"/>
      <c r="EP314" s="150"/>
      <c r="EQ314" s="150"/>
      <c r="ER314" s="150"/>
      <c r="ES314" s="150"/>
      <c r="ET314" s="150"/>
      <c r="EU314" s="150"/>
      <c r="EV314" s="150"/>
      <c r="EW314" s="150"/>
      <c r="EX314" s="150"/>
      <c r="EY314" s="150"/>
      <c r="EZ314" s="150"/>
    </row>
    <row r="315" spans="2:156" s="156" customFormat="1" x14ac:dyDescent="0.2">
      <c r="B315" s="157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  <c r="EC315" s="150"/>
      <c r="ED315" s="150"/>
      <c r="EE315" s="150"/>
      <c r="EF315" s="150"/>
      <c r="EG315" s="150"/>
      <c r="EH315" s="150"/>
      <c r="EI315" s="150"/>
      <c r="EJ315" s="150"/>
      <c r="EK315" s="150"/>
      <c r="EL315" s="150"/>
      <c r="EM315" s="150"/>
      <c r="EN315" s="150"/>
      <c r="EO315" s="150"/>
      <c r="EP315" s="150"/>
      <c r="EQ315" s="150"/>
      <c r="ER315" s="150"/>
      <c r="ES315" s="150"/>
      <c r="ET315" s="150"/>
      <c r="EU315" s="150"/>
      <c r="EV315" s="150"/>
      <c r="EW315" s="150"/>
      <c r="EX315" s="150"/>
      <c r="EY315" s="150"/>
      <c r="EZ315" s="150"/>
    </row>
    <row r="316" spans="2:156" s="156" customFormat="1" x14ac:dyDescent="0.2">
      <c r="B316" s="157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  <c r="EC316" s="150"/>
      <c r="ED316" s="150"/>
      <c r="EE316" s="150"/>
      <c r="EF316" s="150"/>
      <c r="EG316" s="150"/>
      <c r="EH316" s="150"/>
      <c r="EI316" s="150"/>
      <c r="EJ316" s="150"/>
      <c r="EK316" s="150"/>
      <c r="EL316" s="150"/>
      <c r="EM316" s="150"/>
      <c r="EN316" s="150"/>
      <c r="EO316" s="150"/>
      <c r="EP316" s="150"/>
      <c r="EQ316" s="150"/>
      <c r="ER316" s="150"/>
      <c r="ES316" s="150"/>
      <c r="ET316" s="150"/>
      <c r="EU316" s="150"/>
      <c r="EV316" s="150"/>
      <c r="EW316" s="150"/>
      <c r="EX316" s="150"/>
      <c r="EY316" s="150"/>
      <c r="EZ316" s="150"/>
    </row>
    <row r="317" spans="2:156" s="156" customFormat="1" x14ac:dyDescent="0.2">
      <c r="B317" s="157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  <c r="EC317" s="150"/>
      <c r="ED317" s="150"/>
      <c r="EE317" s="150"/>
      <c r="EF317" s="150"/>
      <c r="EG317" s="150"/>
      <c r="EH317" s="150"/>
      <c r="EI317" s="150"/>
      <c r="EJ317" s="150"/>
      <c r="EK317" s="150"/>
      <c r="EL317" s="150"/>
      <c r="EM317" s="150"/>
      <c r="EN317" s="150"/>
      <c r="EO317" s="150"/>
      <c r="EP317" s="150"/>
      <c r="EQ317" s="150"/>
      <c r="ER317" s="150"/>
      <c r="ES317" s="150"/>
      <c r="ET317" s="150"/>
      <c r="EU317" s="150"/>
      <c r="EV317" s="150"/>
      <c r="EW317" s="150"/>
      <c r="EX317" s="150"/>
      <c r="EY317" s="150"/>
      <c r="EZ317" s="150"/>
    </row>
    <row r="318" spans="2:156" s="156" customFormat="1" x14ac:dyDescent="0.2">
      <c r="B318" s="157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  <c r="EC318" s="150"/>
      <c r="ED318" s="150"/>
      <c r="EE318" s="150"/>
      <c r="EF318" s="150"/>
      <c r="EG318" s="150"/>
      <c r="EH318" s="150"/>
      <c r="EI318" s="150"/>
      <c r="EJ318" s="150"/>
      <c r="EK318" s="150"/>
      <c r="EL318" s="150"/>
      <c r="EM318" s="150"/>
      <c r="EN318" s="150"/>
      <c r="EO318" s="150"/>
      <c r="EP318" s="150"/>
      <c r="EQ318" s="150"/>
      <c r="ER318" s="150"/>
      <c r="ES318" s="150"/>
      <c r="ET318" s="150"/>
      <c r="EU318" s="150"/>
      <c r="EV318" s="150"/>
      <c r="EW318" s="150"/>
      <c r="EX318" s="150"/>
      <c r="EY318" s="150"/>
      <c r="EZ318" s="150"/>
    </row>
    <row r="319" spans="2:156" s="156" customFormat="1" x14ac:dyDescent="0.2">
      <c r="B319" s="157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  <c r="EC319" s="150"/>
      <c r="ED319" s="150"/>
      <c r="EE319" s="150"/>
      <c r="EF319" s="150"/>
      <c r="EG319" s="150"/>
      <c r="EH319" s="150"/>
      <c r="EI319" s="150"/>
      <c r="EJ319" s="150"/>
      <c r="EK319" s="150"/>
      <c r="EL319" s="150"/>
      <c r="EM319" s="150"/>
      <c r="EN319" s="150"/>
      <c r="EO319" s="150"/>
      <c r="EP319" s="150"/>
      <c r="EQ319" s="150"/>
      <c r="ER319" s="150"/>
      <c r="ES319" s="150"/>
      <c r="ET319" s="150"/>
      <c r="EU319" s="150"/>
      <c r="EV319" s="150"/>
      <c r="EW319" s="150"/>
      <c r="EX319" s="150"/>
      <c r="EY319" s="150"/>
      <c r="EZ319" s="150"/>
    </row>
    <row r="320" spans="2:156" s="156" customFormat="1" x14ac:dyDescent="0.2">
      <c r="B320" s="157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  <c r="EC320" s="150"/>
      <c r="ED320" s="150"/>
      <c r="EE320" s="150"/>
      <c r="EF320" s="150"/>
      <c r="EG320" s="150"/>
      <c r="EH320" s="150"/>
      <c r="EI320" s="150"/>
      <c r="EJ320" s="150"/>
      <c r="EK320" s="150"/>
      <c r="EL320" s="150"/>
      <c r="EM320" s="150"/>
      <c r="EN320" s="150"/>
      <c r="EO320" s="150"/>
      <c r="EP320" s="150"/>
      <c r="EQ320" s="150"/>
      <c r="ER320" s="150"/>
      <c r="ES320" s="150"/>
      <c r="ET320" s="150"/>
      <c r="EU320" s="150"/>
      <c r="EV320" s="150"/>
      <c r="EW320" s="150"/>
      <c r="EX320" s="150"/>
      <c r="EY320" s="150"/>
      <c r="EZ320" s="150"/>
    </row>
    <row r="321" spans="2:156" s="156" customFormat="1" x14ac:dyDescent="0.2">
      <c r="B321" s="157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  <c r="EC321" s="150"/>
      <c r="ED321" s="150"/>
      <c r="EE321" s="150"/>
      <c r="EF321" s="150"/>
      <c r="EG321" s="150"/>
      <c r="EH321" s="150"/>
      <c r="EI321" s="150"/>
      <c r="EJ321" s="150"/>
      <c r="EK321" s="150"/>
      <c r="EL321" s="150"/>
      <c r="EM321" s="150"/>
      <c r="EN321" s="150"/>
      <c r="EO321" s="150"/>
      <c r="EP321" s="150"/>
      <c r="EQ321" s="150"/>
      <c r="ER321" s="150"/>
      <c r="ES321" s="150"/>
      <c r="ET321" s="150"/>
      <c r="EU321" s="150"/>
      <c r="EV321" s="150"/>
      <c r="EW321" s="150"/>
      <c r="EX321" s="150"/>
      <c r="EY321" s="150"/>
      <c r="EZ321" s="150"/>
    </row>
    <row r="322" spans="2:156" s="156" customFormat="1" x14ac:dyDescent="0.2">
      <c r="B322" s="157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  <c r="EC322" s="150"/>
      <c r="ED322" s="150"/>
      <c r="EE322" s="150"/>
      <c r="EF322" s="150"/>
      <c r="EG322" s="150"/>
      <c r="EH322" s="150"/>
      <c r="EI322" s="150"/>
      <c r="EJ322" s="150"/>
      <c r="EK322" s="150"/>
      <c r="EL322" s="150"/>
      <c r="EM322" s="150"/>
      <c r="EN322" s="150"/>
      <c r="EO322" s="150"/>
      <c r="EP322" s="150"/>
      <c r="EQ322" s="150"/>
      <c r="ER322" s="150"/>
      <c r="ES322" s="150"/>
      <c r="ET322" s="150"/>
      <c r="EU322" s="150"/>
      <c r="EV322" s="150"/>
      <c r="EW322" s="150"/>
      <c r="EX322" s="150"/>
      <c r="EY322" s="150"/>
      <c r="EZ322" s="150"/>
    </row>
    <row r="323" spans="2:156" s="156" customFormat="1" x14ac:dyDescent="0.2">
      <c r="B323" s="157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  <c r="EC323" s="150"/>
      <c r="ED323" s="150"/>
      <c r="EE323" s="150"/>
      <c r="EF323" s="150"/>
      <c r="EG323" s="150"/>
      <c r="EH323" s="150"/>
      <c r="EI323" s="150"/>
      <c r="EJ323" s="150"/>
      <c r="EK323" s="150"/>
      <c r="EL323" s="150"/>
      <c r="EM323" s="150"/>
      <c r="EN323" s="150"/>
      <c r="EO323" s="150"/>
      <c r="EP323" s="150"/>
      <c r="EQ323" s="150"/>
      <c r="ER323" s="150"/>
      <c r="ES323" s="150"/>
      <c r="ET323" s="150"/>
      <c r="EU323" s="150"/>
      <c r="EV323" s="150"/>
      <c r="EW323" s="150"/>
      <c r="EX323" s="150"/>
      <c r="EY323" s="150"/>
      <c r="EZ323" s="150"/>
    </row>
    <row r="324" spans="2:156" s="156" customFormat="1" x14ac:dyDescent="0.2">
      <c r="B324" s="157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  <c r="EC324" s="150"/>
      <c r="ED324" s="150"/>
      <c r="EE324" s="150"/>
      <c r="EF324" s="150"/>
      <c r="EG324" s="150"/>
      <c r="EH324" s="150"/>
      <c r="EI324" s="150"/>
      <c r="EJ324" s="150"/>
      <c r="EK324" s="150"/>
      <c r="EL324" s="150"/>
      <c r="EM324" s="150"/>
      <c r="EN324" s="150"/>
      <c r="EO324" s="150"/>
      <c r="EP324" s="150"/>
      <c r="EQ324" s="150"/>
      <c r="ER324" s="150"/>
      <c r="ES324" s="150"/>
      <c r="ET324" s="150"/>
      <c r="EU324" s="150"/>
      <c r="EV324" s="150"/>
      <c r="EW324" s="150"/>
      <c r="EX324" s="150"/>
      <c r="EY324" s="150"/>
      <c r="EZ324" s="150"/>
    </row>
    <row r="325" spans="2:156" s="156" customFormat="1" x14ac:dyDescent="0.2">
      <c r="B325" s="157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  <c r="EC325" s="150"/>
      <c r="ED325" s="150"/>
      <c r="EE325" s="150"/>
      <c r="EF325" s="150"/>
      <c r="EG325" s="150"/>
      <c r="EH325" s="150"/>
      <c r="EI325" s="150"/>
      <c r="EJ325" s="150"/>
      <c r="EK325" s="150"/>
      <c r="EL325" s="150"/>
      <c r="EM325" s="150"/>
      <c r="EN325" s="150"/>
      <c r="EO325" s="150"/>
      <c r="EP325" s="150"/>
      <c r="EQ325" s="150"/>
      <c r="ER325" s="150"/>
      <c r="ES325" s="150"/>
      <c r="ET325" s="150"/>
      <c r="EU325" s="150"/>
      <c r="EV325" s="150"/>
      <c r="EW325" s="150"/>
      <c r="EX325" s="150"/>
      <c r="EY325" s="150"/>
      <c r="EZ325" s="150"/>
    </row>
    <row r="326" spans="2:156" s="156" customFormat="1" x14ac:dyDescent="0.2">
      <c r="B326" s="157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  <c r="EC326" s="150"/>
      <c r="ED326" s="150"/>
      <c r="EE326" s="150"/>
      <c r="EF326" s="150"/>
      <c r="EG326" s="150"/>
      <c r="EH326" s="150"/>
      <c r="EI326" s="150"/>
      <c r="EJ326" s="150"/>
      <c r="EK326" s="150"/>
      <c r="EL326" s="150"/>
      <c r="EM326" s="150"/>
      <c r="EN326" s="150"/>
      <c r="EO326" s="150"/>
      <c r="EP326" s="150"/>
      <c r="EQ326" s="150"/>
      <c r="ER326" s="150"/>
      <c r="ES326" s="150"/>
      <c r="ET326" s="150"/>
      <c r="EU326" s="150"/>
      <c r="EV326" s="150"/>
      <c r="EW326" s="150"/>
      <c r="EX326" s="150"/>
      <c r="EY326" s="150"/>
      <c r="EZ326" s="150"/>
    </row>
    <row r="327" spans="2:156" s="156" customFormat="1" x14ac:dyDescent="0.2">
      <c r="B327" s="157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  <c r="EC327" s="150"/>
      <c r="ED327" s="150"/>
      <c r="EE327" s="150"/>
      <c r="EF327" s="150"/>
      <c r="EG327" s="150"/>
      <c r="EH327" s="150"/>
      <c r="EI327" s="150"/>
      <c r="EJ327" s="150"/>
      <c r="EK327" s="150"/>
      <c r="EL327" s="150"/>
      <c r="EM327" s="150"/>
      <c r="EN327" s="150"/>
      <c r="EO327" s="150"/>
      <c r="EP327" s="150"/>
      <c r="EQ327" s="150"/>
      <c r="ER327" s="150"/>
      <c r="ES327" s="150"/>
      <c r="ET327" s="150"/>
      <c r="EU327" s="150"/>
      <c r="EV327" s="150"/>
      <c r="EW327" s="150"/>
      <c r="EX327" s="150"/>
      <c r="EY327" s="150"/>
      <c r="EZ327" s="150"/>
    </row>
    <row r="328" spans="2:156" s="156" customFormat="1" x14ac:dyDescent="0.2">
      <c r="B328" s="157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  <c r="EC328" s="150"/>
      <c r="ED328" s="150"/>
      <c r="EE328" s="150"/>
      <c r="EF328" s="150"/>
      <c r="EG328" s="150"/>
      <c r="EH328" s="150"/>
      <c r="EI328" s="150"/>
      <c r="EJ328" s="150"/>
      <c r="EK328" s="150"/>
      <c r="EL328" s="150"/>
      <c r="EM328" s="150"/>
      <c r="EN328" s="150"/>
      <c r="EO328" s="150"/>
      <c r="EP328" s="150"/>
      <c r="EQ328" s="150"/>
      <c r="ER328" s="150"/>
      <c r="ES328" s="150"/>
      <c r="ET328" s="150"/>
      <c r="EU328" s="150"/>
      <c r="EV328" s="150"/>
      <c r="EW328" s="150"/>
      <c r="EX328" s="150"/>
      <c r="EY328" s="150"/>
      <c r="EZ328" s="150"/>
    </row>
    <row r="329" spans="2:156" s="156" customFormat="1" x14ac:dyDescent="0.2">
      <c r="B329" s="157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  <c r="EC329" s="150"/>
      <c r="ED329" s="150"/>
      <c r="EE329" s="150"/>
      <c r="EF329" s="150"/>
      <c r="EG329" s="150"/>
      <c r="EH329" s="150"/>
      <c r="EI329" s="150"/>
      <c r="EJ329" s="150"/>
      <c r="EK329" s="150"/>
      <c r="EL329" s="150"/>
      <c r="EM329" s="150"/>
      <c r="EN329" s="150"/>
      <c r="EO329" s="150"/>
      <c r="EP329" s="150"/>
      <c r="EQ329" s="150"/>
      <c r="ER329" s="150"/>
      <c r="ES329" s="150"/>
      <c r="ET329" s="150"/>
      <c r="EU329" s="150"/>
      <c r="EV329" s="150"/>
      <c r="EW329" s="150"/>
      <c r="EX329" s="150"/>
      <c r="EY329" s="150"/>
      <c r="EZ329" s="150"/>
    </row>
    <row r="330" spans="2:156" s="156" customFormat="1" x14ac:dyDescent="0.2">
      <c r="B330" s="157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  <c r="EC330" s="150"/>
      <c r="ED330" s="150"/>
      <c r="EE330" s="150"/>
      <c r="EF330" s="150"/>
      <c r="EG330" s="150"/>
      <c r="EH330" s="150"/>
      <c r="EI330" s="150"/>
      <c r="EJ330" s="150"/>
      <c r="EK330" s="150"/>
      <c r="EL330" s="150"/>
      <c r="EM330" s="150"/>
      <c r="EN330" s="150"/>
      <c r="EO330" s="150"/>
      <c r="EP330" s="150"/>
      <c r="EQ330" s="150"/>
      <c r="ER330" s="150"/>
      <c r="ES330" s="150"/>
      <c r="ET330" s="150"/>
      <c r="EU330" s="150"/>
      <c r="EV330" s="150"/>
      <c r="EW330" s="150"/>
      <c r="EX330" s="150"/>
      <c r="EY330" s="150"/>
      <c r="EZ330" s="150"/>
    </row>
    <row r="331" spans="2:156" s="156" customFormat="1" x14ac:dyDescent="0.2">
      <c r="B331" s="157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  <c r="EC331" s="150"/>
      <c r="ED331" s="150"/>
      <c r="EE331" s="150"/>
      <c r="EF331" s="150"/>
      <c r="EG331" s="150"/>
      <c r="EH331" s="150"/>
      <c r="EI331" s="150"/>
      <c r="EJ331" s="150"/>
      <c r="EK331" s="150"/>
      <c r="EL331" s="150"/>
      <c r="EM331" s="150"/>
      <c r="EN331" s="150"/>
      <c r="EO331" s="150"/>
      <c r="EP331" s="150"/>
      <c r="EQ331" s="150"/>
      <c r="ER331" s="150"/>
      <c r="ES331" s="150"/>
      <c r="ET331" s="150"/>
      <c r="EU331" s="150"/>
      <c r="EV331" s="150"/>
      <c r="EW331" s="150"/>
      <c r="EX331" s="150"/>
      <c r="EY331" s="150"/>
      <c r="EZ331" s="150"/>
    </row>
    <row r="332" spans="2:156" s="156" customFormat="1" x14ac:dyDescent="0.2">
      <c r="B332" s="157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  <c r="EC332" s="150"/>
      <c r="ED332" s="150"/>
      <c r="EE332" s="150"/>
      <c r="EF332" s="150"/>
      <c r="EG332" s="150"/>
      <c r="EH332" s="150"/>
      <c r="EI332" s="150"/>
      <c r="EJ332" s="150"/>
      <c r="EK332" s="150"/>
      <c r="EL332" s="150"/>
      <c r="EM332" s="150"/>
      <c r="EN332" s="150"/>
      <c r="EO332" s="150"/>
      <c r="EP332" s="150"/>
      <c r="EQ332" s="150"/>
      <c r="ER332" s="150"/>
      <c r="ES332" s="150"/>
      <c r="ET332" s="150"/>
      <c r="EU332" s="150"/>
      <c r="EV332" s="150"/>
      <c r="EW332" s="150"/>
      <c r="EX332" s="150"/>
      <c r="EY332" s="150"/>
      <c r="EZ332" s="150"/>
    </row>
    <row r="333" spans="2:156" s="156" customFormat="1" x14ac:dyDescent="0.2">
      <c r="B333" s="157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  <c r="EC333" s="150"/>
      <c r="ED333" s="150"/>
      <c r="EE333" s="150"/>
      <c r="EF333" s="150"/>
      <c r="EG333" s="150"/>
      <c r="EH333" s="150"/>
      <c r="EI333" s="150"/>
      <c r="EJ333" s="150"/>
      <c r="EK333" s="150"/>
      <c r="EL333" s="150"/>
      <c r="EM333" s="150"/>
      <c r="EN333" s="150"/>
      <c r="EO333" s="150"/>
      <c r="EP333" s="150"/>
      <c r="EQ333" s="150"/>
      <c r="ER333" s="150"/>
      <c r="ES333" s="150"/>
      <c r="ET333" s="150"/>
      <c r="EU333" s="150"/>
      <c r="EV333" s="150"/>
      <c r="EW333" s="150"/>
      <c r="EX333" s="150"/>
      <c r="EY333" s="150"/>
      <c r="EZ333" s="150"/>
    </row>
    <row r="334" spans="2:156" s="156" customFormat="1" x14ac:dyDescent="0.2">
      <c r="B334" s="157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  <c r="EC334" s="150"/>
      <c r="ED334" s="150"/>
      <c r="EE334" s="150"/>
      <c r="EF334" s="150"/>
      <c r="EG334" s="150"/>
      <c r="EH334" s="150"/>
      <c r="EI334" s="150"/>
      <c r="EJ334" s="150"/>
      <c r="EK334" s="150"/>
      <c r="EL334" s="150"/>
      <c r="EM334" s="150"/>
      <c r="EN334" s="150"/>
      <c r="EO334" s="150"/>
      <c r="EP334" s="150"/>
      <c r="EQ334" s="150"/>
      <c r="ER334" s="150"/>
      <c r="ES334" s="150"/>
      <c r="ET334" s="150"/>
      <c r="EU334" s="150"/>
      <c r="EV334" s="150"/>
      <c r="EW334" s="150"/>
      <c r="EX334" s="150"/>
      <c r="EY334" s="150"/>
      <c r="EZ334" s="150"/>
    </row>
    <row r="335" spans="2:156" s="156" customFormat="1" x14ac:dyDescent="0.2">
      <c r="B335" s="157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  <c r="EC335" s="150"/>
      <c r="ED335" s="150"/>
      <c r="EE335" s="150"/>
      <c r="EF335" s="150"/>
      <c r="EG335" s="150"/>
      <c r="EH335" s="150"/>
      <c r="EI335" s="150"/>
      <c r="EJ335" s="150"/>
      <c r="EK335" s="150"/>
      <c r="EL335" s="150"/>
      <c r="EM335" s="150"/>
      <c r="EN335" s="150"/>
      <c r="EO335" s="150"/>
      <c r="EP335" s="150"/>
      <c r="EQ335" s="150"/>
      <c r="ER335" s="150"/>
      <c r="ES335" s="150"/>
      <c r="ET335" s="150"/>
      <c r="EU335" s="150"/>
      <c r="EV335" s="150"/>
      <c r="EW335" s="150"/>
      <c r="EX335" s="150"/>
      <c r="EY335" s="150"/>
      <c r="EZ335" s="150"/>
    </row>
    <row r="336" spans="2:156" s="156" customFormat="1" x14ac:dyDescent="0.2">
      <c r="B336" s="157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  <c r="EC336" s="150"/>
      <c r="ED336" s="150"/>
      <c r="EE336" s="150"/>
      <c r="EF336" s="150"/>
      <c r="EG336" s="150"/>
      <c r="EH336" s="150"/>
      <c r="EI336" s="150"/>
      <c r="EJ336" s="150"/>
      <c r="EK336" s="150"/>
      <c r="EL336" s="150"/>
      <c r="EM336" s="150"/>
      <c r="EN336" s="150"/>
      <c r="EO336" s="150"/>
      <c r="EP336" s="150"/>
      <c r="EQ336" s="150"/>
      <c r="ER336" s="150"/>
      <c r="ES336" s="150"/>
      <c r="ET336" s="150"/>
      <c r="EU336" s="150"/>
      <c r="EV336" s="150"/>
      <c r="EW336" s="150"/>
      <c r="EX336" s="150"/>
      <c r="EY336" s="150"/>
      <c r="EZ336" s="150"/>
    </row>
    <row r="337" spans="2:156" s="156" customFormat="1" x14ac:dyDescent="0.2">
      <c r="B337" s="157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  <c r="EC337" s="150"/>
      <c r="ED337" s="150"/>
      <c r="EE337" s="150"/>
      <c r="EF337" s="150"/>
      <c r="EG337" s="150"/>
      <c r="EH337" s="150"/>
      <c r="EI337" s="150"/>
      <c r="EJ337" s="150"/>
      <c r="EK337" s="150"/>
      <c r="EL337" s="150"/>
      <c r="EM337" s="150"/>
      <c r="EN337" s="150"/>
      <c r="EO337" s="150"/>
      <c r="EP337" s="150"/>
      <c r="EQ337" s="150"/>
      <c r="ER337" s="150"/>
      <c r="ES337" s="150"/>
      <c r="ET337" s="150"/>
      <c r="EU337" s="150"/>
      <c r="EV337" s="150"/>
      <c r="EW337" s="150"/>
      <c r="EX337" s="150"/>
      <c r="EY337" s="150"/>
      <c r="EZ337" s="150"/>
    </row>
    <row r="338" spans="2:156" s="156" customFormat="1" x14ac:dyDescent="0.2">
      <c r="B338" s="157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  <c r="EC338" s="150"/>
      <c r="ED338" s="150"/>
      <c r="EE338" s="150"/>
      <c r="EF338" s="150"/>
      <c r="EG338" s="150"/>
      <c r="EH338" s="150"/>
      <c r="EI338" s="150"/>
      <c r="EJ338" s="150"/>
      <c r="EK338" s="150"/>
      <c r="EL338" s="150"/>
      <c r="EM338" s="150"/>
      <c r="EN338" s="150"/>
      <c r="EO338" s="150"/>
      <c r="EP338" s="150"/>
      <c r="EQ338" s="150"/>
      <c r="ER338" s="150"/>
      <c r="ES338" s="150"/>
      <c r="ET338" s="150"/>
      <c r="EU338" s="150"/>
      <c r="EV338" s="150"/>
      <c r="EW338" s="150"/>
      <c r="EX338" s="150"/>
      <c r="EY338" s="150"/>
      <c r="EZ338" s="150"/>
    </row>
    <row r="339" spans="2:156" s="156" customFormat="1" x14ac:dyDescent="0.2">
      <c r="B339" s="157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  <c r="EC339" s="150"/>
      <c r="ED339" s="150"/>
      <c r="EE339" s="150"/>
      <c r="EF339" s="150"/>
      <c r="EG339" s="150"/>
      <c r="EH339" s="150"/>
      <c r="EI339" s="150"/>
      <c r="EJ339" s="150"/>
      <c r="EK339" s="150"/>
      <c r="EL339" s="150"/>
      <c r="EM339" s="150"/>
      <c r="EN339" s="150"/>
      <c r="EO339" s="150"/>
      <c r="EP339" s="150"/>
      <c r="EQ339" s="150"/>
      <c r="ER339" s="150"/>
      <c r="ES339" s="150"/>
      <c r="ET339" s="150"/>
      <c r="EU339" s="150"/>
      <c r="EV339" s="150"/>
      <c r="EW339" s="150"/>
      <c r="EX339" s="150"/>
      <c r="EY339" s="150"/>
      <c r="EZ339" s="150"/>
    </row>
    <row r="340" spans="2:156" s="156" customFormat="1" x14ac:dyDescent="0.2">
      <c r="B340" s="157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  <c r="EC340" s="150"/>
      <c r="ED340" s="150"/>
      <c r="EE340" s="150"/>
      <c r="EF340" s="150"/>
      <c r="EG340" s="150"/>
      <c r="EH340" s="150"/>
      <c r="EI340" s="150"/>
      <c r="EJ340" s="150"/>
      <c r="EK340" s="150"/>
      <c r="EL340" s="150"/>
      <c r="EM340" s="150"/>
      <c r="EN340" s="150"/>
      <c r="EO340" s="150"/>
      <c r="EP340" s="150"/>
      <c r="EQ340" s="150"/>
      <c r="ER340" s="150"/>
      <c r="ES340" s="150"/>
      <c r="ET340" s="150"/>
      <c r="EU340" s="150"/>
      <c r="EV340" s="150"/>
      <c r="EW340" s="150"/>
      <c r="EX340" s="150"/>
      <c r="EY340" s="150"/>
      <c r="EZ340" s="150"/>
    </row>
    <row r="341" spans="2:156" s="156" customFormat="1" x14ac:dyDescent="0.2">
      <c r="B341" s="157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  <c r="EC341" s="150"/>
      <c r="ED341" s="150"/>
      <c r="EE341" s="150"/>
      <c r="EF341" s="150"/>
      <c r="EG341" s="150"/>
      <c r="EH341" s="150"/>
      <c r="EI341" s="150"/>
      <c r="EJ341" s="150"/>
      <c r="EK341" s="150"/>
      <c r="EL341" s="150"/>
      <c r="EM341" s="150"/>
      <c r="EN341" s="150"/>
      <c r="EO341" s="150"/>
      <c r="EP341" s="150"/>
      <c r="EQ341" s="150"/>
      <c r="ER341" s="150"/>
      <c r="ES341" s="150"/>
      <c r="ET341" s="150"/>
      <c r="EU341" s="150"/>
      <c r="EV341" s="150"/>
      <c r="EW341" s="150"/>
      <c r="EX341" s="150"/>
      <c r="EY341" s="150"/>
      <c r="EZ341" s="150"/>
    </row>
    <row r="342" spans="2:156" s="156" customFormat="1" x14ac:dyDescent="0.2">
      <c r="B342" s="157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  <c r="EC342" s="150"/>
      <c r="ED342" s="150"/>
      <c r="EE342" s="150"/>
      <c r="EF342" s="150"/>
      <c r="EG342" s="150"/>
      <c r="EH342" s="150"/>
      <c r="EI342" s="150"/>
      <c r="EJ342" s="150"/>
      <c r="EK342" s="150"/>
      <c r="EL342" s="150"/>
      <c r="EM342" s="150"/>
      <c r="EN342" s="150"/>
      <c r="EO342" s="150"/>
      <c r="EP342" s="150"/>
      <c r="EQ342" s="150"/>
      <c r="ER342" s="150"/>
      <c r="ES342" s="150"/>
      <c r="ET342" s="150"/>
      <c r="EU342" s="150"/>
      <c r="EV342" s="150"/>
      <c r="EW342" s="150"/>
      <c r="EX342" s="150"/>
      <c r="EY342" s="150"/>
      <c r="EZ342" s="150"/>
    </row>
    <row r="343" spans="2:156" s="156" customFormat="1" x14ac:dyDescent="0.2">
      <c r="B343" s="157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  <c r="EC343" s="150"/>
      <c r="ED343" s="150"/>
      <c r="EE343" s="150"/>
      <c r="EF343" s="150"/>
      <c r="EG343" s="150"/>
      <c r="EH343" s="150"/>
      <c r="EI343" s="150"/>
      <c r="EJ343" s="150"/>
      <c r="EK343" s="150"/>
      <c r="EL343" s="150"/>
      <c r="EM343" s="150"/>
      <c r="EN343" s="150"/>
      <c r="EO343" s="150"/>
      <c r="EP343" s="150"/>
      <c r="EQ343" s="150"/>
      <c r="ER343" s="150"/>
      <c r="ES343" s="150"/>
      <c r="ET343" s="150"/>
      <c r="EU343" s="150"/>
      <c r="EV343" s="150"/>
      <c r="EW343" s="150"/>
      <c r="EX343" s="150"/>
      <c r="EY343" s="150"/>
      <c r="EZ343" s="150"/>
    </row>
    <row r="344" spans="2:156" s="156" customFormat="1" x14ac:dyDescent="0.2">
      <c r="B344" s="157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  <c r="EC344" s="150"/>
      <c r="ED344" s="150"/>
      <c r="EE344" s="150"/>
      <c r="EF344" s="150"/>
      <c r="EG344" s="150"/>
      <c r="EH344" s="150"/>
      <c r="EI344" s="150"/>
      <c r="EJ344" s="150"/>
      <c r="EK344" s="150"/>
      <c r="EL344" s="150"/>
      <c r="EM344" s="150"/>
      <c r="EN344" s="150"/>
      <c r="EO344" s="150"/>
      <c r="EP344" s="150"/>
      <c r="EQ344" s="150"/>
      <c r="ER344" s="150"/>
      <c r="ES344" s="150"/>
      <c r="ET344" s="150"/>
      <c r="EU344" s="150"/>
      <c r="EV344" s="150"/>
      <c r="EW344" s="150"/>
      <c r="EX344" s="150"/>
      <c r="EY344" s="150"/>
      <c r="EZ344" s="150"/>
    </row>
    <row r="345" spans="2:156" s="156" customFormat="1" x14ac:dyDescent="0.2">
      <c r="B345" s="157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  <c r="EC345" s="150"/>
      <c r="ED345" s="150"/>
      <c r="EE345" s="150"/>
      <c r="EF345" s="150"/>
      <c r="EG345" s="150"/>
      <c r="EH345" s="150"/>
      <c r="EI345" s="150"/>
      <c r="EJ345" s="150"/>
      <c r="EK345" s="150"/>
      <c r="EL345" s="150"/>
      <c r="EM345" s="150"/>
      <c r="EN345" s="150"/>
      <c r="EO345" s="150"/>
      <c r="EP345" s="150"/>
      <c r="EQ345" s="150"/>
      <c r="ER345" s="150"/>
      <c r="ES345" s="150"/>
      <c r="ET345" s="150"/>
      <c r="EU345" s="150"/>
      <c r="EV345" s="150"/>
      <c r="EW345" s="150"/>
      <c r="EX345" s="150"/>
      <c r="EY345" s="150"/>
      <c r="EZ345" s="150"/>
    </row>
    <row r="346" spans="2:156" s="156" customFormat="1" x14ac:dyDescent="0.2">
      <c r="B346" s="157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  <c r="EC346" s="150"/>
      <c r="ED346" s="150"/>
      <c r="EE346" s="150"/>
      <c r="EF346" s="150"/>
      <c r="EG346" s="150"/>
      <c r="EH346" s="150"/>
      <c r="EI346" s="150"/>
      <c r="EJ346" s="150"/>
      <c r="EK346" s="150"/>
      <c r="EL346" s="150"/>
      <c r="EM346" s="150"/>
      <c r="EN346" s="150"/>
      <c r="EO346" s="150"/>
      <c r="EP346" s="150"/>
      <c r="EQ346" s="150"/>
      <c r="ER346" s="150"/>
      <c r="ES346" s="150"/>
      <c r="ET346" s="150"/>
      <c r="EU346" s="150"/>
      <c r="EV346" s="150"/>
      <c r="EW346" s="150"/>
      <c r="EX346" s="150"/>
      <c r="EY346" s="150"/>
      <c r="EZ346" s="150"/>
    </row>
    <row r="347" spans="2:156" s="156" customFormat="1" x14ac:dyDescent="0.2">
      <c r="B347" s="157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  <c r="EC347" s="150"/>
      <c r="ED347" s="150"/>
      <c r="EE347" s="150"/>
      <c r="EF347" s="150"/>
      <c r="EG347" s="150"/>
      <c r="EH347" s="150"/>
      <c r="EI347" s="150"/>
      <c r="EJ347" s="150"/>
      <c r="EK347" s="150"/>
      <c r="EL347" s="150"/>
      <c r="EM347" s="150"/>
      <c r="EN347" s="150"/>
      <c r="EO347" s="150"/>
      <c r="EP347" s="150"/>
      <c r="EQ347" s="150"/>
      <c r="ER347" s="150"/>
      <c r="ES347" s="150"/>
      <c r="ET347" s="150"/>
      <c r="EU347" s="150"/>
      <c r="EV347" s="150"/>
      <c r="EW347" s="150"/>
      <c r="EX347" s="150"/>
      <c r="EY347" s="150"/>
      <c r="EZ347" s="150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04" right="0.24" top="0.46" bottom="0.32" header="0.17" footer="0.17"/>
  <pageSetup paperSize="9" scale="72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6"/>
  <sheetViews>
    <sheetView zoomScale="145" zoomScaleNormal="145" workbookViewId="0">
      <pane xSplit="1" ySplit="5" topLeftCell="B93" activePane="bottomRight" state="frozen"/>
      <selection pane="topRight" activeCell="B1" sqref="B1"/>
      <selection pane="bottomLeft" activeCell="A7" sqref="A7"/>
      <selection pane="bottomRight" activeCell="F104" sqref="F104"/>
    </sheetView>
  </sheetViews>
  <sheetFormatPr defaultRowHeight="12.75" x14ac:dyDescent="0.2"/>
  <cols>
    <col min="1" max="1" width="15.42578125" style="157" customWidth="1"/>
    <col min="2" max="2" width="11" style="157" customWidth="1"/>
    <col min="3" max="3" width="9.85546875" style="157" customWidth="1"/>
    <col min="4" max="4" width="9.5703125" style="157" customWidth="1"/>
    <col min="5" max="5" width="10.5703125" style="157" customWidth="1"/>
    <col min="6" max="6" width="8.5703125" style="157" customWidth="1"/>
    <col min="7" max="7" width="10.85546875" style="157" customWidth="1"/>
    <col min="8" max="8" width="10.5703125" style="157" customWidth="1"/>
    <col min="9" max="9" width="11" style="157" customWidth="1"/>
    <col min="10" max="11" width="10.5703125" style="157" customWidth="1"/>
    <col min="12" max="254" width="9.140625" style="54"/>
    <col min="255" max="255" width="15.42578125" style="54" customWidth="1"/>
    <col min="256" max="256" width="11" style="54" customWidth="1"/>
    <col min="257" max="257" width="9.85546875" style="54" customWidth="1"/>
    <col min="258" max="258" width="9.5703125" style="54" customWidth="1"/>
    <col min="259" max="259" width="10.5703125" style="54" customWidth="1"/>
    <col min="260" max="260" width="8.5703125" style="54" customWidth="1"/>
    <col min="261" max="261" width="10.85546875" style="54" customWidth="1"/>
    <col min="262" max="262" width="10.5703125" style="54" customWidth="1"/>
    <col min="263" max="263" width="11" style="54" customWidth="1"/>
    <col min="264" max="265" width="10.5703125" style="54" customWidth="1"/>
    <col min="266" max="510" width="9.140625" style="54"/>
    <col min="511" max="511" width="15.42578125" style="54" customWidth="1"/>
    <col min="512" max="512" width="11" style="54" customWidth="1"/>
    <col min="513" max="513" width="9.85546875" style="54" customWidth="1"/>
    <col min="514" max="514" width="9.5703125" style="54" customWidth="1"/>
    <col min="515" max="515" width="10.5703125" style="54" customWidth="1"/>
    <col min="516" max="516" width="8.5703125" style="54" customWidth="1"/>
    <col min="517" max="517" width="10.85546875" style="54" customWidth="1"/>
    <col min="518" max="518" width="10.5703125" style="54" customWidth="1"/>
    <col min="519" max="519" width="11" style="54" customWidth="1"/>
    <col min="520" max="521" width="10.5703125" style="54" customWidth="1"/>
    <col min="522" max="766" width="9.140625" style="54"/>
    <col min="767" max="767" width="15.42578125" style="54" customWidth="1"/>
    <col min="768" max="768" width="11" style="54" customWidth="1"/>
    <col min="769" max="769" width="9.85546875" style="54" customWidth="1"/>
    <col min="770" max="770" width="9.5703125" style="54" customWidth="1"/>
    <col min="771" max="771" width="10.5703125" style="54" customWidth="1"/>
    <col min="772" max="772" width="8.5703125" style="54" customWidth="1"/>
    <col min="773" max="773" width="10.85546875" style="54" customWidth="1"/>
    <col min="774" max="774" width="10.5703125" style="54" customWidth="1"/>
    <col min="775" max="775" width="11" style="54" customWidth="1"/>
    <col min="776" max="777" width="10.5703125" style="54" customWidth="1"/>
    <col min="778" max="1022" width="9.140625" style="54"/>
    <col min="1023" max="1023" width="15.42578125" style="54" customWidth="1"/>
    <col min="1024" max="1024" width="11" style="54" customWidth="1"/>
    <col min="1025" max="1025" width="9.85546875" style="54" customWidth="1"/>
    <col min="1026" max="1026" width="9.5703125" style="54" customWidth="1"/>
    <col min="1027" max="1027" width="10.5703125" style="54" customWidth="1"/>
    <col min="1028" max="1028" width="8.5703125" style="54" customWidth="1"/>
    <col min="1029" max="1029" width="10.85546875" style="54" customWidth="1"/>
    <col min="1030" max="1030" width="10.5703125" style="54" customWidth="1"/>
    <col min="1031" max="1031" width="11" style="54" customWidth="1"/>
    <col min="1032" max="1033" width="10.5703125" style="54" customWidth="1"/>
    <col min="1034" max="1278" width="9.140625" style="54"/>
    <col min="1279" max="1279" width="15.42578125" style="54" customWidth="1"/>
    <col min="1280" max="1280" width="11" style="54" customWidth="1"/>
    <col min="1281" max="1281" width="9.85546875" style="54" customWidth="1"/>
    <col min="1282" max="1282" width="9.5703125" style="54" customWidth="1"/>
    <col min="1283" max="1283" width="10.5703125" style="54" customWidth="1"/>
    <col min="1284" max="1284" width="8.5703125" style="54" customWidth="1"/>
    <col min="1285" max="1285" width="10.85546875" style="54" customWidth="1"/>
    <col min="1286" max="1286" width="10.5703125" style="54" customWidth="1"/>
    <col min="1287" max="1287" width="11" style="54" customWidth="1"/>
    <col min="1288" max="1289" width="10.5703125" style="54" customWidth="1"/>
    <col min="1290" max="1534" width="9.140625" style="54"/>
    <col min="1535" max="1535" width="15.42578125" style="54" customWidth="1"/>
    <col min="1536" max="1536" width="11" style="54" customWidth="1"/>
    <col min="1537" max="1537" width="9.85546875" style="54" customWidth="1"/>
    <col min="1538" max="1538" width="9.5703125" style="54" customWidth="1"/>
    <col min="1539" max="1539" width="10.5703125" style="54" customWidth="1"/>
    <col min="1540" max="1540" width="8.5703125" style="54" customWidth="1"/>
    <col min="1541" max="1541" width="10.85546875" style="54" customWidth="1"/>
    <col min="1542" max="1542" width="10.5703125" style="54" customWidth="1"/>
    <col min="1543" max="1543" width="11" style="54" customWidth="1"/>
    <col min="1544" max="1545" width="10.5703125" style="54" customWidth="1"/>
    <col min="1546" max="1790" width="9.140625" style="54"/>
    <col min="1791" max="1791" width="15.42578125" style="54" customWidth="1"/>
    <col min="1792" max="1792" width="11" style="54" customWidth="1"/>
    <col min="1793" max="1793" width="9.85546875" style="54" customWidth="1"/>
    <col min="1794" max="1794" width="9.5703125" style="54" customWidth="1"/>
    <col min="1795" max="1795" width="10.5703125" style="54" customWidth="1"/>
    <col min="1796" max="1796" width="8.5703125" style="54" customWidth="1"/>
    <col min="1797" max="1797" width="10.85546875" style="54" customWidth="1"/>
    <col min="1798" max="1798" width="10.5703125" style="54" customWidth="1"/>
    <col min="1799" max="1799" width="11" style="54" customWidth="1"/>
    <col min="1800" max="1801" width="10.5703125" style="54" customWidth="1"/>
    <col min="1802" max="2046" width="9.140625" style="54"/>
    <col min="2047" max="2047" width="15.42578125" style="54" customWidth="1"/>
    <col min="2048" max="2048" width="11" style="54" customWidth="1"/>
    <col min="2049" max="2049" width="9.85546875" style="54" customWidth="1"/>
    <col min="2050" max="2050" width="9.5703125" style="54" customWidth="1"/>
    <col min="2051" max="2051" width="10.5703125" style="54" customWidth="1"/>
    <col min="2052" max="2052" width="8.5703125" style="54" customWidth="1"/>
    <col min="2053" max="2053" width="10.85546875" style="54" customWidth="1"/>
    <col min="2054" max="2054" width="10.5703125" style="54" customWidth="1"/>
    <col min="2055" max="2055" width="11" style="54" customWidth="1"/>
    <col min="2056" max="2057" width="10.5703125" style="54" customWidth="1"/>
    <col min="2058" max="2302" width="9.140625" style="54"/>
    <col min="2303" max="2303" width="15.42578125" style="54" customWidth="1"/>
    <col min="2304" max="2304" width="11" style="54" customWidth="1"/>
    <col min="2305" max="2305" width="9.85546875" style="54" customWidth="1"/>
    <col min="2306" max="2306" width="9.5703125" style="54" customWidth="1"/>
    <col min="2307" max="2307" width="10.5703125" style="54" customWidth="1"/>
    <col min="2308" max="2308" width="8.5703125" style="54" customWidth="1"/>
    <col min="2309" max="2309" width="10.85546875" style="54" customWidth="1"/>
    <col min="2310" max="2310" width="10.5703125" style="54" customWidth="1"/>
    <col min="2311" max="2311" width="11" style="54" customWidth="1"/>
    <col min="2312" max="2313" width="10.5703125" style="54" customWidth="1"/>
    <col min="2314" max="2558" width="9.140625" style="54"/>
    <col min="2559" max="2559" width="15.42578125" style="54" customWidth="1"/>
    <col min="2560" max="2560" width="11" style="54" customWidth="1"/>
    <col min="2561" max="2561" width="9.85546875" style="54" customWidth="1"/>
    <col min="2562" max="2562" width="9.5703125" style="54" customWidth="1"/>
    <col min="2563" max="2563" width="10.5703125" style="54" customWidth="1"/>
    <col min="2564" max="2564" width="8.5703125" style="54" customWidth="1"/>
    <col min="2565" max="2565" width="10.85546875" style="54" customWidth="1"/>
    <col min="2566" max="2566" width="10.5703125" style="54" customWidth="1"/>
    <col min="2567" max="2567" width="11" style="54" customWidth="1"/>
    <col min="2568" max="2569" width="10.5703125" style="54" customWidth="1"/>
    <col min="2570" max="2814" width="9.140625" style="54"/>
    <col min="2815" max="2815" width="15.42578125" style="54" customWidth="1"/>
    <col min="2816" max="2816" width="11" style="54" customWidth="1"/>
    <col min="2817" max="2817" width="9.85546875" style="54" customWidth="1"/>
    <col min="2818" max="2818" width="9.5703125" style="54" customWidth="1"/>
    <col min="2819" max="2819" width="10.5703125" style="54" customWidth="1"/>
    <col min="2820" max="2820" width="8.5703125" style="54" customWidth="1"/>
    <col min="2821" max="2821" width="10.85546875" style="54" customWidth="1"/>
    <col min="2822" max="2822" width="10.5703125" style="54" customWidth="1"/>
    <col min="2823" max="2823" width="11" style="54" customWidth="1"/>
    <col min="2824" max="2825" width="10.5703125" style="54" customWidth="1"/>
    <col min="2826" max="3070" width="9.140625" style="54"/>
    <col min="3071" max="3071" width="15.42578125" style="54" customWidth="1"/>
    <col min="3072" max="3072" width="11" style="54" customWidth="1"/>
    <col min="3073" max="3073" width="9.85546875" style="54" customWidth="1"/>
    <col min="3074" max="3074" width="9.5703125" style="54" customWidth="1"/>
    <col min="3075" max="3075" width="10.5703125" style="54" customWidth="1"/>
    <col min="3076" max="3076" width="8.5703125" style="54" customWidth="1"/>
    <col min="3077" max="3077" width="10.85546875" style="54" customWidth="1"/>
    <col min="3078" max="3078" width="10.5703125" style="54" customWidth="1"/>
    <col min="3079" max="3079" width="11" style="54" customWidth="1"/>
    <col min="3080" max="3081" width="10.5703125" style="54" customWidth="1"/>
    <col min="3082" max="3326" width="9.140625" style="54"/>
    <col min="3327" max="3327" width="15.42578125" style="54" customWidth="1"/>
    <col min="3328" max="3328" width="11" style="54" customWidth="1"/>
    <col min="3329" max="3329" width="9.85546875" style="54" customWidth="1"/>
    <col min="3330" max="3330" width="9.5703125" style="54" customWidth="1"/>
    <col min="3331" max="3331" width="10.5703125" style="54" customWidth="1"/>
    <col min="3332" max="3332" width="8.5703125" style="54" customWidth="1"/>
    <col min="3333" max="3333" width="10.85546875" style="54" customWidth="1"/>
    <col min="3334" max="3334" width="10.5703125" style="54" customWidth="1"/>
    <col min="3335" max="3335" width="11" style="54" customWidth="1"/>
    <col min="3336" max="3337" width="10.5703125" style="54" customWidth="1"/>
    <col min="3338" max="3582" width="9.140625" style="54"/>
    <col min="3583" max="3583" width="15.42578125" style="54" customWidth="1"/>
    <col min="3584" max="3584" width="11" style="54" customWidth="1"/>
    <col min="3585" max="3585" width="9.85546875" style="54" customWidth="1"/>
    <col min="3586" max="3586" width="9.5703125" style="54" customWidth="1"/>
    <col min="3587" max="3587" width="10.5703125" style="54" customWidth="1"/>
    <col min="3588" max="3588" width="8.5703125" style="54" customWidth="1"/>
    <col min="3589" max="3589" width="10.85546875" style="54" customWidth="1"/>
    <col min="3590" max="3590" width="10.5703125" style="54" customWidth="1"/>
    <col min="3591" max="3591" width="11" style="54" customWidth="1"/>
    <col min="3592" max="3593" width="10.5703125" style="54" customWidth="1"/>
    <col min="3594" max="3838" width="9.140625" style="54"/>
    <col min="3839" max="3839" width="15.42578125" style="54" customWidth="1"/>
    <col min="3840" max="3840" width="11" style="54" customWidth="1"/>
    <col min="3841" max="3841" width="9.85546875" style="54" customWidth="1"/>
    <col min="3842" max="3842" width="9.5703125" style="54" customWidth="1"/>
    <col min="3843" max="3843" width="10.5703125" style="54" customWidth="1"/>
    <col min="3844" max="3844" width="8.5703125" style="54" customWidth="1"/>
    <col min="3845" max="3845" width="10.85546875" style="54" customWidth="1"/>
    <col min="3846" max="3846" width="10.5703125" style="54" customWidth="1"/>
    <col min="3847" max="3847" width="11" style="54" customWidth="1"/>
    <col min="3848" max="3849" width="10.5703125" style="54" customWidth="1"/>
    <col min="3850" max="4094" width="9.140625" style="54"/>
    <col min="4095" max="4095" width="15.42578125" style="54" customWidth="1"/>
    <col min="4096" max="4096" width="11" style="54" customWidth="1"/>
    <col min="4097" max="4097" width="9.85546875" style="54" customWidth="1"/>
    <col min="4098" max="4098" width="9.5703125" style="54" customWidth="1"/>
    <col min="4099" max="4099" width="10.5703125" style="54" customWidth="1"/>
    <col min="4100" max="4100" width="8.5703125" style="54" customWidth="1"/>
    <col min="4101" max="4101" width="10.85546875" style="54" customWidth="1"/>
    <col min="4102" max="4102" width="10.5703125" style="54" customWidth="1"/>
    <col min="4103" max="4103" width="11" style="54" customWidth="1"/>
    <col min="4104" max="4105" width="10.5703125" style="54" customWidth="1"/>
    <col min="4106" max="4350" width="9.140625" style="54"/>
    <col min="4351" max="4351" width="15.42578125" style="54" customWidth="1"/>
    <col min="4352" max="4352" width="11" style="54" customWidth="1"/>
    <col min="4353" max="4353" width="9.85546875" style="54" customWidth="1"/>
    <col min="4354" max="4354" width="9.5703125" style="54" customWidth="1"/>
    <col min="4355" max="4355" width="10.5703125" style="54" customWidth="1"/>
    <col min="4356" max="4356" width="8.5703125" style="54" customWidth="1"/>
    <col min="4357" max="4357" width="10.85546875" style="54" customWidth="1"/>
    <col min="4358" max="4358" width="10.5703125" style="54" customWidth="1"/>
    <col min="4359" max="4359" width="11" style="54" customWidth="1"/>
    <col min="4360" max="4361" width="10.5703125" style="54" customWidth="1"/>
    <col min="4362" max="4606" width="9.140625" style="54"/>
    <col min="4607" max="4607" width="15.42578125" style="54" customWidth="1"/>
    <col min="4608" max="4608" width="11" style="54" customWidth="1"/>
    <col min="4609" max="4609" width="9.85546875" style="54" customWidth="1"/>
    <col min="4610" max="4610" width="9.5703125" style="54" customWidth="1"/>
    <col min="4611" max="4611" width="10.5703125" style="54" customWidth="1"/>
    <col min="4612" max="4612" width="8.5703125" style="54" customWidth="1"/>
    <col min="4613" max="4613" width="10.85546875" style="54" customWidth="1"/>
    <col min="4614" max="4614" width="10.5703125" style="54" customWidth="1"/>
    <col min="4615" max="4615" width="11" style="54" customWidth="1"/>
    <col min="4616" max="4617" width="10.5703125" style="54" customWidth="1"/>
    <col min="4618" max="4862" width="9.140625" style="54"/>
    <col min="4863" max="4863" width="15.42578125" style="54" customWidth="1"/>
    <col min="4864" max="4864" width="11" style="54" customWidth="1"/>
    <col min="4865" max="4865" width="9.85546875" style="54" customWidth="1"/>
    <col min="4866" max="4866" width="9.5703125" style="54" customWidth="1"/>
    <col min="4867" max="4867" width="10.5703125" style="54" customWidth="1"/>
    <col min="4868" max="4868" width="8.5703125" style="54" customWidth="1"/>
    <col min="4869" max="4869" width="10.85546875" style="54" customWidth="1"/>
    <col min="4870" max="4870" width="10.5703125" style="54" customWidth="1"/>
    <col min="4871" max="4871" width="11" style="54" customWidth="1"/>
    <col min="4872" max="4873" width="10.5703125" style="54" customWidth="1"/>
    <col min="4874" max="5118" width="9.140625" style="54"/>
    <col min="5119" max="5119" width="15.42578125" style="54" customWidth="1"/>
    <col min="5120" max="5120" width="11" style="54" customWidth="1"/>
    <col min="5121" max="5121" width="9.85546875" style="54" customWidth="1"/>
    <col min="5122" max="5122" width="9.5703125" style="54" customWidth="1"/>
    <col min="5123" max="5123" width="10.5703125" style="54" customWidth="1"/>
    <col min="5124" max="5124" width="8.5703125" style="54" customWidth="1"/>
    <col min="5125" max="5125" width="10.85546875" style="54" customWidth="1"/>
    <col min="5126" max="5126" width="10.5703125" style="54" customWidth="1"/>
    <col min="5127" max="5127" width="11" style="54" customWidth="1"/>
    <col min="5128" max="5129" width="10.5703125" style="54" customWidth="1"/>
    <col min="5130" max="5374" width="9.140625" style="54"/>
    <col min="5375" max="5375" width="15.42578125" style="54" customWidth="1"/>
    <col min="5376" max="5376" width="11" style="54" customWidth="1"/>
    <col min="5377" max="5377" width="9.85546875" style="54" customWidth="1"/>
    <col min="5378" max="5378" width="9.5703125" style="54" customWidth="1"/>
    <col min="5379" max="5379" width="10.5703125" style="54" customWidth="1"/>
    <col min="5380" max="5380" width="8.5703125" style="54" customWidth="1"/>
    <col min="5381" max="5381" width="10.85546875" style="54" customWidth="1"/>
    <col min="5382" max="5382" width="10.5703125" style="54" customWidth="1"/>
    <col min="5383" max="5383" width="11" style="54" customWidth="1"/>
    <col min="5384" max="5385" width="10.5703125" style="54" customWidth="1"/>
    <col min="5386" max="5630" width="9.140625" style="54"/>
    <col min="5631" max="5631" width="15.42578125" style="54" customWidth="1"/>
    <col min="5632" max="5632" width="11" style="54" customWidth="1"/>
    <col min="5633" max="5633" width="9.85546875" style="54" customWidth="1"/>
    <col min="5634" max="5634" width="9.5703125" style="54" customWidth="1"/>
    <col min="5635" max="5635" width="10.5703125" style="54" customWidth="1"/>
    <col min="5636" max="5636" width="8.5703125" style="54" customWidth="1"/>
    <col min="5637" max="5637" width="10.85546875" style="54" customWidth="1"/>
    <col min="5638" max="5638" width="10.5703125" style="54" customWidth="1"/>
    <col min="5639" max="5639" width="11" style="54" customWidth="1"/>
    <col min="5640" max="5641" width="10.5703125" style="54" customWidth="1"/>
    <col min="5642" max="5886" width="9.140625" style="54"/>
    <col min="5887" max="5887" width="15.42578125" style="54" customWidth="1"/>
    <col min="5888" max="5888" width="11" style="54" customWidth="1"/>
    <col min="5889" max="5889" width="9.85546875" style="54" customWidth="1"/>
    <col min="5890" max="5890" width="9.5703125" style="54" customWidth="1"/>
    <col min="5891" max="5891" width="10.5703125" style="54" customWidth="1"/>
    <col min="5892" max="5892" width="8.5703125" style="54" customWidth="1"/>
    <col min="5893" max="5893" width="10.85546875" style="54" customWidth="1"/>
    <col min="5894" max="5894" width="10.5703125" style="54" customWidth="1"/>
    <col min="5895" max="5895" width="11" style="54" customWidth="1"/>
    <col min="5896" max="5897" width="10.5703125" style="54" customWidth="1"/>
    <col min="5898" max="6142" width="9.140625" style="54"/>
    <col min="6143" max="6143" width="15.42578125" style="54" customWidth="1"/>
    <col min="6144" max="6144" width="11" style="54" customWidth="1"/>
    <col min="6145" max="6145" width="9.85546875" style="54" customWidth="1"/>
    <col min="6146" max="6146" width="9.5703125" style="54" customWidth="1"/>
    <col min="6147" max="6147" width="10.5703125" style="54" customWidth="1"/>
    <col min="6148" max="6148" width="8.5703125" style="54" customWidth="1"/>
    <col min="6149" max="6149" width="10.85546875" style="54" customWidth="1"/>
    <col min="6150" max="6150" width="10.5703125" style="54" customWidth="1"/>
    <col min="6151" max="6151" width="11" style="54" customWidth="1"/>
    <col min="6152" max="6153" width="10.5703125" style="54" customWidth="1"/>
    <col min="6154" max="6398" width="9.140625" style="54"/>
    <col min="6399" max="6399" width="15.42578125" style="54" customWidth="1"/>
    <col min="6400" max="6400" width="11" style="54" customWidth="1"/>
    <col min="6401" max="6401" width="9.85546875" style="54" customWidth="1"/>
    <col min="6402" max="6402" width="9.5703125" style="54" customWidth="1"/>
    <col min="6403" max="6403" width="10.5703125" style="54" customWidth="1"/>
    <col min="6404" max="6404" width="8.5703125" style="54" customWidth="1"/>
    <col min="6405" max="6405" width="10.85546875" style="54" customWidth="1"/>
    <col min="6406" max="6406" width="10.5703125" style="54" customWidth="1"/>
    <col min="6407" max="6407" width="11" style="54" customWidth="1"/>
    <col min="6408" max="6409" width="10.5703125" style="54" customWidth="1"/>
    <col min="6410" max="6654" width="9.140625" style="54"/>
    <col min="6655" max="6655" width="15.42578125" style="54" customWidth="1"/>
    <col min="6656" max="6656" width="11" style="54" customWidth="1"/>
    <col min="6657" max="6657" width="9.85546875" style="54" customWidth="1"/>
    <col min="6658" max="6658" width="9.5703125" style="54" customWidth="1"/>
    <col min="6659" max="6659" width="10.5703125" style="54" customWidth="1"/>
    <col min="6660" max="6660" width="8.5703125" style="54" customWidth="1"/>
    <col min="6661" max="6661" width="10.85546875" style="54" customWidth="1"/>
    <col min="6662" max="6662" width="10.5703125" style="54" customWidth="1"/>
    <col min="6663" max="6663" width="11" style="54" customWidth="1"/>
    <col min="6664" max="6665" width="10.5703125" style="54" customWidth="1"/>
    <col min="6666" max="6910" width="9.140625" style="54"/>
    <col min="6911" max="6911" width="15.42578125" style="54" customWidth="1"/>
    <col min="6912" max="6912" width="11" style="54" customWidth="1"/>
    <col min="6913" max="6913" width="9.85546875" style="54" customWidth="1"/>
    <col min="6914" max="6914" width="9.5703125" style="54" customWidth="1"/>
    <col min="6915" max="6915" width="10.5703125" style="54" customWidth="1"/>
    <col min="6916" max="6916" width="8.5703125" style="54" customWidth="1"/>
    <col min="6917" max="6917" width="10.85546875" style="54" customWidth="1"/>
    <col min="6918" max="6918" width="10.5703125" style="54" customWidth="1"/>
    <col min="6919" max="6919" width="11" style="54" customWidth="1"/>
    <col min="6920" max="6921" width="10.5703125" style="54" customWidth="1"/>
    <col min="6922" max="7166" width="9.140625" style="54"/>
    <col min="7167" max="7167" width="15.42578125" style="54" customWidth="1"/>
    <col min="7168" max="7168" width="11" style="54" customWidth="1"/>
    <col min="7169" max="7169" width="9.85546875" style="54" customWidth="1"/>
    <col min="7170" max="7170" width="9.5703125" style="54" customWidth="1"/>
    <col min="7171" max="7171" width="10.5703125" style="54" customWidth="1"/>
    <col min="7172" max="7172" width="8.5703125" style="54" customWidth="1"/>
    <col min="7173" max="7173" width="10.85546875" style="54" customWidth="1"/>
    <col min="7174" max="7174" width="10.5703125" style="54" customWidth="1"/>
    <col min="7175" max="7175" width="11" style="54" customWidth="1"/>
    <col min="7176" max="7177" width="10.5703125" style="54" customWidth="1"/>
    <col min="7178" max="7422" width="9.140625" style="54"/>
    <col min="7423" max="7423" width="15.42578125" style="54" customWidth="1"/>
    <col min="7424" max="7424" width="11" style="54" customWidth="1"/>
    <col min="7425" max="7425" width="9.85546875" style="54" customWidth="1"/>
    <col min="7426" max="7426" width="9.5703125" style="54" customWidth="1"/>
    <col min="7427" max="7427" width="10.5703125" style="54" customWidth="1"/>
    <col min="7428" max="7428" width="8.5703125" style="54" customWidth="1"/>
    <col min="7429" max="7429" width="10.85546875" style="54" customWidth="1"/>
    <col min="7430" max="7430" width="10.5703125" style="54" customWidth="1"/>
    <col min="7431" max="7431" width="11" style="54" customWidth="1"/>
    <col min="7432" max="7433" width="10.5703125" style="54" customWidth="1"/>
    <col min="7434" max="7678" width="9.140625" style="54"/>
    <col min="7679" max="7679" width="15.42578125" style="54" customWidth="1"/>
    <col min="7680" max="7680" width="11" style="54" customWidth="1"/>
    <col min="7681" max="7681" width="9.85546875" style="54" customWidth="1"/>
    <col min="7682" max="7682" width="9.5703125" style="54" customWidth="1"/>
    <col min="7683" max="7683" width="10.5703125" style="54" customWidth="1"/>
    <col min="7684" max="7684" width="8.5703125" style="54" customWidth="1"/>
    <col min="7685" max="7685" width="10.85546875" style="54" customWidth="1"/>
    <col min="7686" max="7686" width="10.5703125" style="54" customWidth="1"/>
    <col min="7687" max="7687" width="11" style="54" customWidth="1"/>
    <col min="7688" max="7689" width="10.5703125" style="54" customWidth="1"/>
    <col min="7690" max="7934" width="9.140625" style="54"/>
    <col min="7935" max="7935" width="15.42578125" style="54" customWidth="1"/>
    <col min="7936" max="7936" width="11" style="54" customWidth="1"/>
    <col min="7937" max="7937" width="9.85546875" style="54" customWidth="1"/>
    <col min="7938" max="7938" width="9.5703125" style="54" customWidth="1"/>
    <col min="7939" max="7939" width="10.5703125" style="54" customWidth="1"/>
    <col min="7940" max="7940" width="8.5703125" style="54" customWidth="1"/>
    <col min="7941" max="7941" width="10.85546875" style="54" customWidth="1"/>
    <col min="7942" max="7942" width="10.5703125" style="54" customWidth="1"/>
    <col min="7943" max="7943" width="11" style="54" customWidth="1"/>
    <col min="7944" max="7945" width="10.5703125" style="54" customWidth="1"/>
    <col min="7946" max="8190" width="9.140625" style="54"/>
    <col min="8191" max="8191" width="15.42578125" style="54" customWidth="1"/>
    <col min="8192" max="8192" width="11" style="54" customWidth="1"/>
    <col min="8193" max="8193" width="9.85546875" style="54" customWidth="1"/>
    <col min="8194" max="8194" width="9.5703125" style="54" customWidth="1"/>
    <col min="8195" max="8195" width="10.5703125" style="54" customWidth="1"/>
    <col min="8196" max="8196" width="8.5703125" style="54" customWidth="1"/>
    <col min="8197" max="8197" width="10.85546875" style="54" customWidth="1"/>
    <col min="8198" max="8198" width="10.5703125" style="54" customWidth="1"/>
    <col min="8199" max="8199" width="11" style="54" customWidth="1"/>
    <col min="8200" max="8201" width="10.5703125" style="54" customWidth="1"/>
    <col min="8202" max="8446" width="9.140625" style="54"/>
    <col min="8447" max="8447" width="15.42578125" style="54" customWidth="1"/>
    <col min="8448" max="8448" width="11" style="54" customWidth="1"/>
    <col min="8449" max="8449" width="9.85546875" style="54" customWidth="1"/>
    <col min="8450" max="8450" width="9.5703125" style="54" customWidth="1"/>
    <col min="8451" max="8451" width="10.5703125" style="54" customWidth="1"/>
    <col min="8452" max="8452" width="8.5703125" style="54" customWidth="1"/>
    <col min="8453" max="8453" width="10.85546875" style="54" customWidth="1"/>
    <col min="8454" max="8454" width="10.5703125" style="54" customWidth="1"/>
    <col min="8455" max="8455" width="11" style="54" customWidth="1"/>
    <col min="8456" max="8457" width="10.5703125" style="54" customWidth="1"/>
    <col min="8458" max="8702" width="9.140625" style="54"/>
    <col min="8703" max="8703" width="15.42578125" style="54" customWidth="1"/>
    <col min="8704" max="8704" width="11" style="54" customWidth="1"/>
    <col min="8705" max="8705" width="9.85546875" style="54" customWidth="1"/>
    <col min="8706" max="8706" width="9.5703125" style="54" customWidth="1"/>
    <col min="8707" max="8707" width="10.5703125" style="54" customWidth="1"/>
    <col min="8708" max="8708" width="8.5703125" style="54" customWidth="1"/>
    <col min="8709" max="8709" width="10.85546875" style="54" customWidth="1"/>
    <col min="8710" max="8710" width="10.5703125" style="54" customWidth="1"/>
    <col min="8711" max="8711" width="11" style="54" customWidth="1"/>
    <col min="8712" max="8713" width="10.5703125" style="54" customWidth="1"/>
    <col min="8714" max="8958" width="9.140625" style="54"/>
    <col min="8959" max="8959" width="15.42578125" style="54" customWidth="1"/>
    <col min="8960" max="8960" width="11" style="54" customWidth="1"/>
    <col min="8961" max="8961" width="9.85546875" style="54" customWidth="1"/>
    <col min="8962" max="8962" width="9.5703125" style="54" customWidth="1"/>
    <col min="8963" max="8963" width="10.5703125" style="54" customWidth="1"/>
    <col min="8964" max="8964" width="8.5703125" style="54" customWidth="1"/>
    <col min="8965" max="8965" width="10.85546875" style="54" customWidth="1"/>
    <col min="8966" max="8966" width="10.5703125" style="54" customWidth="1"/>
    <col min="8967" max="8967" width="11" style="54" customWidth="1"/>
    <col min="8968" max="8969" width="10.5703125" style="54" customWidth="1"/>
    <col min="8970" max="9214" width="9.140625" style="54"/>
    <col min="9215" max="9215" width="15.42578125" style="54" customWidth="1"/>
    <col min="9216" max="9216" width="11" style="54" customWidth="1"/>
    <col min="9217" max="9217" width="9.85546875" style="54" customWidth="1"/>
    <col min="9218" max="9218" width="9.5703125" style="54" customWidth="1"/>
    <col min="9219" max="9219" width="10.5703125" style="54" customWidth="1"/>
    <col min="9220" max="9220" width="8.5703125" style="54" customWidth="1"/>
    <col min="9221" max="9221" width="10.85546875" style="54" customWidth="1"/>
    <col min="9222" max="9222" width="10.5703125" style="54" customWidth="1"/>
    <col min="9223" max="9223" width="11" style="54" customWidth="1"/>
    <col min="9224" max="9225" width="10.5703125" style="54" customWidth="1"/>
    <col min="9226" max="9470" width="9.140625" style="54"/>
    <col min="9471" max="9471" width="15.42578125" style="54" customWidth="1"/>
    <col min="9472" max="9472" width="11" style="54" customWidth="1"/>
    <col min="9473" max="9473" width="9.85546875" style="54" customWidth="1"/>
    <col min="9474" max="9474" width="9.5703125" style="54" customWidth="1"/>
    <col min="9475" max="9475" width="10.5703125" style="54" customWidth="1"/>
    <col min="9476" max="9476" width="8.5703125" style="54" customWidth="1"/>
    <col min="9477" max="9477" width="10.85546875" style="54" customWidth="1"/>
    <col min="9478" max="9478" width="10.5703125" style="54" customWidth="1"/>
    <col min="9479" max="9479" width="11" style="54" customWidth="1"/>
    <col min="9480" max="9481" width="10.5703125" style="54" customWidth="1"/>
    <col min="9482" max="9726" width="9.140625" style="54"/>
    <col min="9727" max="9727" width="15.42578125" style="54" customWidth="1"/>
    <col min="9728" max="9728" width="11" style="54" customWidth="1"/>
    <col min="9729" max="9729" width="9.85546875" style="54" customWidth="1"/>
    <col min="9730" max="9730" width="9.5703125" style="54" customWidth="1"/>
    <col min="9731" max="9731" width="10.5703125" style="54" customWidth="1"/>
    <col min="9732" max="9732" width="8.5703125" style="54" customWidth="1"/>
    <col min="9733" max="9733" width="10.85546875" style="54" customWidth="1"/>
    <col min="9734" max="9734" width="10.5703125" style="54" customWidth="1"/>
    <col min="9735" max="9735" width="11" style="54" customWidth="1"/>
    <col min="9736" max="9737" width="10.5703125" style="54" customWidth="1"/>
    <col min="9738" max="9982" width="9.140625" style="54"/>
    <col min="9983" max="9983" width="15.42578125" style="54" customWidth="1"/>
    <col min="9984" max="9984" width="11" style="54" customWidth="1"/>
    <col min="9985" max="9985" width="9.85546875" style="54" customWidth="1"/>
    <col min="9986" max="9986" width="9.5703125" style="54" customWidth="1"/>
    <col min="9987" max="9987" width="10.5703125" style="54" customWidth="1"/>
    <col min="9988" max="9988" width="8.5703125" style="54" customWidth="1"/>
    <col min="9989" max="9989" width="10.85546875" style="54" customWidth="1"/>
    <col min="9990" max="9990" width="10.5703125" style="54" customWidth="1"/>
    <col min="9991" max="9991" width="11" style="54" customWidth="1"/>
    <col min="9992" max="9993" width="10.5703125" style="54" customWidth="1"/>
    <col min="9994" max="10238" width="9.140625" style="54"/>
    <col min="10239" max="10239" width="15.42578125" style="54" customWidth="1"/>
    <col min="10240" max="10240" width="11" style="54" customWidth="1"/>
    <col min="10241" max="10241" width="9.85546875" style="54" customWidth="1"/>
    <col min="10242" max="10242" width="9.5703125" style="54" customWidth="1"/>
    <col min="10243" max="10243" width="10.5703125" style="54" customWidth="1"/>
    <col min="10244" max="10244" width="8.5703125" style="54" customWidth="1"/>
    <col min="10245" max="10245" width="10.85546875" style="54" customWidth="1"/>
    <col min="10246" max="10246" width="10.5703125" style="54" customWidth="1"/>
    <col min="10247" max="10247" width="11" style="54" customWidth="1"/>
    <col min="10248" max="10249" width="10.5703125" style="54" customWidth="1"/>
    <col min="10250" max="10494" width="9.140625" style="54"/>
    <col min="10495" max="10495" width="15.42578125" style="54" customWidth="1"/>
    <col min="10496" max="10496" width="11" style="54" customWidth="1"/>
    <col min="10497" max="10497" width="9.85546875" style="54" customWidth="1"/>
    <col min="10498" max="10498" width="9.5703125" style="54" customWidth="1"/>
    <col min="10499" max="10499" width="10.5703125" style="54" customWidth="1"/>
    <col min="10500" max="10500" width="8.5703125" style="54" customWidth="1"/>
    <col min="10501" max="10501" width="10.85546875" style="54" customWidth="1"/>
    <col min="10502" max="10502" width="10.5703125" style="54" customWidth="1"/>
    <col min="10503" max="10503" width="11" style="54" customWidth="1"/>
    <col min="10504" max="10505" width="10.5703125" style="54" customWidth="1"/>
    <col min="10506" max="10750" width="9.140625" style="54"/>
    <col min="10751" max="10751" width="15.42578125" style="54" customWidth="1"/>
    <col min="10752" max="10752" width="11" style="54" customWidth="1"/>
    <col min="10753" max="10753" width="9.85546875" style="54" customWidth="1"/>
    <col min="10754" max="10754" width="9.5703125" style="54" customWidth="1"/>
    <col min="10755" max="10755" width="10.5703125" style="54" customWidth="1"/>
    <col min="10756" max="10756" width="8.5703125" style="54" customWidth="1"/>
    <col min="10757" max="10757" width="10.85546875" style="54" customWidth="1"/>
    <col min="10758" max="10758" width="10.5703125" style="54" customWidth="1"/>
    <col min="10759" max="10759" width="11" style="54" customWidth="1"/>
    <col min="10760" max="10761" width="10.5703125" style="54" customWidth="1"/>
    <col min="10762" max="11006" width="9.140625" style="54"/>
    <col min="11007" max="11007" width="15.42578125" style="54" customWidth="1"/>
    <col min="11008" max="11008" width="11" style="54" customWidth="1"/>
    <col min="11009" max="11009" width="9.85546875" style="54" customWidth="1"/>
    <col min="11010" max="11010" width="9.5703125" style="54" customWidth="1"/>
    <col min="11011" max="11011" width="10.5703125" style="54" customWidth="1"/>
    <col min="11012" max="11012" width="8.5703125" style="54" customWidth="1"/>
    <col min="11013" max="11013" width="10.85546875" style="54" customWidth="1"/>
    <col min="11014" max="11014" width="10.5703125" style="54" customWidth="1"/>
    <col min="11015" max="11015" width="11" style="54" customWidth="1"/>
    <col min="11016" max="11017" width="10.5703125" style="54" customWidth="1"/>
    <col min="11018" max="11262" width="9.140625" style="54"/>
    <col min="11263" max="11263" width="15.42578125" style="54" customWidth="1"/>
    <col min="11264" max="11264" width="11" style="54" customWidth="1"/>
    <col min="11265" max="11265" width="9.85546875" style="54" customWidth="1"/>
    <col min="11266" max="11266" width="9.5703125" style="54" customWidth="1"/>
    <col min="11267" max="11267" width="10.5703125" style="54" customWidth="1"/>
    <col min="11268" max="11268" width="8.5703125" style="54" customWidth="1"/>
    <col min="11269" max="11269" width="10.85546875" style="54" customWidth="1"/>
    <col min="11270" max="11270" width="10.5703125" style="54" customWidth="1"/>
    <col min="11271" max="11271" width="11" style="54" customWidth="1"/>
    <col min="11272" max="11273" width="10.5703125" style="54" customWidth="1"/>
    <col min="11274" max="11518" width="9.140625" style="54"/>
    <col min="11519" max="11519" width="15.42578125" style="54" customWidth="1"/>
    <col min="11520" max="11520" width="11" style="54" customWidth="1"/>
    <col min="11521" max="11521" width="9.85546875" style="54" customWidth="1"/>
    <col min="11522" max="11522" width="9.5703125" style="54" customWidth="1"/>
    <col min="11523" max="11523" width="10.5703125" style="54" customWidth="1"/>
    <col min="11524" max="11524" width="8.5703125" style="54" customWidth="1"/>
    <col min="11525" max="11525" width="10.85546875" style="54" customWidth="1"/>
    <col min="11526" max="11526" width="10.5703125" style="54" customWidth="1"/>
    <col min="11527" max="11527" width="11" style="54" customWidth="1"/>
    <col min="11528" max="11529" width="10.5703125" style="54" customWidth="1"/>
    <col min="11530" max="11774" width="9.140625" style="54"/>
    <col min="11775" max="11775" width="15.42578125" style="54" customWidth="1"/>
    <col min="11776" max="11776" width="11" style="54" customWidth="1"/>
    <col min="11777" max="11777" width="9.85546875" style="54" customWidth="1"/>
    <col min="11778" max="11778" width="9.5703125" style="54" customWidth="1"/>
    <col min="11779" max="11779" width="10.5703125" style="54" customWidth="1"/>
    <col min="11780" max="11780" width="8.5703125" style="54" customWidth="1"/>
    <col min="11781" max="11781" width="10.85546875" style="54" customWidth="1"/>
    <col min="11782" max="11782" width="10.5703125" style="54" customWidth="1"/>
    <col min="11783" max="11783" width="11" style="54" customWidth="1"/>
    <col min="11784" max="11785" width="10.5703125" style="54" customWidth="1"/>
    <col min="11786" max="12030" width="9.140625" style="54"/>
    <col min="12031" max="12031" width="15.42578125" style="54" customWidth="1"/>
    <col min="12032" max="12032" width="11" style="54" customWidth="1"/>
    <col min="12033" max="12033" width="9.85546875" style="54" customWidth="1"/>
    <col min="12034" max="12034" width="9.5703125" style="54" customWidth="1"/>
    <col min="12035" max="12035" width="10.5703125" style="54" customWidth="1"/>
    <col min="12036" max="12036" width="8.5703125" style="54" customWidth="1"/>
    <col min="12037" max="12037" width="10.85546875" style="54" customWidth="1"/>
    <col min="12038" max="12038" width="10.5703125" style="54" customWidth="1"/>
    <col min="12039" max="12039" width="11" style="54" customWidth="1"/>
    <col min="12040" max="12041" width="10.5703125" style="54" customWidth="1"/>
    <col min="12042" max="12286" width="9.140625" style="54"/>
    <col min="12287" max="12287" width="15.42578125" style="54" customWidth="1"/>
    <col min="12288" max="12288" width="11" style="54" customWidth="1"/>
    <col min="12289" max="12289" width="9.85546875" style="54" customWidth="1"/>
    <col min="12290" max="12290" width="9.5703125" style="54" customWidth="1"/>
    <col min="12291" max="12291" width="10.5703125" style="54" customWidth="1"/>
    <col min="12292" max="12292" width="8.5703125" style="54" customWidth="1"/>
    <col min="12293" max="12293" width="10.85546875" style="54" customWidth="1"/>
    <col min="12294" max="12294" width="10.5703125" style="54" customWidth="1"/>
    <col min="12295" max="12295" width="11" style="54" customWidth="1"/>
    <col min="12296" max="12297" width="10.5703125" style="54" customWidth="1"/>
    <col min="12298" max="12542" width="9.140625" style="54"/>
    <col min="12543" max="12543" width="15.42578125" style="54" customWidth="1"/>
    <col min="12544" max="12544" width="11" style="54" customWidth="1"/>
    <col min="12545" max="12545" width="9.85546875" style="54" customWidth="1"/>
    <col min="12546" max="12546" width="9.5703125" style="54" customWidth="1"/>
    <col min="12547" max="12547" width="10.5703125" style="54" customWidth="1"/>
    <col min="12548" max="12548" width="8.5703125" style="54" customWidth="1"/>
    <col min="12549" max="12549" width="10.85546875" style="54" customWidth="1"/>
    <col min="12550" max="12550" width="10.5703125" style="54" customWidth="1"/>
    <col min="12551" max="12551" width="11" style="54" customWidth="1"/>
    <col min="12552" max="12553" width="10.5703125" style="54" customWidth="1"/>
    <col min="12554" max="12798" width="9.140625" style="54"/>
    <col min="12799" max="12799" width="15.42578125" style="54" customWidth="1"/>
    <col min="12800" max="12800" width="11" style="54" customWidth="1"/>
    <col min="12801" max="12801" width="9.85546875" style="54" customWidth="1"/>
    <col min="12802" max="12802" width="9.5703125" style="54" customWidth="1"/>
    <col min="12803" max="12803" width="10.5703125" style="54" customWidth="1"/>
    <col min="12804" max="12804" width="8.5703125" style="54" customWidth="1"/>
    <col min="12805" max="12805" width="10.85546875" style="54" customWidth="1"/>
    <col min="12806" max="12806" width="10.5703125" style="54" customWidth="1"/>
    <col min="12807" max="12807" width="11" style="54" customWidth="1"/>
    <col min="12808" max="12809" width="10.5703125" style="54" customWidth="1"/>
    <col min="12810" max="13054" width="9.140625" style="54"/>
    <col min="13055" max="13055" width="15.42578125" style="54" customWidth="1"/>
    <col min="13056" max="13056" width="11" style="54" customWidth="1"/>
    <col min="13057" max="13057" width="9.85546875" style="54" customWidth="1"/>
    <col min="13058" max="13058" width="9.5703125" style="54" customWidth="1"/>
    <col min="13059" max="13059" width="10.5703125" style="54" customWidth="1"/>
    <col min="13060" max="13060" width="8.5703125" style="54" customWidth="1"/>
    <col min="13061" max="13061" width="10.85546875" style="54" customWidth="1"/>
    <col min="13062" max="13062" width="10.5703125" style="54" customWidth="1"/>
    <col min="13063" max="13063" width="11" style="54" customWidth="1"/>
    <col min="13064" max="13065" width="10.5703125" style="54" customWidth="1"/>
    <col min="13066" max="13310" width="9.140625" style="54"/>
    <col min="13311" max="13311" width="15.42578125" style="54" customWidth="1"/>
    <col min="13312" max="13312" width="11" style="54" customWidth="1"/>
    <col min="13313" max="13313" width="9.85546875" style="54" customWidth="1"/>
    <col min="13314" max="13314" width="9.5703125" style="54" customWidth="1"/>
    <col min="13315" max="13315" width="10.5703125" style="54" customWidth="1"/>
    <col min="13316" max="13316" width="8.5703125" style="54" customWidth="1"/>
    <col min="13317" max="13317" width="10.85546875" style="54" customWidth="1"/>
    <col min="13318" max="13318" width="10.5703125" style="54" customWidth="1"/>
    <col min="13319" max="13319" width="11" style="54" customWidth="1"/>
    <col min="13320" max="13321" width="10.5703125" style="54" customWidth="1"/>
    <col min="13322" max="13566" width="9.140625" style="54"/>
    <col min="13567" max="13567" width="15.42578125" style="54" customWidth="1"/>
    <col min="13568" max="13568" width="11" style="54" customWidth="1"/>
    <col min="13569" max="13569" width="9.85546875" style="54" customWidth="1"/>
    <col min="13570" max="13570" width="9.5703125" style="54" customWidth="1"/>
    <col min="13571" max="13571" width="10.5703125" style="54" customWidth="1"/>
    <col min="13572" max="13572" width="8.5703125" style="54" customWidth="1"/>
    <col min="13573" max="13573" width="10.85546875" style="54" customWidth="1"/>
    <col min="13574" max="13574" width="10.5703125" style="54" customWidth="1"/>
    <col min="13575" max="13575" width="11" style="54" customWidth="1"/>
    <col min="13576" max="13577" width="10.5703125" style="54" customWidth="1"/>
    <col min="13578" max="13822" width="9.140625" style="54"/>
    <col min="13823" max="13823" width="15.42578125" style="54" customWidth="1"/>
    <col min="13824" max="13824" width="11" style="54" customWidth="1"/>
    <col min="13825" max="13825" width="9.85546875" style="54" customWidth="1"/>
    <col min="13826" max="13826" width="9.5703125" style="54" customWidth="1"/>
    <col min="13827" max="13827" width="10.5703125" style="54" customWidth="1"/>
    <col min="13828" max="13828" width="8.5703125" style="54" customWidth="1"/>
    <col min="13829" max="13829" width="10.85546875" style="54" customWidth="1"/>
    <col min="13830" max="13830" width="10.5703125" style="54" customWidth="1"/>
    <col min="13831" max="13831" width="11" style="54" customWidth="1"/>
    <col min="13832" max="13833" width="10.5703125" style="54" customWidth="1"/>
    <col min="13834" max="14078" width="9.140625" style="54"/>
    <col min="14079" max="14079" width="15.42578125" style="54" customWidth="1"/>
    <col min="14080" max="14080" width="11" style="54" customWidth="1"/>
    <col min="14081" max="14081" width="9.85546875" style="54" customWidth="1"/>
    <col min="14082" max="14082" width="9.5703125" style="54" customWidth="1"/>
    <col min="14083" max="14083" width="10.5703125" style="54" customWidth="1"/>
    <col min="14084" max="14084" width="8.5703125" style="54" customWidth="1"/>
    <col min="14085" max="14085" width="10.85546875" style="54" customWidth="1"/>
    <col min="14086" max="14086" width="10.5703125" style="54" customWidth="1"/>
    <col min="14087" max="14087" width="11" style="54" customWidth="1"/>
    <col min="14088" max="14089" width="10.5703125" style="54" customWidth="1"/>
    <col min="14090" max="14334" width="9.140625" style="54"/>
    <col min="14335" max="14335" width="15.42578125" style="54" customWidth="1"/>
    <col min="14336" max="14336" width="11" style="54" customWidth="1"/>
    <col min="14337" max="14337" width="9.85546875" style="54" customWidth="1"/>
    <col min="14338" max="14338" width="9.5703125" style="54" customWidth="1"/>
    <col min="14339" max="14339" width="10.5703125" style="54" customWidth="1"/>
    <col min="14340" max="14340" width="8.5703125" style="54" customWidth="1"/>
    <col min="14341" max="14341" width="10.85546875" style="54" customWidth="1"/>
    <col min="14342" max="14342" width="10.5703125" style="54" customWidth="1"/>
    <col min="14343" max="14343" width="11" style="54" customWidth="1"/>
    <col min="14344" max="14345" width="10.5703125" style="54" customWidth="1"/>
    <col min="14346" max="14590" width="9.140625" style="54"/>
    <col min="14591" max="14591" width="15.42578125" style="54" customWidth="1"/>
    <col min="14592" max="14592" width="11" style="54" customWidth="1"/>
    <col min="14593" max="14593" width="9.85546875" style="54" customWidth="1"/>
    <col min="14594" max="14594" width="9.5703125" style="54" customWidth="1"/>
    <col min="14595" max="14595" width="10.5703125" style="54" customWidth="1"/>
    <col min="14596" max="14596" width="8.5703125" style="54" customWidth="1"/>
    <col min="14597" max="14597" width="10.85546875" style="54" customWidth="1"/>
    <col min="14598" max="14598" width="10.5703125" style="54" customWidth="1"/>
    <col min="14599" max="14599" width="11" style="54" customWidth="1"/>
    <col min="14600" max="14601" width="10.5703125" style="54" customWidth="1"/>
    <col min="14602" max="14846" width="9.140625" style="54"/>
    <col min="14847" max="14847" width="15.42578125" style="54" customWidth="1"/>
    <col min="14848" max="14848" width="11" style="54" customWidth="1"/>
    <col min="14849" max="14849" width="9.85546875" style="54" customWidth="1"/>
    <col min="14850" max="14850" width="9.5703125" style="54" customWidth="1"/>
    <col min="14851" max="14851" width="10.5703125" style="54" customWidth="1"/>
    <col min="14852" max="14852" width="8.5703125" style="54" customWidth="1"/>
    <col min="14853" max="14853" width="10.85546875" style="54" customWidth="1"/>
    <col min="14854" max="14854" width="10.5703125" style="54" customWidth="1"/>
    <col min="14855" max="14855" width="11" style="54" customWidth="1"/>
    <col min="14856" max="14857" width="10.5703125" style="54" customWidth="1"/>
    <col min="14858" max="15102" width="9.140625" style="54"/>
    <col min="15103" max="15103" width="15.42578125" style="54" customWidth="1"/>
    <col min="15104" max="15104" width="11" style="54" customWidth="1"/>
    <col min="15105" max="15105" width="9.85546875" style="54" customWidth="1"/>
    <col min="15106" max="15106" width="9.5703125" style="54" customWidth="1"/>
    <col min="15107" max="15107" width="10.5703125" style="54" customWidth="1"/>
    <col min="15108" max="15108" width="8.5703125" style="54" customWidth="1"/>
    <col min="15109" max="15109" width="10.85546875" style="54" customWidth="1"/>
    <col min="15110" max="15110" width="10.5703125" style="54" customWidth="1"/>
    <col min="15111" max="15111" width="11" style="54" customWidth="1"/>
    <col min="15112" max="15113" width="10.5703125" style="54" customWidth="1"/>
    <col min="15114" max="15358" width="9.140625" style="54"/>
    <col min="15359" max="15359" width="15.42578125" style="54" customWidth="1"/>
    <col min="15360" max="15360" width="11" style="54" customWidth="1"/>
    <col min="15361" max="15361" width="9.85546875" style="54" customWidth="1"/>
    <col min="15362" max="15362" width="9.5703125" style="54" customWidth="1"/>
    <col min="15363" max="15363" width="10.5703125" style="54" customWidth="1"/>
    <col min="15364" max="15364" width="8.5703125" style="54" customWidth="1"/>
    <col min="15365" max="15365" width="10.85546875" style="54" customWidth="1"/>
    <col min="15366" max="15366" width="10.5703125" style="54" customWidth="1"/>
    <col min="15367" max="15367" width="11" style="54" customWidth="1"/>
    <col min="15368" max="15369" width="10.5703125" style="54" customWidth="1"/>
    <col min="15370" max="15614" width="9.140625" style="54"/>
    <col min="15615" max="15615" width="15.42578125" style="54" customWidth="1"/>
    <col min="15616" max="15616" width="11" style="54" customWidth="1"/>
    <col min="15617" max="15617" width="9.85546875" style="54" customWidth="1"/>
    <col min="15618" max="15618" width="9.5703125" style="54" customWidth="1"/>
    <col min="15619" max="15619" width="10.5703125" style="54" customWidth="1"/>
    <col min="15620" max="15620" width="8.5703125" style="54" customWidth="1"/>
    <col min="15621" max="15621" width="10.85546875" style="54" customWidth="1"/>
    <col min="15622" max="15622" width="10.5703125" style="54" customWidth="1"/>
    <col min="15623" max="15623" width="11" style="54" customWidth="1"/>
    <col min="15624" max="15625" width="10.5703125" style="54" customWidth="1"/>
    <col min="15626" max="15870" width="9.140625" style="54"/>
    <col min="15871" max="15871" width="15.42578125" style="54" customWidth="1"/>
    <col min="15872" max="15872" width="11" style="54" customWidth="1"/>
    <col min="15873" max="15873" width="9.85546875" style="54" customWidth="1"/>
    <col min="15874" max="15874" width="9.5703125" style="54" customWidth="1"/>
    <col min="15875" max="15875" width="10.5703125" style="54" customWidth="1"/>
    <col min="15876" max="15876" width="8.5703125" style="54" customWidth="1"/>
    <col min="15877" max="15877" width="10.85546875" style="54" customWidth="1"/>
    <col min="15878" max="15878" width="10.5703125" style="54" customWidth="1"/>
    <col min="15879" max="15879" width="11" style="54" customWidth="1"/>
    <col min="15880" max="15881" width="10.5703125" style="54" customWidth="1"/>
    <col min="15882" max="16126" width="9.140625" style="54"/>
    <col min="16127" max="16127" width="15.42578125" style="54" customWidth="1"/>
    <col min="16128" max="16128" width="11" style="54" customWidth="1"/>
    <col min="16129" max="16129" width="9.85546875" style="54" customWidth="1"/>
    <col min="16130" max="16130" width="9.5703125" style="54" customWidth="1"/>
    <col min="16131" max="16131" width="10.5703125" style="54" customWidth="1"/>
    <col min="16132" max="16132" width="8.5703125" style="54" customWidth="1"/>
    <col min="16133" max="16133" width="10.85546875" style="54" customWidth="1"/>
    <col min="16134" max="16134" width="10.5703125" style="54" customWidth="1"/>
    <col min="16135" max="16135" width="11" style="54" customWidth="1"/>
    <col min="16136" max="16137" width="10.5703125" style="54" customWidth="1"/>
    <col min="16138" max="16384" width="9.140625" style="54"/>
  </cols>
  <sheetData>
    <row r="1" spans="1:11" s="186" customFormat="1" x14ac:dyDescent="0.2">
      <c r="A1" s="162" t="str">
        <f>[2]SUM!A1</f>
        <v>CY 2015 ALLOTMENT RELEASES</v>
      </c>
      <c r="B1" s="162"/>
      <c r="C1" s="162"/>
      <c r="K1" s="187"/>
    </row>
    <row r="2" spans="1:11" s="186" customFormat="1" x14ac:dyDescent="0.2">
      <c r="A2" s="188" t="s">
        <v>248</v>
      </c>
      <c r="B2" s="188"/>
      <c r="C2" s="188"/>
      <c r="H2" s="51"/>
      <c r="I2" s="51"/>
    </row>
    <row r="3" spans="1:11" s="186" customFormat="1" x14ac:dyDescent="0.2">
      <c r="A3" s="162" t="str">
        <f>[2]SUM!A3</f>
        <v>January 1-November 30, 2015</v>
      </c>
      <c r="B3" s="162"/>
      <c r="C3" s="162"/>
      <c r="H3" s="189"/>
      <c r="I3" s="189"/>
      <c r="J3" s="190"/>
    </row>
    <row r="4" spans="1:11" s="186" customFormat="1" x14ac:dyDescent="0.2">
      <c r="A4" s="162" t="s">
        <v>0</v>
      </c>
      <c r="B4" s="162"/>
      <c r="C4" s="162"/>
    </row>
    <row r="5" spans="1:11" s="197" customFormat="1" ht="61.5" customHeight="1" x14ac:dyDescent="0.25">
      <c r="A5" s="191" t="s">
        <v>1</v>
      </c>
      <c r="B5" s="192" t="s">
        <v>141</v>
      </c>
      <c r="C5" s="192" t="s">
        <v>142</v>
      </c>
      <c r="D5" s="193" t="s">
        <v>233</v>
      </c>
      <c r="E5" s="192" t="s">
        <v>143</v>
      </c>
      <c r="F5" s="194" t="s">
        <v>144</v>
      </c>
      <c r="G5" s="195" t="s">
        <v>145</v>
      </c>
      <c r="H5" s="195" t="s">
        <v>146</v>
      </c>
      <c r="I5" s="194" t="s">
        <v>249</v>
      </c>
      <c r="J5" s="192" t="s">
        <v>196</v>
      </c>
      <c r="K5" s="196" t="s">
        <v>13</v>
      </c>
    </row>
    <row r="6" spans="1:11" ht="15" customHeight="1" x14ac:dyDescent="0.2">
      <c r="A6" s="164" t="s">
        <v>102</v>
      </c>
      <c r="B6" s="92">
        <f>'[2]NEW GAA'!H7</f>
        <v>0</v>
      </c>
      <c r="C6" s="92">
        <f>'[2]NEW GAA'!L7</f>
        <v>0</v>
      </c>
      <c r="D6" s="92">
        <f>'[2]NEW GAA'!O7</f>
        <v>0</v>
      </c>
      <c r="E6" s="198">
        <f>'[2]NEW GAA'!R7</f>
        <v>0</v>
      </c>
      <c r="F6" s="198">
        <f>'[2]NEW GAA'!V7</f>
        <v>0</v>
      </c>
      <c r="G6" s="91">
        <f>'[2]NEW GAA'!W7</f>
        <v>0</v>
      </c>
      <c r="H6" s="91">
        <f>'[2]NEW GAA'!Z7</f>
        <v>225798</v>
      </c>
      <c r="I6" s="92"/>
      <c r="J6" s="92">
        <f>'[2]NEW GAA'!AJ7</f>
        <v>0</v>
      </c>
      <c r="K6" s="198">
        <f t="shared" ref="K6:K11" si="0">SUM(B6:J6)</f>
        <v>225798</v>
      </c>
    </row>
    <row r="7" spans="1:11" ht="15" customHeight="1" x14ac:dyDescent="0.2">
      <c r="A7" s="70" t="s">
        <v>103</v>
      </c>
      <c r="B7" s="92">
        <f>'[2]NEW GAA'!H8</f>
        <v>0</v>
      </c>
      <c r="C7" s="92">
        <f>'[2]NEW GAA'!L8</f>
        <v>0</v>
      </c>
      <c r="D7" s="92">
        <f>'[2]NEW GAA'!O8</f>
        <v>0</v>
      </c>
      <c r="E7" s="91">
        <f>'[2]NEW GAA'!R8</f>
        <v>45177</v>
      </c>
      <c r="F7" s="91">
        <f>'[2]NEW GAA'!V8</f>
        <v>0</v>
      </c>
      <c r="G7" s="91">
        <f>'[2]NEW GAA'!W8</f>
        <v>7912781</v>
      </c>
      <c r="H7" s="91">
        <f>'[2]NEW GAA'!Z8</f>
        <v>73571</v>
      </c>
      <c r="I7" s="92"/>
      <c r="J7" s="92">
        <f>'[2]NEW GAA'!AJ8</f>
        <v>22683</v>
      </c>
      <c r="K7" s="91">
        <f t="shared" si="0"/>
        <v>8054212</v>
      </c>
    </row>
    <row r="8" spans="1:11" ht="15" customHeight="1" x14ac:dyDescent="0.2">
      <c r="A8" s="70" t="s">
        <v>104</v>
      </c>
      <c r="B8" s="92">
        <f>'[2]NEW GAA'!H9</f>
        <v>0</v>
      </c>
      <c r="C8" s="92">
        <f>'[2]NEW GAA'!L9</f>
        <v>0</v>
      </c>
      <c r="D8" s="92">
        <f>'[2]NEW GAA'!O9</f>
        <v>0</v>
      </c>
      <c r="E8" s="91">
        <f>'[2]NEW GAA'!R9</f>
        <v>0</v>
      </c>
      <c r="F8" s="91">
        <f>'[2]NEW GAA'!V9</f>
        <v>0</v>
      </c>
      <c r="G8" s="91">
        <f>'[2]NEW GAA'!W9</f>
        <v>0</v>
      </c>
      <c r="H8" s="91">
        <f>'[2]NEW GAA'!Z9</f>
        <v>4017</v>
      </c>
      <c r="I8" s="92"/>
      <c r="J8" s="92">
        <f>'[2]NEW GAA'!AJ9</f>
        <v>981</v>
      </c>
      <c r="K8" s="91">
        <f t="shared" si="0"/>
        <v>4998</v>
      </c>
    </row>
    <row r="9" spans="1:11" ht="15" customHeight="1" x14ac:dyDescent="0.2">
      <c r="A9" s="70" t="s">
        <v>105</v>
      </c>
      <c r="B9" s="92">
        <f>'[2]NEW GAA'!H10</f>
        <v>0</v>
      </c>
      <c r="C9" s="92">
        <f>'[2]NEW GAA'!L10</f>
        <v>0</v>
      </c>
      <c r="D9" s="92">
        <f>'[2]NEW GAA'!O10</f>
        <v>0</v>
      </c>
      <c r="E9" s="91">
        <f>'[2]NEW GAA'!R10</f>
        <v>0</v>
      </c>
      <c r="F9" s="91">
        <f>'[2]NEW GAA'!V10</f>
        <v>0</v>
      </c>
      <c r="G9" s="91">
        <f>'[2]NEW GAA'!W10</f>
        <v>0</v>
      </c>
      <c r="H9" s="91">
        <f>'[2]NEW GAA'!Z10</f>
        <v>173095</v>
      </c>
      <c r="I9" s="92">
        <f>'[2]NEW GAA'!AD10</f>
        <v>0</v>
      </c>
      <c r="J9" s="92">
        <f>'[2]NEW GAA'!AJ10</f>
        <v>47694</v>
      </c>
      <c r="K9" s="91">
        <f t="shared" si="0"/>
        <v>220789</v>
      </c>
    </row>
    <row r="10" spans="1:11" ht="15" customHeight="1" x14ac:dyDescent="0.2">
      <c r="A10" s="70" t="s">
        <v>106</v>
      </c>
      <c r="B10" s="92">
        <f>'[2]NEW GAA'!H11</f>
        <v>0</v>
      </c>
      <c r="C10" s="92">
        <f>'[2]NEW GAA'!L11</f>
        <v>0</v>
      </c>
      <c r="D10" s="92">
        <f>'[2]NEW GAA'!O11</f>
        <v>534723</v>
      </c>
      <c r="E10" s="91">
        <f>'[2]NEW GAA'!R11</f>
        <v>0</v>
      </c>
      <c r="F10" s="91">
        <f>'[2]NEW GAA'!V11</f>
        <v>0</v>
      </c>
      <c r="G10" s="91">
        <f>'[2]NEW GAA'!W11</f>
        <v>20000</v>
      </c>
      <c r="H10" s="91">
        <f>'[2]NEW GAA'!Z11</f>
        <v>472657</v>
      </c>
      <c r="I10" s="92"/>
      <c r="J10" s="92">
        <f>'[2]NEW GAA'!AJ11</f>
        <v>46641</v>
      </c>
      <c r="K10" s="91">
        <f t="shared" si="0"/>
        <v>1074021</v>
      </c>
    </row>
    <row r="11" spans="1:11" ht="15" customHeight="1" x14ac:dyDescent="0.2">
      <c r="A11" s="70" t="s">
        <v>107</v>
      </c>
      <c r="B11" s="92">
        <f>'[2]NEW GAA'!H12</f>
        <v>0</v>
      </c>
      <c r="C11" s="92">
        <f>'[2]NEW GAA'!L12</f>
        <v>0</v>
      </c>
      <c r="D11" s="92">
        <f>'[2]NEW GAA'!O12</f>
        <v>0</v>
      </c>
      <c r="E11" s="91">
        <f>'[2]NEW GAA'!R12</f>
        <v>0</v>
      </c>
      <c r="F11" s="91">
        <f>'[2]NEW GAA'!V12</f>
        <v>100000</v>
      </c>
      <c r="G11" s="91">
        <f>'[2]NEW GAA'!W12</f>
        <v>0</v>
      </c>
      <c r="H11" s="91">
        <f>'[2]NEW GAA'!Z12</f>
        <v>37167</v>
      </c>
      <c r="I11" s="92"/>
      <c r="J11" s="92">
        <f>'[2]NEW GAA'!AJ12</f>
        <v>16330</v>
      </c>
      <c r="K11" s="91">
        <f t="shared" si="0"/>
        <v>153497</v>
      </c>
    </row>
    <row r="12" spans="1:11" ht="15" customHeight="1" x14ac:dyDescent="0.2">
      <c r="A12" s="128" t="s">
        <v>108</v>
      </c>
      <c r="B12" s="91">
        <f t="shared" ref="B12:K12" si="1">SUM(B13:B14)</f>
        <v>0</v>
      </c>
      <c r="C12" s="148">
        <f t="shared" si="1"/>
        <v>0</v>
      </c>
      <c r="D12" s="92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  <c r="H12" s="91">
        <f t="shared" si="1"/>
        <v>35445875</v>
      </c>
      <c r="I12" s="91">
        <f t="shared" si="1"/>
        <v>0</v>
      </c>
      <c r="J12" s="92">
        <f t="shared" si="1"/>
        <v>1261724</v>
      </c>
      <c r="K12" s="91">
        <f t="shared" si="1"/>
        <v>36707599</v>
      </c>
    </row>
    <row r="13" spans="1:11" ht="15" hidden="1" customHeight="1" x14ac:dyDescent="0.2">
      <c r="A13" s="128" t="s">
        <v>109</v>
      </c>
      <c r="B13" s="92">
        <f>'[2]NEW GAA'!H14</f>
        <v>0</v>
      </c>
      <c r="C13" s="92">
        <f>'[2]NEW GAA'!L14</f>
        <v>0</v>
      </c>
      <c r="D13" s="92">
        <f>'[2]NEW GAA'!O14</f>
        <v>0</v>
      </c>
      <c r="E13" s="91">
        <f>'[2]NEW GAA'!R14</f>
        <v>0</v>
      </c>
      <c r="F13" s="91">
        <f>'[2]NEW GAA'!V14</f>
        <v>0</v>
      </c>
      <c r="G13" s="91">
        <f>'[2]NEW GAA'!W14</f>
        <v>0</v>
      </c>
      <c r="H13" s="91">
        <f>'[2]NEW GAA'!Z14</f>
        <v>14388193</v>
      </c>
      <c r="I13" s="92">
        <f>'[2]NEW GAA'!AD14</f>
        <v>0</v>
      </c>
      <c r="J13" s="92">
        <f>'[2]NEW GAA'!AJ14</f>
        <v>3769</v>
      </c>
      <c r="K13" s="91">
        <f t="shared" ref="K13:K19" si="2">SUM(B13:J13)</f>
        <v>14391962</v>
      </c>
    </row>
    <row r="14" spans="1:11" ht="15" hidden="1" customHeight="1" x14ac:dyDescent="0.2">
      <c r="A14" s="128" t="s">
        <v>110</v>
      </c>
      <c r="B14" s="92">
        <f>'[2]NEW GAA'!H15</f>
        <v>0</v>
      </c>
      <c r="C14" s="92">
        <f>'[2]NEW GAA'!L15</f>
        <v>0</v>
      </c>
      <c r="D14" s="92">
        <f>'[2]NEW GAA'!O15</f>
        <v>0</v>
      </c>
      <c r="E14" s="91">
        <f>'[2]NEW GAA'!R15</f>
        <v>0</v>
      </c>
      <c r="F14" s="91">
        <f>'[2]NEW GAA'!V15</f>
        <v>0</v>
      </c>
      <c r="G14" s="91">
        <f>'[2]NEW GAA'!W15</f>
        <v>0</v>
      </c>
      <c r="H14" s="91">
        <f>'[2]NEW GAA'!Z15</f>
        <v>21057682</v>
      </c>
      <c r="I14" s="92">
        <f>'[2]NEW GAA'!AD15</f>
        <v>0</v>
      </c>
      <c r="J14" s="92">
        <f>'[2]NEW GAA'!AJ15</f>
        <v>1257955</v>
      </c>
      <c r="K14" s="91">
        <f t="shared" si="2"/>
        <v>22315637</v>
      </c>
    </row>
    <row r="15" spans="1:11" ht="15" customHeight="1" x14ac:dyDescent="0.2">
      <c r="A15" s="128" t="s">
        <v>111</v>
      </c>
      <c r="B15" s="92">
        <f>'[2]NEW GAA'!H16</f>
        <v>0</v>
      </c>
      <c r="C15" s="92">
        <f>'[2]NEW GAA'!L16</f>
        <v>0</v>
      </c>
      <c r="D15" s="92">
        <f>'[2]NEW GAA'!O16</f>
        <v>0</v>
      </c>
      <c r="E15" s="91">
        <f>'[2]NEW GAA'!R16</f>
        <v>0</v>
      </c>
      <c r="F15" s="91">
        <f>'[2]NEW GAA'!V16</f>
        <v>0</v>
      </c>
      <c r="G15" s="91">
        <f>'[2]NEW GAA'!W16</f>
        <v>0</v>
      </c>
      <c r="H15" s="91">
        <f>'[2]NEW GAA'!Z16</f>
        <v>3433947</v>
      </c>
      <c r="I15" s="92">
        <f>'[2]NEW GAA'!AD16</f>
        <v>0</v>
      </c>
      <c r="J15" s="92">
        <f>'[2]NEW GAA'!AJ16</f>
        <v>818349</v>
      </c>
      <c r="K15" s="91">
        <f t="shared" si="2"/>
        <v>4252296</v>
      </c>
    </row>
    <row r="16" spans="1:11" ht="15" customHeight="1" x14ac:dyDescent="0.2">
      <c r="A16" s="128" t="s">
        <v>112</v>
      </c>
      <c r="B16" s="92">
        <f>'[2]NEW GAA'!H17</f>
        <v>0</v>
      </c>
      <c r="C16" s="92">
        <f>'[2]NEW GAA'!L17</f>
        <v>0</v>
      </c>
      <c r="D16" s="92">
        <f>'[2]NEW GAA'!O17</f>
        <v>0</v>
      </c>
      <c r="E16" s="91">
        <f>'[2]NEW GAA'!R17</f>
        <v>0</v>
      </c>
      <c r="F16" s="91">
        <f>'[2]NEW GAA'!V17</f>
        <v>0</v>
      </c>
      <c r="G16" s="91">
        <f>'[2]NEW GAA'!W17</f>
        <v>0</v>
      </c>
      <c r="H16" s="91">
        <f>'[2]NEW GAA'!Z17</f>
        <v>26220</v>
      </c>
      <c r="I16" s="92"/>
      <c r="J16" s="92">
        <f>'[2]NEW GAA'!AJ17</f>
        <v>2882</v>
      </c>
      <c r="K16" s="91">
        <f t="shared" si="2"/>
        <v>29102</v>
      </c>
    </row>
    <row r="17" spans="1:11" ht="15" customHeight="1" x14ac:dyDescent="0.2">
      <c r="A17" s="128" t="s">
        <v>113</v>
      </c>
      <c r="B17" s="92">
        <f>'[2]NEW GAA'!H18</f>
        <v>0</v>
      </c>
      <c r="C17" s="92">
        <f>'[2]NEW GAA'!L18</f>
        <v>0</v>
      </c>
      <c r="D17" s="92">
        <f>'[2]NEW GAA'!O18</f>
        <v>0</v>
      </c>
      <c r="E17" s="91">
        <f>'[2]NEW GAA'!R18</f>
        <v>0</v>
      </c>
      <c r="F17" s="91">
        <f>'[2]NEW GAA'!V18</f>
        <v>35000</v>
      </c>
      <c r="G17" s="91">
        <f>'[2]NEW GAA'!W18</f>
        <v>1153</v>
      </c>
      <c r="H17" s="91">
        <f>'[2]NEW GAA'!Z18</f>
        <v>460642</v>
      </c>
      <c r="I17" s="92"/>
      <c r="J17" s="92">
        <f>'[2]NEW GAA'!AJ18</f>
        <v>66428</v>
      </c>
      <c r="K17" s="91">
        <f t="shared" si="2"/>
        <v>563223</v>
      </c>
    </row>
    <row r="18" spans="1:11" ht="15" customHeight="1" x14ac:dyDescent="0.2">
      <c r="A18" s="128" t="s">
        <v>114</v>
      </c>
      <c r="B18" s="92">
        <f>'[2]NEW GAA'!H19</f>
        <v>0</v>
      </c>
      <c r="C18" s="92">
        <f>'[2]NEW GAA'!L19</f>
        <v>0</v>
      </c>
      <c r="D18" s="92">
        <f>'[2]NEW GAA'!O19</f>
        <v>0</v>
      </c>
      <c r="E18" s="91">
        <f>'[2]NEW GAA'!R19</f>
        <v>14750</v>
      </c>
      <c r="F18" s="91">
        <f>'[2]NEW GAA'!V19</f>
        <v>0</v>
      </c>
      <c r="G18" s="91">
        <f>'[2]NEW GAA'!Y19</f>
        <v>5302</v>
      </c>
      <c r="H18" s="91">
        <f>'[2]NEW GAA'!Z19</f>
        <v>510857</v>
      </c>
      <c r="I18" s="92"/>
      <c r="J18" s="92">
        <f>'[2]NEW GAA'!AJ19</f>
        <v>393058</v>
      </c>
      <c r="K18" s="91">
        <f t="shared" si="2"/>
        <v>923967</v>
      </c>
    </row>
    <row r="19" spans="1:11" ht="15" customHeight="1" x14ac:dyDescent="0.2">
      <c r="A19" s="128" t="s">
        <v>115</v>
      </c>
      <c r="B19" s="92">
        <f>'[2]NEW GAA'!H20</f>
        <v>0</v>
      </c>
      <c r="C19" s="92">
        <f>'[2]NEW GAA'!L20</f>
        <v>0</v>
      </c>
      <c r="D19" s="92">
        <f>'[2]NEW GAA'!O20</f>
        <v>0</v>
      </c>
      <c r="E19" s="91">
        <f>'[2]NEW GAA'!R20</f>
        <v>18665</v>
      </c>
      <c r="F19" s="91">
        <f>'[2]NEW GAA'!V20</f>
        <v>0</v>
      </c>
      <c r="G19" s="91">
        <f>'[2]NEW GAA'!Y20</f>
        <v>15707</v>
      </c>
      <c r="H19" s="91">
        <f>'[2]NEW GAA'!Z20</f>
        <v>97969</v>
      </c>
      <c r="I19" s="92"/>
      <c r="J19" s="92">
        <f>'[2]NEW GAA'!AJ20</f>
        <v>89845</v>
      </c>
      <c r="K19" s="91">
        <f t="shared" si="2"/>
        <v>222186</v>
      </c>
    </row>
    <row r="20" spans="1:11" ht="15" customHeight="1" x14ac:dyDescent="0.2">
      <c r="A20" s="128" t="s">
        <v>116</v>
      </c>
      <c r="B20" s="92">
        <f t="shared" ref="B20:K20" si="3">SUM(B21:B22)</f>
        <v>0</v>
      </c>
      <c r="C20" s="92">
        <f t="shared" si="3"/>
        <v>0</v>
      </c>
      <c r="D20" s="92">
        <f t="shared" si="3"/>
        <v>0</v>
      </c>
      <c r="E20" s="91">
        <f t="shared" si="3"/>
        <v>0</v>
      </c>
      <c r="F20" s="91">
        <f t="shared" si="3"/>
        <v>70001</v>
      </c>
      <c r="G20" s="91">
        <f t="shared" si="3"/>
        <v>0</v>
      </c>
      <c r="H20" s="91">
        <f t="shared" si="3"/>
        <v>5161374</v>
      </c>
      <c r="I20" s="92"/>
      <c r="J20" s="92">
        <f t="shared" si="3"/>
        <v>385922</v>
      </c>
      <c r="K20" s="91">
        <f t="shared" si="3"/>
        <v>5617297</v>
      </c>
    </row>
    <row r="21" spans="1:11" ht="15" hidden="1" customHeight="1" x14ac:dyDescent="0.2">
      <c r="A21" s="128" t="s">
        <v>109</v>
      </c>
      <c r="B21" s="92">
        <f>'[2]NEW GAA'!H22</f>
        <v>0</v>
      </c>
      <c r="C21" s="92">
        <f>'[2]NEW GAA'!L22</f>
        <v>0</v>
      </c>
      <c r="D21" s="92">
        <f>'[2]NEW GAA'!O22</f>
        <v>0</v>
      </c>
      <c r="E21" s="91">
        <f>'[2]NEW GAA'!R22</f>
        <v>0</v>
      </c>
      <c r="F21" s="91">
        <f>'[2]NEW GAA'!V22</f>
        <v>70001</v>
      </c>
      <c r="G21" s="91">
        <f>'[2]NEW GAA'!W22</f>
        <v>0</v>
      </c>
      <c r="H21" s="91">
        <f>'[2]NEW GAA'!Z22</f>
        <v>1616387</v>
      </c>
      <c r="I21" s="92"/>
      <c r="J21" s="92">
        <f>'[2]NEW GAA'!AJ22</f>
        <v>228461</v>
      </c>
      <c r="K21" s="91">
        <f>SUM(B21:J21)</f>
        <v>1914849</v>
      </c>
    </row>
    <row r="22" spans="1:11" ht="15" hidden="1" customHeight="1" x14ac:dyDescent="0.2">
      <c r="A22" s="128" t="s">
        <v>110</v>
      </c>
      <c r="B22" s="92">
        <f>'[2]NEW GAA'!H23</f>
        <v>0</v>
      </c>
      <c r="C22" s="92">
        <f>'[2]NEW GAA'!L23</f>
        <v>0</v>
      </c>
      <c r="D22" s="92">
        <f>'[2]NEW GAA'!O23</f>
        <v>0</v>
      </c>
      <c r="E22" s="91">
        <f>'[2]NEW GAA'!R23</f>
        <v>0</v>
      </c>
      <c r="F22" s="91">
        <f>'[2]NEW GAA'!V23</f>
        <v>0</v>
      </c>
      <c r="G22" s="91">
        <f>'[2]NEW GAA'!W23</f>
        <v>0</v>
      </c>
      <c r="H22" s="91">
        <f>'[2]NEW GAA'!Z23</f>
        <v>3544987</v>
      </c>
      <c r="I22" s="92"/>
      <c r="J22" s="92">
        <f>'[2]NEW GAA'!AJ23</f>
        <v>157461</v>
      </c>
      <c r="K22" s="91">
        <f>SUM(B22:J22)</f>
        <v>3702448</v>
      </c>
    </row>
    <row r="23" spans="1:11" ht="15" customHeight="1" x14ac:dyDescent="0.2">
      <c r="A23" s="128" t="s">
        <v>117</v>
      </c>
      <c r="B23" s="92">
        <f>'[2]NEW GAA'!H24</f>
        <v>0</v>
      </c>
      <c r="C23" s="92">
        <f>'[2]NEW GAA'!L24</f>
        <v>23567</v>
      </c>
      <c r="D23" s="92">
        <f>'[2]NEW GAA'!O24</f>
        <v>0</v>
      </c>
      <c r="E23" s="91">
        <f>'[2]NEW GAA'!R24</f>
        <v>142044</v>
      </c>
      <c r="F23" s="91">
        <f>'[2]NEW GAA'!V24</f>
        <v>0</v>
      </c>
      <c r="G23" s="91">
        <f>'[2]NEW GAA'!W24</f>
        <v>0</v>
      </c>
      <c r="H23" s="91">
        <f>'[2]NEW GAA'!Z24</f>
        <v>13304404</v>
      </c>
      <c r="I23" s="92">
        <f>'[2]NEW GAA'!AD24</f>
        <v>0</v>
      </c>
      <c r="J23" s="92">
        <f>'[2]NEW GAA'!AJ24</f>
        <v>36572623</v>
      </c>
      <c r="K23" s="91">
        <f>SUM(B23:J23)</f>
        <v>50042638</v>
      </c>
    </row>
    <row r="24" spans="1:11" ht="15" customHeight="1" x14ac:dyDescent="0.2">
      <c r="A24" s="128" t="s">
        <v>118</v>
      </c>
      <c r="B24" s="92">
        <f>'[2]NEW GAA'!H25</f>
        <v>0</v>
      </c>
      <c r="C24" s="92">
        <f>'[2]NEW GAA'!L25</f>
        <v>0</v>
      </c>
      <c r="D24" s="92">
        <f>'[2]NEW GAA'!O25</f>
        <v>0</v>
      </c>
      <c r="E24" s="91">
        <f>'[2]NEW GAA'!R25</f>
        <v>110143</v>
      </c>
      <c r="F24" s="91">
        <f>'[2]NEW GAA'!V25</f>
        <v>5416</v>
      </c>
      <c r="G24" s="91">
        <f>'[2]NEW GAA'!W25</f>
        <v>2950</v>
      </c>
      <c r="H24" s="91">
        <f>'[2]NEW GAA'!Z25</f>
        <v>796027</v>
      </c>
      <c r="I24" s="92"/>
      <c r="J24" s="92">
        <f>'[2]NEW GAA'!AJ25</f>
        <v>947050</v>
      </c>
      <c r="K24" s="91">
        <f>SUM(B24:J24)</f>
        <v>1861586</v>
      </c>
    </row>
    <row r="25" spans="1:11" ht="15" customHeight="1" x14ac:dyDescent="0.2">
      <c r="A25" s="128" t="s">
        <v>119</v>
      </c>
      <c r="B25" s="92">
        <f t="shared" ref="B25:H25" si="4">+B26+B27</f>
        <v>0</v>
      </c>
      <c r="C25" s="92">
        <f t="shared" si="4"/>
        <v>0</v>
      </c>
      <c r="D25" s="92">
        <f t="shared" si="4"/>
        <v>0</v>
      </c>
      <c r="E25" s="91">
        <f t="shared" si="4"/>
        <v>31914</v>
      </c>
      <c r="F25" s="91">
        <f t="shared" si="4"/>
        <v>0</v>
      </c>
      <c r="G25" s="91">
        <f t="shared" si="4"/>
        <v>0</v>
      </c>
      <c r="H25" s="91">
        <f t="shared" si="4"/>
        <v>338980</v>
      </c>
      <c r="I25" s="92"/>
      <c r="J25" s="92">
        <f>+J26+J27</f>
        <v>259384</v>
      </c>
      <c r="K25" s="91">
        <f>+K26+K27</f>
        <v>630278</v>
      </c>
    </row>
    <row r="26" spans="1:11" ht="15" hidden="1" customHeight="1" x14ac:dyDescent="0.2">
      <c r="A26" s="128" t="s">
        <v>109</v>
      </c>
      <c r="B26" s="92">
        <f>'[2]NEW GAA'!H27</f>
        <v>0</v>
      </c>
      <c r="C26" s="92">
        <f>'[2]NEW GAA'!L27</f>
        <v>0</v>
      </c>
      <c r="D26" s="92">
        <f>'[2]NEW GAA'!O27</f>
        <v>0</v>
      </c>
      <c r="E26" s="91">
        <f>'[2]NEW GAA'!R27</f>
        <v>31914</v>
      </c>
      <c r="F26" s="91">
        <f>'[2]NEW GAA'!V27</f>
        <v>0</v>
      </c>
      <c r="G26" s="91">
        <f>'[2]NEW GAA'!W27</f>
        <v>0</v>
      </c>
      <c r="H26" s="91">
        <f>'[2]NEW GAA'!Z27</f>
        <v>274658</v>
      </c>
      <c r="I26" s="92"/>
      <c r="J26" s="92">
        <f>'[2]NEW GAA'!AJ27</f>
        <v>220305</v>
      </c>
      <c r="K26" s="91">
        <f>SUM(B26:J26)</f>
        <v>526877</v>
      </c>
    </row>
    <row r="27" spans="1:11" ht="15" hidden="1" customHeight="1" x14ac:dyDescent="0.2">
      <c r="A27" s="128" t="s">
        <v>110</v>
      </c>
      <c r="B27" s="92">
        <f>'[2]NEW GAA'!H28</f>
        <v>0</v>
      </c>
      <c r="C27" s="92">
        <f>'[2]NEW GAA'!L28</f>
        <v>0</v>
      </c>
      <c r="D27" s="92">
        <f>'[2]NEW GAA'!O28</f>
        <v>0</v>
      </c>
      <c r="E27" s="91">
        <f>'[2]NEW GAA'!R28</f>
        <v>0</v>
      </c>
      <c r="F27" s="91">
        <f>'[2]NEW GAA'!V28</f>
        <v>0</v>
      </c>
      <c r="G27" s="91">
        <f>'[2]NEW GAA'!W28</f>
        <v>0</v>
      </c>
      <c r="H27" s="91">
        <f>'[2]NEW GAA'!Z28</f>
        <v>64322</v>
      </c>
      <c r="I27" s="92"/>
      <c r="J27" s="92">
        <f>'[2]NEW GAA'!AJ28</f>
        <v>39079</v>
      </c>
      <c r="K27" s="91">
        <f>SUM(B27:J27)</f>
        <v>103401</v>
      </c>
    </row>
    <row r="28" spans="1:11" ht="15" customHeight="1" x14ac:dyDescent="0.2">
      <c r="A28" s="128" t="s">
        <v>120</v>
      </c>
      <c r="B28" s="92">
        <f>'[2]NEW GAA'!H29</f>
        <v>0</v>
      </c>
      <c r="C28" s="92">
        <f>'[2]NEW GAA'!L29</f>
        <v>0</v>
      </c>
      <c r="D28" s="92">
        <f>'[2]NEW GAA'!O29</f>
        <v>124766</v>
      </c>
      <c r="E28" s="91">
        <f>'[2]NEW GAA'!R29</f>
        <v>256188</v>
      </c>
      <c r="F28" s="91">
        <f>'[2]NEW GAA'!V29</f>
        <v>0</v>
      </c>
      <c r="G28" s="91">
        <f>'[2]NEW GAA'!W29</f>
        <v>0</v>
      </c>
      <c r="H28" s="91">
        <f>'[2]NEW GAA'!Z29</f>
        <v>8940376</v>
      </c>
      <c r="I28" s="92"/>
      <c r="J28" s="92">
        <f>'[2]NEW GAA'!AJ29</f>
        <v>51123837</v>
      </c>
      <c r="K28" s="91">
        <f>SUM(B28:J28)</f>
        <v>60445167</v>
      </c>
    </row>
    <row r="29" spans="1:11" ht="15" customHeight="1" x14ac:dyDescent="0.2">
      <c r="A29" s="128" t="s">
        <v>121</v>
      </c>
      <c r="B29" s="92">
        <f t="shared" ref="B29:K29" si="5">+B30+B31</f>
        <v>0</v>
      </c>
      <c r="C29" s="92">
        <f t="shared" si="5"/>
        <v>0</v>
      </c>
      <c r="D29" s="92">
        <f t="shared" si="5"/>
        <v>1864461</v>
      </c>
      <c r="E29" s="91">
        <f t="shared" si="5"/>
        <v>0</v>
      </c>
      <c r="F29" s="91">
        <f t="shared" si="5"/>
        <v>0</v>
      </c>
      <c r="G29" s="91">
        <f t="shared" si="5"/>
        <v>0</v>
      </c>
      <c r="H29" s="91">
        <f t="shared" si="5"/>
        <v>851544</v>
      </c>
      <c r="I29" s="91">
        <f t="shared" si="5"/>
        <v>0</v>
      </c>
      <c r="J29" s="91">
        <f t="shared" si="5"/>
        <v>133659</v>
      </c>
      <c r="K29" s="91">
        <f t="shared" si="5"/>
        <v>2849664</v>
      </c>
    </row>
    <row r="30" spans="1:11" ht="15" hidden="1" customHeight="1" x14ac:dyDescent="0.2">
      <c r="A30" s="128" t="s">
        <v>109</v>
      </c>
      <c r="B30" s="92">
        <f>'[2]NEW GAA'!H31</f>
        <v>0</v>
      </c>
      <c r="C30" s="92">
        <f>'[2]NEW GAA'!L31</f>
        <v>0</v>
      </c>
      <c r="D30" s="92">
        <f>'[2]NEW GAA'!O31</f>
        <v>1864461</v>
      </c>
      <c r="E30" s="91">
        <f>'[2]NEW GAA'!R31</f>
        <v>0</v>
      </c>
      <c r="F30" s="91">
        <f>'[2]NEW GAA'!V31</f>
        <v>0</v>
      </c>
      <c r="G30" s="91">
        <f>'[2]NEW GAA'!W31</f>
        <v>0</v>
      </c>
      <c r="H30" s="91">
        <f>'[2]NEW GAA'!Z31</f>
        <v>669113</v>
      </c>
      <c r="I30" s="92">
        <f>'[2]NEW GAA'!AD31</f>
        <v>0</v>
      </c>
      <c r="J30" s="92">
        <f>'[2]NEW GAA'!AJ31</f>
        <v>25893</v>
      </c>
      <c r="K30" s="91">
        <f t="shared" ref="K30:K46" si="6">SUM(B30:J30)</f>
        <v>2559467</v>
      </c>
    </row>
    <row r="31" spans="1:11" ht="15" hidden="1" customHeight="1" x14ac:dyDescent="0.2">
      <c r="A31" s="128" t="s">
        <v>110</v>
      </c>
      <c r="B31" s="92">
        <f>'[2]NEW GAA'!H32</f>
        <v>0</v>
      </c>
      <c r="C31" s="92">
        <f>'[2]NEW GAA'!L32</f>
        <v>0</v>
      </c>
      <c r="D31" s="92">
        <f>'[2]NEW GAA'!O32</f>
        <v>0</v>
      </c>
      <c r="E31" s="91">
        <f>'[2]NEW GAA'!R32</f>
        <v>0</v>
      </c>
      <c r="F31" s="91">
        <f>'[2]NEW GAA'!V32</f>
        <v>0</v>
      </c>
      <c r="G31" s="91">
        <f>'[2]NEW GAA'!W32</f>
        <v>0</v>
      </c>
      <c r="H31" s="91">
        <f>'[2]NEW GAA'!Z32</f>
        <v>182431</v>
      </c>
      <c r="I31" s="92"/>
      <c r="J31" s="92">
        <f>'[2]NEW GAA'!AJ32</f>
        <v>107766</v>
      </c>
      <c r="K31" s="91">
        <f t="shared" si="6"/>
        <v>290197</v>
      </c>
    </row>
    <row r="32" spans="1:11" ht="15" customHeight="1" x14ac:dyDescent="0.2">
      <c r="A32" s="128" t="s">
        <v>122</v>
      </c>
      <c r="B32" s="92">
        <f>'[2]NEW GAA'!H33</f>
        <v>0</v>
      </c>
      <c r="C32" s="92">
        <f>'[2]NEW GAA'!L33</f>
        <v>0</v>
      </c>
      <c r="D32" s="92">
        <f>'[2]NEW GAA'!O33</f>
        <v>0</v>
      </c>
      <c r="E32" s="91">
        <f>'[2]NEW GAA'!R33</f>
        <v>79041</v>
      </c>
      <c r="F32" s="91">
        <f>'[2]NEW GAA'!V33</f>
        <v>0</v>
      </c>
      <c r="G32" s="91">
        <f>'[2]NEW GAA'!W33</f>
        <v>6795</v>
      </c>
      <c r="H32" s="91">
        <f>'[2]NEW GAA'!Z33</f>
        <v>127571</v>
      </c>
      <c r="I32" s="92"/>
      <c r="J32" s="92">
        <f>'[2]NEW GAA'!AJ33</f>
        <v>103868</v>
      </c>
      <c r="K32" s="91">
        <f t="shared" si="6"/>
        <v>317275</v>
      </c>
    </row>
    <row r="33" spans="1:11" ht="15" customHeight="1" x14ac:dyDescent="0.2">
      <c r="A33" s="128" t="s">
        <v>123</v>
      </c>
      <c r="B33" s="92">
        <f>'[2]NEW GAA'!H34</f>
        <v>0</v>
      </c>
      <c r="C33" s="92">
        <f>'[2]NEW GAA'!L34</f>
        <v>0</v>
      </c>
      <c r="D33" s="92">
        <f>'[2]NEW GAA'!O34</f>
        <v>3335978</v>
      </c>
      <c r="E33" s="91">
        <f>'[2]NEW GAA'!R34</f>
        <v>0</v>
      </c>
      <c r="F33" s="91">
        <f>'[2]NEW GAA'!V34</f>
        <v>10716</v>
      </c>
      <c r="G33" s="91">
        <f>'[2]NEW GAA'!W34</f>
        <v>0</v>
      </c>
      <c r="H33" s="91">
        <f>'[2]NEW GAA'!Z34</f>
        <v>388617</v>
      </c>
      <c r="I33" s="92">
        <f>'[2]NEW GAA'!AD34</f>
        <v>0</v>
      </c>
      <c r="J33" s="92">
        <f>'[2]NEW GAA'!AJ34</f>
        <v>22229</v>
      </c>
      <c r="K33" s="91">
        <f t="shared" si="6"/>
        <v>3757540</v>
      </c>
    </row>
    <row r="34" spans="1:11" ht="15" customHeight="1" x14ac:dyDescent="0.2">
      <c r="A34" s="128" t="s">
        <v>124</v>
      </c>
      <c r="B34" s="92">
        <f>'[2]NEW GAA'!H35</f>
        <v>0</v>
      </c>
      <c r="C34" s="92">
        <f>'[2]NEW GAA'!L35</f>
        <v>0</v>
      </c>
      <c r="D34" s="92">
        <f>'[2]NEW GAA'!O35</f>
        <v>0</v>
      </c>
      <c r="E34" s="91">
        <f>'[2]NEW GAA'!R35</f>
        <v>0</v>
      </c>
      <c r="F34" s="91">
        <f>'[2]NEW GAA'!V35</f>
        <v>0</v>
      </c>
      <c r="G34" s="91">
        <f>'[2]NEW GAA'!W35</f>
        <v>0</v>
      </c>
      <c r="H34" s="91">
        <f>'[2]NEW GAA'!Z35</f>
        <v>29168</v>
      </c>
      <c r="I34" s="92"/>
      <c r="J34" s="92">
        <f>'[2]NEW GAA'!AJ35</f>
        <v>12136</v>
      </c>
      <c r="K34" s="91">
        <f t="shared" si="6"/>
        <v>41304</v>
      </c>
    </row>
    <row r="35" spans="1:11" ht="15" customHeight="1" x14ac:dyDescent="0.2">
      <c r="A35" s="128" t="s">
        <v>125</v>
      </c>
      <c r="B35" s="92">
        <f>'[2]NEW GAA'!H36</f>
        <v>0</v>
      </c>
      <c r="C35" s="92">
        <f>'[2]NEW GAA'!L36</f>
        <v>0</v>
      </c>
      <c r="D35" s="92">
        <f>'[2]NEW GAA'!O36</f>
        <v>0</v>
      </c>
      <c r="E35" s="91">
        <f>'[2]NEW GAA'!R36</f>
        <v>0</v>
      </c>
      <c r="F35" s="91">
        <f>'[2]NEW GAA'!V36</f>
        <v>0</v>
      </c>
      <c r="G35" s="91">
        <f>'[2]NEW GAA'!W36</f>
        <v>0</v>
      </c>
      <c r="H35" s="91">
        <f>'[2]NEW GAA'!Z36</f>
        <v>235703</v>
      </c>
      <c r="I35" s="92"/>
      <c r="J35" s="92">
        <f>'[2]NEW GAA'!AJ36</f>
        <v>10851</v>
      </c>
      <c r="K35" s="91">
        <f t="shared" si="6"/>
        <v>246554</v>
      </c>
    </row>
    <row r="36" spans="1:11" ht="15" customHeight="1" x14ac:dyDescent="0.2">
      <c r="A36" s="128" t="s">
        <v>126</v>
      </c>
      <c r="B36" s="92">
        <f>'[2]NEW GAA'!H37</f>
        <v>0</v>
      </c>
      <c r="C36" s="92">
        <f>'[2]NEW GAA'!L37</f>
        <v>0</v>
      </c>
      <c r="D36" s="92">
        <f>'[2]NEW GAA'!O37</f>
        <v>0</v>
      </c>
      <c r="E36" s="91">
        <f>'[2]NEW GAA'!R37</f>
        <v>0</v>
      </c>
      <c r="F36" s="91">
        <f>'[2]NEW GAA'!V37</f>
        <v>0</v>
      </c>
      <c r="G36" s="91">
        <f>'[2]NEW GAA'!W37</f>
        <v>6590</v>
      </c>
      <c r="H36" s="91">
        <f>'[2]NEW GAA'!Z37</f>
        <v>983209</v>
      </c>
      <c r="I36" s="92"/>
      <c r="J36" s="92">
        <f>'[2]NEW GAA'!AJ37</f>
        <v>935103</v>
      </c>
      <c r="K36" s="91">
        <f t="shared" si="6"/>
        <v>1924902</v>
      </c>
    </row>
    <row r="37" spans="1:11" ht="15" customHeight="1" x14ac:dyDescent="0.2">
      <c r="A37" s="128" t="s">
        <v>127</v>
      </c>
      <c r="B37" s="92">
        <f>'[2]NEW GAA'!H38</f>
        <v>0</v>
      </c>
      <c r="C37" s="92">
        <f>'[2]NEW GAA'!L38</f>
        <v>0</v>
      </c>
      <c r="D37" s="92">
        <f>'[2]NEW GAA'!O38</f>
        <v>0</v>
      </c>
      <c r="E37" s="91">
        <f>'[2]NEW GAA'!R38</f>
        <v>0</v>
      </c>
      <c r="F37" s="91">
        <f>'[2]NEW GAA'!V38</f>
        <v>0</v>
      </c>
      <c r="G37" s="91">
        <f>'[2]NEW GAA'!W38</f>
        <v>0</v>
      </c>
      <c r="H37" s="91">
        <f>'[2]NEW GAA'!Z38</f>
        <v>225877</v>
      </c>
      <c r="I37" s="92"/>
      <c r="J37" s="92">
        <f>'[2]NEW GAA'!AJ38</f>
        <v>51772</v>
      </c>
      <c r="K37" s="91">
        <f t="shared" si="6"/>
        <v>277649</v>
      </c>
    </row>
    <row r="38" spans="1:11" ht="15" customHeight="1" x14ac:dyDescent="0.2">
      <c r="A38" s="128" t="s">
        <v>128</v>
      </c>
      <c r="B38" s="92">
        <f>'[2]NEW GAA'!H39</f>
        <v>0</v>
      </c>
      <c r="C38" s="92">
        <f>'[2]NEW GAA'!L39</f>
        <v>0</v>
      </c>
      <c r="D38" s="92">
        <f>'[2]NEW GAA'!O39</f>
        <v>0</v>
      </c>
      <c r="E38" s="91">
        <f>'[2]NEW GAA'!R39</f>
        <v>5400</v>
      </c>
      <c r="F38" s="91">
        <f>'[2]NEW GAA'!V39</f>
        <v>0</v>
      </c>
      <c r="G38" s="91">
        <f>'[2]NEW GAA'!W39</f>
        <v>0</v>
      </c>
      <c r="H38" s="91">
        <f>'[2]NEW GAA'!Z39</f>
        <v>56577</v>
      </c>
      <c r="I38" s="92"/>
      <c r="J38" s="92">
        <f>'[2]NEW GAA'!AJ39</f>
        <v>29478</v>
      </c>
      <c r="K38" s="91">
        <f t="shared" si="6"/>
        <v>91455</v>
      </c>
    </row>
    <row r="39" spans="1:11" ht="15" customHeight="1" x14ac:dyDescent="0.2">
      <c r="A39" s="128" t="s">
        <v>152</v>
      </c>
      <c r="B39" s="92">
        <f>'[2]NEW GAA'!H40</f>
        <v>0</v>
      </c>
      <c r="C39" s="92">
        <f>'[2]NEW GAA'!L40</f>
        <v>0</v>
      </c>
      <c r="D39" s="92">
        <f>'[2]NEW GAA'!O40</f>
        <v>2520</v>
      </c>
      <c r="E39" s="91">
        <f>'[2]NEW GAA'!R40</f>
        <v>0</v>
      </c>
      <c r="F39" s="91">
        <f>'[2]NEW GAA'!V40</f>
        <v>0</v>
      </c>
      <c r="G39" s="91">
        <f>'[2]NEW GAA'!W40</f>
        <v>0</v>
      </c>
      <c r="H39" s="91">
        <f>'[2]NEW GAA'!Z40</f>
        <v>965541</v>
      </c>
      <c r="I39" s="92"/>
      <c r="J39" s="92">
        <f>'[2]NEW GAA'!AJ40</f>
        <v>281248</v>
      </c>
      <c r="K39" s="91">
        <f t="shared" si="6"/>
        <v>1249309</v>
      </c>
    </row>
    <row r="40" spans="1:11" ht="15" customHeight="1" x14ac:dyDescent="0.2">
      <c r="A40" s="128" t="s">
        <v>129</v>
      </c>
      <c r="B40" s="92">
        <f>'[2]NEW GAA'!H41</f>
        <v>0</v>
      </c>
      <c r="C40" s="92">
        <f>'[2]NEW GAA'!L41</f>
        <v>0</v>
      </c>
      <c r="D40" s="92">
        <f>'[2]NEW GAA'!O41</f>
        <v>0</v>
      </c>
      <c r="E40" s="91">
        <f>'[2]NEW GAA'!R41</f>
        <v>0</v>
      </c>
      <c r="F40" s="91">
        <f>'[2]NEW GAA'!V41</f>
        <v>0</v>
      </c>
      <c r="G40" s="91">
        <f>'[2]NEW GAA'!W41</f>
        <v>0</v>
      </c>
      <c r="H40" s="91">
        <f>'[2]NEW GAA'!Z41</f>
        <v>128</v>
      </c>
      <c r="I40" s="92"/>
      <c r="J40" s="92">
        <f>'[2]NEW GAA'!AJ41</f>
        <v>0</v>
      </c>
      <c r="K40" s="91">
        <f t="shared" si="6"/>
        <v>128</v>
      </c>
    </row>
    <row r="41" spans="1:11" ht="15" customHeight="1" x14ac:dyDescent="0.2">
      <c r="A41" s="128" t="s">
        <v>130</v>
      </c>
      <c r="B41" s="92">
        <f>'[2]NEW GAA'!H42</f>
        <v>0</v>
      </c>
      <c r="C41" s="92">
        <f>'[2]NEW GAA'!L42</f>
        <v>0</v>
      </c>
      <c r="D41" s="92">
        <f>'[2]NEW GAA'!O42</f>
        <v>0</v>
      </c>
      <c r="E41" s="91">
        <f>'[2]NEW GAA'!R42</f>
        <v>0</v>
      </c>
      <c r="F41" s="91">
        <f>'[2]NEW GAA'!V42</f>
        <v>0</v>
      </c>
      <c r="G41" s="91">
        <f>'[2]NEW GAA'!W42</f>
        <v>0</v>
      </c>
      <c r="H41" s="91">
        <f>'[2]NEW GAA'!Z42</f>
        <v>637593</v>
      </c>
      <c r="I41" s="92"/>
      <c r="J41" s="92">
        <f>'[2]NEW GAA'!AJ42</f>
        <v>986083</v>
      </c>
      <c r="K41" s="91">
        <f t="shared" si="6"/>
        <v>1623676</v>
      </c>
    </row>
    <row r="42" spans="1:11" ht="15" customHeight="1" x14ac:dyDescent="0.2">
      <c r="A42" s="128" t="s">
        <v>131</v>
      </c>
      <c r="B42" s="92">
        <f>'[2]NEW GAA'!H43</f>
        <v>0</v>
      </c>
      <c r="C42" s="92">
        <f>'[2]NEW GAA'!L43</f>
        <v>0</v>
      </c>
      <c r="D42" s="92">
        <f>'[2]NEW GAA'!O43</f>
        <v>0</v>
      </c>
      <c r="E42" s="91">
        <f>'[2]NEW GAA'!R43</f>
        <v>0</v>
      </c>
      <c r="F42" s="91">
        <f>'[2]NEW GAA'!V43</f>
        <v>0</v>
      </c>
      <c r="G42" s="91">
        <f>'[2]NEW GAA'!W43</f>
        <v>4980</v>
      </c>
      <c r="H42" s="91">
        <f>'[2]NEW GAA'!Z43</f>
        <v>54847</v>
      </c>
      <c r="I42" s="92"/>
      <c r="J42" s="92">
        <f>'[2]NEW GAA'!AJ43</f>
        <v>27884</v>
      </c>
      <c r="K42" s="91">
        <f t="shared" si="6"/>
        <v>87711</v>
      </c>
    </row>
    <row r="43" spans="1:11" ht="15" customHeight="1" x14ac:dyDescent="0.2">
      <c r="A43" s="128" t="s">
        <v>132</v>
      </c>
      <c r="B43" s="92">
        <f>'[2]NEW GAA'!H44</f>
        <v>0</v>
      </c>
      <c r="C43" s="92">
        <f>'[2]NEW GAA'!L44</f>
        <v>0</v>
      </c>
      <c r="D43" s="92">
        <f>'[2]NEW GAA'!O44</f>
        <v>0</v>
      </c>
      <c r="E43" s="91">
        <f>'[2]NEW GAA'!R44</f>
        <v>0</v>
      </c>
      <c r="F43" s="91">
        <f>'[2]NEW GAA'!V44</f>
        <v>0</v>
      </c>
      <c r="G43" s="91">
        <f>'[2]NEW GAA'!W44</f>
        <v>0</v>
      </c>
      <c r="H43" s="91">
        <f>'[2]NEW GAA'!Z44</f>
        <v>357210</v>
      </c>
      <c r="I43" s="92"/>
      <c r="J43" s="92">
        <f>'[2]NEW GAA'!AJ44</f>
        <v>331732</v>
      </c>
      <c r="K43" s="91">
        <f t="shared" si="6"/>
        <v>688942</v>
      </c>
    </row>
    <row r="44" spans="1:11" ht="15" customHeight="1" x14ac:dyDescent="0.2">
      <c r="A44" s="128" t="s">
        <v>133</v>
      </c>
      <c r="B44" s="92">
        <f>'[2]NEW GAA'!H45</f>
        <v>0</v>
      </c>
      <c r="C44" s="92">
        <f>'[2]NEW GAA'!L45</f>
        <v>0</v>
      </c>
      <c r="D44" s="92">
        <f>'[2]NEW GAA'!O45</f>
        <v>0</v>
      </c>
      <c r="E44" s="91">
        <f>'[2]NEW GAA'!R45</f>
        <v>0</v>
      </c>
      <c r="F44" s="91">
        <f>'[2]NEW GAA'!V45</f>
        <v>0</v>
      </c>
      <c r="G44" s="91">
        <f>'[2]NEW GAA'!W45</f>
        <v>0</v>
      </c>
      <c r="H44" s="91">
        <f>'[2]NEW GAA'!Z45</f>
        <v>104750</v>
      </c>
      <c r="I44" s="92"/>
      <c r="J44" s="92">
        <f>'[2]NEW GAA'!AJ45</f>
        <v>123679</v>
      </c>
      <c r="K44" s="91">
        <f t="shared" si="6"/>
        <v>228429</v>
      </c>
    </row>
    <row r="45" spans="1:11" ht="15" customHeight="1" x14ac:dyDescent="0.2">
      <c r="A45" s="128" t="s">
        <v>134</v>
      </c>
      <c r="B45" s="92">
        <f>'[2]NEW GAA'!H46</f>
        <v>0</v>
      </c>
      <c r="C45" s="92">
        <f>'[2]NEW GAA'!L46</f>
        <v>0</v>
      </c>
      <c r="D45" s="92">
        <f>'[2]NEW GAA'!O46</f>
        <v>0</v>
      </c>
      <c r="E45" s="91">
        <f>'[2]NEW GAA'!R46</f>
        <v>0</v>
      </c>
      <c r="F45" s="91">
        <f>'[2]NEW GAA'!V46</f>
        <v>0</v>
      </c>
      <c r="G45" s="91">
        <f>'[2]NEW GAA'!W46</f>
        <v>0</v>
      </c>
      <c r="H45" s="91">
        <f>'[2]NEW GAA'!Z46</f>
        <v>54043</v>
      </c>
      <c r="I45" s="92"/>
      <c r="J45" s="92">
        <f>'[2]NEW GAA'!AJ46</f>
        <v>0</v>
      </c>
      <c r="K45" s="91">
        <f t="shared" si="6"/>
        <v>54043</v>
      </c>
    </row>
    <row r="46" spans="1:11" ht="15" customHeight="1" x14ac:dyDescent="0.2">
      <c r="A46" s="128" t="s">
        <v>135</v>
      </c>
      <c r="B46" s="92">
        <f>'[2]NEW GAA'!H47</f>
        <v>0</v>
      </c>
      <c r="C46" s="92">
        <f>'[2]NEW GAA'!L47</f>
        <v>0</v>
      </c>
      <c r="D46" s="92">
        <f>'[2]NEW GAA'!O47</f>
        <v>0</v>
      </c>
      <c r="E46" s="91">
        <f>'[2]NEW GAA'!R47</f>
        <v>0</v>
      </c>
      <c r="F46" s="91">
        <f>'[2]NEW GAA'!V47</f>
        <v>0</v>
      </c>
      <c r="G46" s="91">
        <f>'[2]NEW GAA'!W47</f>
        <v>0</v>
      </c>
      <c r="H46" s="91">
        <f>'[2]NEW GAA'!Z47</f>
        <v>14136</v>
      </c>
      <c r="I46" s="92"/>
      <c r="J46" s="92">
        <f>'[2]NEW GAA'!AJ47</f>
        <v>38784</v>
      </c>
      <c r="K46" s="91">
        <f t="shared" si="6"/>
        <v>52920</v>
      </c>
    </row>
    <row r="47" spans="1:11" ht="15" hidden="1" customHeight="1" x14ac:dyDescent="0.2">
      <c r="A47" s="128"/>
      <c r="B47" s="92"/>
      <c r="C47" s="92"/>
      <c r="D47" s="92"/>
      <c r="E47" s="91"/>
      <c r="F47" s="91"/>
      <c r="G47" s="91"/>
      <c r="H47" s="91"/>
      <c r="I47" s="92"/>
      <c r="J47" s="92"/>
      <c r="K47" s="91"/>
    </row>
    <row r="48" spans="1:11" ht="15" customHeight="1" x14ac:dyDescent="0.2">
      <c r="A48" s="128" t="s">
        <v>136</v>
      </c>
      <c r="B48" s="168">
        <f t="shared" ref="B48:H48" si="7">SUM(B49:B52)+SUM(B55:B67)+SUM(B72:B87)</f>
        <v>0</v>
      </c>
      <c r="C48" s="168">
        <f t="shared" si="7"/>
        <v>0</v>
      </c>
      <c r="D48" s="168">
        <f t="shared" si="7"/>
        <v>0</v>
      </c>
      <c r="E48" s="168">
        <f t="shared" si="7"/>
        <v>10003</v>
      </c>
      <c r="F48" s="168">
        <f t="shared" si="7"/>
        <v>0</v>
      </c>
      <c r="G48" s="168">
        <f t="shared" si="7"/>
        <v>17810</v>
      </c>
      <c r="H48" s="168">
        <f t="shared" si="7"/>
        <v>349208</v>
      </c>
      <c r="I48" s="168"/>
      <c r="J48" s="168">
        <f>SUM(J49:J52)+SUM(J55:J67)+SUM(J72:J87)</f>
        <v>219670</v>
      </c>
      <c r="K48" s="154">
        <f>SUM(K49:K52)+SUM(K55:K67)+SUM(K72:K87)</f>
        <v>596691</v>
      </c>
    </row>
    <row r="49" spans="1:11" ht="15" hidden="1" customHeight="1" x14ac:dyDescent="0.2">
      <c r="A49" s="128" t="s">
        <v>53</v>
      </c>
      <c r="B49" s="92">
        <f>'[2]NEW GAA'!H50</f>
        <v>0</v>
      </c>
      <c r="C49" s="92">
        <f>'[2]NEW GAA'!L50</f>
        <v>0</v>
      </c>
      <c r="D49" s="92">
        <f>'[2]NEW GAA'!O50</f>
        <v>0</v>
      </c>
      <c r="E49" s="91">
        <f>'[2]NEW GAA'!R50</f>
        <v>0</v>
      </c>
      <c r="F49" s="91">
        <f>'[2]NEW GAA'!V50</f>
        <v>0</v>
      </c>
      <c r="G49" s="91">
        <f>'[2]NEW GAA'!W50</f>
        <v>0</v>
      </c>
      <c r="H49" s="91">
        <f>'[2]NEW GAA'!Z50</f>
        <v>0</v>
      </c>
      <c r="I49" s="92"/>
      <c r="J49" s="92">
        <f>'[2]NEW GAA'!AJ50</f>
        <v>0</v>
      </c>
      <c r="K49" s="91">
        <f>SUM(B49:J49)</f>
        <v>0</v>
      </c>
    </row>
    <row r="50" spans="1:11" ht="15" customHeight="1" x14ac:dyDescent="0.2">
      <c r="A50" s="128" t="s">
        <v>54</v>
      </c>
      <c r="B50" s="92">
        <f>'[2]NEW GAA'!H51</f>
        <v>0</v>
      </c>
      <c r="C50" s="92">
        <f>'[2]NEW GAA'!L51</f>
        <v>0</v>
      </c>
      <c r="D50" s="92">
        <f>'[2]NEW GAA'!O51</f>
        <v>0</v>
      </c>
      <c r="E50" s="91">
        <f>'[2]NEW GAA'!R51</f>
        <v>0</v>
      </c>
      <c r="F50" s="91">
        <f>'[2]NEW GAA'!V51</f>
        <v>0</v>
      </c>
      <c r="G50" s="91">
        <f>'[2]NEW GAA'!W51</f>
        <v>0</v>
      </c>
      <c r="H50" s="91">
        <f>'[2]NEW GAA'!Z51</f>
        <v>695</v>
      </c>
      <c r="I50" s="92"/>
      <c r="J50" s="92">
        <f>'[2]NEW GAA'!AJ51</f>
        <v>0</v>
      </c>
      <c r="K50" s="91">
        <f>SUM(B50:J50)</f>
        <v>695</v>
      </c>
    </row>
    <row r="51" spans="1:11" ht="15" customHeight="1" x14ac:dyDescent="0.2">
      <c r="A51" s="128" t="s">
        <v>55</v>
      </c>
      <c r="B51" s="92">
        <f>'[2]NEW GAA'!H52</f>
        <v>0</v>
      </c>
      <c r="C51" s="92">
        <f>'[2]NEW GAA'!L52</f>
        <v>0</v>
      </c>
      <c r="D51" s="92">
        <f>'[2]NEW GAA'!O52</f>
        <v>0</v>
      </c>
      <c r="E51" s="91">
        <f>'[2]NEW GAA'!R52</f>
        <v>0</v>
      </c>
      <c r="F51" s="91">
        <f>'[2]NEW GAA'!V52</f>
        <v>0</v>
      </c>
      <c r="G51" s="91">
        <f>'[2]NEW GAA'!W52</f>
        <v>0</v>
      </c>
      <c r="H51" s="91">
        <f>'[2]NEW GAA'!Z52</f>
        <v>2459</v>
      </c>
      <c r="I51" s="92"/>
      <c r="J51" s="92">
        <f>'[2]NEW GAA'!AJ52</f>
        <v>1687</v>
      </c>
      <c r="K51" s="91">
        <f>SUM(B51:J51)</f>
        <v>4146</v>
      </c>
    </row>
    <row r="52" spans="1:11" ht="15" customHeight="1" x14ac:dyDescent="0.2">
      <c r="A52" s="128" t="s">
        <v>56</v>
      </c>
      <c r="B52" s="92">
        <f t="shared" ref="B52:K52" si="8">+B53+B54</f>
        <v>0</v>
      </c>
      <c r="C52" s="92">
        <f t="shared" si="8"/>
        <v>0</v>
      </c>
      <c r="D52" s="92">
        <f t="shared" si="8"/>
        <v>0</v>
      </c>
      <c r="E52" s="91">
        <f t="shared" si="8"/>
        <v>0</v>
      </c>
      <c r="F52" s="91">
        <f t="shared" si="8"/>
        <v>0</v>
      </c>
      <c r="G52" s="92">
        <f t="shared" si="8"/>
        <v>0</v>
      </c>
      <c r="H52" s="92">
        <f t="shared" si="8"/>
        <v>30190</v>
      </c>
      <c r="I52" s="92"/>
      <c r="J52" s="92">
        <f t="shared" si="8"/>
        <v>6569</v>
      </c>
      <c r="K52" s="91">
        <f t="shared" si="8"/>
        <v>36759</v>
      </c>
    </row>
    <row r="53" spans="1:11" ht="15" hidden="1" customHeight="1" x14ac:dyDescent="0.2">
      <c r="A53" s="128" t="s">
        <v>137</v>
      </c>
      <c r="B53" s="92">
        <f>'[2]NEW GAA'!H54</f>
        <v>0</v>
      </c>
      <c r="C53" s="92">
        <f>'[2]NEW GAA'!L54</f>
        <v>0</v>
      </c>
      <c r="D53" s="92">
        <f>'[2]NEW GAA'!O54</f>
        <v>0</v>
      </c>
      <c r="E53" s="91">
        <f>'[2]NEW GAA'!R54</f>
        <v>0</v>
      </c>
      <c r="F53" s="91">
        <f>'[2]NEW GAA'!V54</f>
        <v>0</v>
      </c>
      <c r="G53" s="91">
        <f>'[2]NEW GAA'!W54</f>
        <v>0</v>
      </c>
      <c r="H53" s="91">
        <f>'[2]NEW GAA'!Z54</f>
        <v>16268</v>
      </c>
      <c r="I53" s="92"/>
      <c r="J53" s="92">
        <f>'[2]NEW GAA'!AJ54</f>
        <v>1398</v>
      </c>
      <c r="K53" s="91">
        <f t="shared" ref="K53:K66" si="9">SUM(B53:J53)</f>
        <v>17666</v>
      </c>
    </row>
    <row r="54" spans="1:11" ht="15" hidden="1" customHeight="1" x14ac:dyDescent="0.2">
      <c r="A54" s="128" t="s">
        <v>138</v>
      </c>
      <c r="B54" s="92">
        <f>'[2]NEW GAA'!H55</f>
        <v>0</v>
      </c>
      <c r="C54" s="92">
        <f>'[2]NEW GAA'!L55</f>
        <v>0</v>
      </c>
      <c r="D54" s="92">
        <f>'[2]NEW GAA'!O55</f>
        <v>0</v>
      </c>
      <c r="E54" s="91">
        <f>'[2]NEW GAA'!R55</f>
        <v>0</v>
      </c>
      <c r="F54" s="91">
        <f>'[2]NEW GAA'!V55</f>
        <v>0</v>
      </c>
      <c r="G54" s="91">
        <f>'[2]NEW GAA'!W55</f>
        <v>0</v>
      </c>
      <c r="H54" s="91">
        <f>'[2]NEW GAA'!Z55</f>
        <v>13922</v>
      </c>
      <c r="I54" s="92"/>
      <c r="J54" s="92">
        <f>'[2]NEW GAA'!AJ55</f>
        <v>5171</v>
      </c>
      <c r="K54" s="91">
        <f t="shared" si="9"/>
        <v>19093</v>
      </c>
    </row>
    <row r="55" spans="1:11" ht="15" customHeight="1" x14ac:dyDescent="0.2">
      <c r="A55" s="128" t="s">
        <v>59</v>
      </c>
      <c r="B55" s="92">
        <f>'[2]NEW GAA'!H56</f>
        <v>0</v>
      </c>
      <c r="C55" s="92">
        <f>'[2]NEW GAA'!L56</f>
        <v>0</v>
      </c>
      <c r="D55" s="92">
        <f>'[2]NEW GAA'!O56</f>
        <v>0</v>
      </c>
      <c r="E55" s="91">
        <f>'[2]NEW GAA'!R56</f>
        <v>0</v>
      </c>
      <c r="F55" s="91">
        <f>'[2]NEW GAA'!V56</f>
        <v>0</v>
      </c>
      <c r="G55" s="91">
        <f>'[2]NEW GAA'!W56</f>
        <v>0</v>
      </c>
      <c r="H55" s="91">
        <f>'[2]NEW GAA'!Z56</f>
        <v>5215</v>
      </c>
      <c r="I55" s="92"/>
      <c r="J55" s="92">
        <f>'[2]NEW GAA'!AJ56</f>
        <v>0</v>
      </c>
      <c r="K55" s="91">
        <f t="shared" si="9"/>
        <v>5215</v>
      </c>
    </row>
    <row r="56" spans="1:11" ht="15" customHeight="1" x14ac:dyDescent="0.2">
      <c r="A56" s="128" t="s">
        <v>60</v>
      </c>
      <c r="B56" s="92">
        <f>'[2]NEW GAA'!H57</f>
        <v>0</v>
      </c>
      <c r="C56" s="92">
        <f>'[2]NEW GAA'!L57</f>
        <v>0</v>
      </c>
      <c r="D56" s="92">
        <f>'[2]NEW GAA'!O57</f>
        <v>0</v>
      </c>
      <c r="E56" s="91">
        <f>'[2]NEW GAA'!R57</f>
        <v>0</v>
      </c>
      <c r="F56" s="91">
        <f>'[2]NEW GAA'!V57</f>
        <v>0</v>
      </c>
      <c r="G56" s="91">
        <f>'[2]NEW GAA'!W57</f>
        <v>0</v>
      </c>
      <c r="H56" s="91">
        <f>'[2]NEW GAA'!Z57</f>
        <v>3617</v>
      </c>
      <c r="I56" s="92"/>
      <c r="J56" s="92">
        <f>'[2]NEW GAA'!AJ57</f>
        <v>1465</v>
      </c>
      <c r="K56" s="91">
        <f t="shared" si="9"/>
        <v>5082</v>
      </c>
    </row>
    <row r="57" spans="1:11" ht="15" customHeight="1" x14ac:dyDescent="0.2">
      <c r="A57" s="128" t="s">
        <v>61</v>
      </c>
      <c r="B57" s="92">
        <f>'[2]NEW GAA'!H58</f>
        <v>0</v>
      </c>
      <c r="C57" s="92">
        <f>'[2]NEW GAA'!L58</f>
        <v>0</v>
      </c>
      <c r="D57" s="92">
        <f>'[2]NEW GAA'!O58</f>
        <v>0</v>
      </c>
      <c r="E57" s="91">
        <f>'[2]NEW GAA'!R58</f>
        <v>0</v>
      </c>
      <c r="F57" s="91">
        <f>'[2]NEW GAA'!V58</f>
        <v>0</v>
      </c>
      <c r="G57" s="91">
        <f>'[2]NEW GAA'!W58</f>
        <v>0</v>
      </c>
      <c r="H57" s="91">
        <f>'[2]NEW GAA'!Z58</f>
        <v>18447</v>
      </c>
      <c r="I57" s="92"/>
      <c r="J57" s="92">
        <f>'[2]NEW GAA'!AJ58</f>
        <v>34674</v>
      </c>
      <c r="K57" s="91">
        <f t="shared" si="9"/>
        <v>53121</v>
      </c>
    </row>
    <row r="58" spans="1:11" ht="15" customHeight="1" x14ac:dyDescent="0.2">
      <c r="A58" s="128" t="s">
        <v>62</v>
      </c>
      <c r="B58" s="92">
        <f>'[2]NEW GAA'!H59</f>
        <v>0</v>
      </c>
      <c r="C58" s="92">
        <f>'[2]NEW GAA'!L59</f>
        <v>0</v>
      </c>
      <c r="D58" s="92">
        <f>'[2]NEW GAA'!O59</f>
        <v>0</v>
      </c>
      <c r="E58" s="91">
        <f>'[2]NEW GAA'!R59</f>
        <v>0</v>
      </c>
      <c r="F58" s="91">
        <f>'[2]NEW GAA'!V59</f>
        <v>0</v>
      </c>
      <c r="G58" s="91">
        <f>'[2]NEW GAA'!W59</f>
        <v>0</v>
      </c>
      <c r="H58" s="91">
        <f>'[2]NEW GAA'!Z59</f>
        <v>1195</v>
      </c>
      <c r="I58" s="92"/>
      <c r="J58" s="92">
        <f>'[2]NEW GAA'!AJ59</f>
        <v>0</v>
      </c>
      <c r="K58" s="91">
        <f t="shared" si="9"/>
        <v>1195</v>
      </c>
    </row>
    <row r="59" spans="1:11" ht="15" customHeight="1" x14ac:dyDescent="0.2">
      <c r="A59" s="128" t="s">
        <v>220</v>
      </c>
      <c r="B59" s="92">
        <f>'[2]NEW GAA'!H60</f>
        <v>0</v>
      </c>
      <c r="C59" s="92">
        <f>'[2]NEW GAA'!L60</f>
        <v>0</v>
      </c>
      <c r="D59" s="92">
        <f>'[2]NEW GAA'!O60</f>
        <v>0</v>
      </c>
      <c r="E59" s="91">
        <f>'[2]NEW GAA'!R60</f>
        <v>0</v>
      </c>
      <c r="F59" s="91">
        <f>'[2]NEW GAA'!V60</f>
        <v>0</v>
      </c>
      <c r="G59" s="91">
        <f>'[2]NEW GAA'!W60</f>
        <v>0</v>
      </c>
      <c r="H59" s="91">
        <f>'[2]NEW GAA'!Z60</f>
        <v>8565</v>
      </c>
      <c r="I59" s="92"/>
      <c r="J59" s="92">
        <f>'[2]NEW GAA'!AJ60</f>
        <v>1662</v>
      </c>
      <c r="K59" s="91">
        <f t="shared" si="9"/>
        <v>10227</v>
      </c>
    </row>
    <row r="60" spans="1:11" ht="15" customHeight="1" x14ac:dyDescent="0.2">
      <c r="A60" s="128" t="s">
        <v>63</v>
      </c>
      <c r="B60" s="92">
        <f>'[2]NEW GAA'!H61</f>
        <v>0</v>
      </c>
      <c r="C60" s="92">
        <f>'[2]NEW GAA'!L61</f>
        <v>0</v>
      </c>
      <c r="D60" s="92">
        <f>'[2]NEW GAA'!O61</f>
        <v>0</v>
      </c>
      <c r="E60" s="91">
        <f>'[2]NEW GAA'!R61</f>
        <v>0</v>
      </c>
      <c r="F60" s="91">
        <f>'[2]NEW GAA'!V61</f>
        <v>0</v>
      </c>
      <c r="G60" s="91">
        <f>'[2]NEW GAA'!W61</f>
        <v>0</v>
      </c>
      <c r="H60" s="91">
        <f>'[2]NEW GAA'!Z61</f>
        <v>5022</v>
      </c>
      <c r="I60" s="92"/>
      <c r="J60" s="92">
        <f>'[2]NEW GAA'!AJ61</f>
        <v>236</v>
      </c>
      <c r="K60" s="91">
        <f t="shared" si="9"/>
        <v>5258</v>
      </c>
    </row>
    <row r="61" spans="1:11" ht="15" customHeight="1" x14ac:dyDescent="0.2">
      <c r="A61" s="128" t="s">
        <v>178</v>
      </c>
      <c r="B61" s="92">
        <f>'[2]NEW GAA'!H62</f>
        <v>0</v>
      </c>
      <c r="C61" s="92">
        <f>'[2]NEW GAA'!L62</f>
        <v>0</v>
      </c>
      <c r="D61" s="92">
        <f>'[2]NEW GAA'!O62</f>
        <v>0</v>
      </c>
      <c r="E61" s="91">
        <f>'[2]NEW GAA'!R62</f>
        <v>0</v>
      </c>
      <c r="F61" s="91">
        <f>'[2]NEW GAA'!V62</f>
        <v>0</v>
      </c>
      <c r="G61" s="91">
        <f>'[2]NEW GAA'!W62</f>
        <v>0</v>
      </c>
      <c r="H61" s="91">
        <f>'[2]NEW GAA'!Z62</f>
        <v>7968</v>
      </c>
      <c r="I61" s="92"/>
      <c r="J61" s="92">
        <f>'[2]NEW GAA'!AJ62</f>
        <v>0</v>
      </c>
      <c r="K61" s="91">
        <f t="shared" si="9"/>
        <v>7968</v>
      </c>
    </row>
    <row r="62" spans="1:11" ht="15" customHeight="1" x14ac:dyDescent="0.2">
      <c r="A62" s="128" t="s">
        <v>64</v>
      </c>
      <c r="B62" s="92">
        <f>'[2]NEW GAA'!H63</f>
        <v>0</v>
      </c>
      <c r="C62" s="92">
        <f>'[2]NEW GAA'!L63</f>
        <v>0</v>
      </c>
      <c r="D62" s="92">
        <f>'[2]NEW GAA'!O63</f>
        <v>0</v>
      </c>
      <c r="E62" s="91">
        <f>'[2]NEW GAA'!R63</f>
        <v>0</v>
      </c>
      <c r="F62" s="91">
        <f>'[2]NEW GAA'!V63</f>
        <v>0</v>
      </c>
      <c r="G62" s="91">
        <f>'[2]NEW GAA'!W63</f>
        <v>0</v>
      </c>
      <c r="H62" s="91">
        <f>'[2]NEW GAA'!Z63</f>
        <v>16381</v>
      </c>
      <c r="I62" s="92"/>
      <c r="J62" s="92">
        <f>'[2]NEW GAA'!AJ63</f>
        <v>3109</v>
      </c>
      <c r="K62" s="91">
        <f t="shared" si="9"/>
        <v>19490</v>
      </c>
    </row>
    <row r="63" spans="1:11" ht="15" customHeight="1" x14ac:dyDescent="0.2">
      <c r="A63" s="128" t="s">
        <v>65</v>
      </c>
      <c r="B63" s="92">
        <f>'[2]NEW GAA'!H64</f>
        <v>0</v>
      </c>
      <c r="C63" s="92">
        <f>'[2]NEW GAA'!L64</f>
        <v>0</v>
      </c>
      <c r="D63" s="92">
        <f>'[2]NEW GAA'!O64</f>
        <v>0</v>
      </c>
      <c r="E63" s="91">
        <f>'[2]NEW GAA'!R64</f>
        <v>0</v>
      </c>
      <c r="F63" s="91">
        <f>'[2]NEW GAA'!V64</f>
        <v>0</v>
      </c>
      <c r="G63" s="91">
        <f>'[2]NEW GAA'!W64</f>
        <v>0</v>
      </c>
      <c r="H63" s="91">
        <f>'[2]NEW GAA'!Z64</f>
        <v>3781</v>
      </c>
      <c r="I63" s="92"/>
      <c r="J63" s="92">
        <f>'[2]NEW GAA'!AJ64</f>
        <v>0</v>
      </c>
      <c r="K63" s="91">
        <f t="shared" si="9"/>
        <v>3781</v>
      </c>
    </row>
    <row r="64" spans="1:11" ht="15" customHeight="1" x14ac:dyDescent="0.2">
      <c r="A64" s="128" t="s">
        <v>66</v>
      </c>
      <c r="B64" s="92">
        <f>'[2]NEW GAA'!H65</f>
        <v>0</v>
      </c>
      <c r="C64" s="92">
        <f>'[2]NEW GAA'!L65</f>
        <v>0</v>
      </c>
      <c r="D64" s="92">
        <f>'[2]NEW GAA'!O65</f>
        <v>0</v>
      </c>
      <c r="E64" s="91">
        <f>'[2]NEW GAA'!R65</f>
        <v>0</v>
      </c>
      <c r="F64" s="91">
        <f>'[2]NEW GAA'!V65</f>
        <v>0</v>
      </c>
      <c r="G64" s="91">
        <f>'[2]NEW GAA'!W65</f>
        <v>10730</v>
      </c>
      <c r="H64" s="91">
        <f>'[2]NEW GAA'!Z65</f>
        <v>3292</v>
      </c>
      <c r="I64" s="92"/>
      <c r="J64" s="92">
        <f>'[2]NEW GAA'!AJ65</f>
        <v>0</v>
      </c>
      <c r="K64" s="91">
        <f t="shared" si="9"/>
        <v>14022</v>
      </c>
    </row>
    <row r="65" spans="1:11" ht="15" customHeight="1" x14ac:dyDescent="0.2">
      <c r="A65" s="128" t="s">
        <v>67</v>
      </c>
      <c r="B65" s="92">
        <f>'[2]NEW GAA'!H66</f>
        <v>0</v>
      </c>
      <c r="C65" s="92">
        <f>'[2]NEW GAA'!L66</f>
        <v>0</v>
      </c>
      <c r="D65" s="92">
        <f>'[2]NEW GAA'!O66</f>
        <v>0</v>
      </c>
      <c r="E65" s="91">
        <f>'[2]NEW GAA'!R66</f>
        <v>0</v>
      </c>
      <c r="F65" s="91">
        <f>'[2]NEW GAA'!V66</f>
        <v>0</v>
      </c>
      <c r="G65" s="91">
        <f>'[2]NEW GAA'!W66</f>
        <v>0</v>
      </c>
      <c r="H65" s="91">
        <f>'[2]NEW GAA'!Z66</f>
        <v>1741</v>
      </c>
      <c r="I65" s="92"/>
      <c r="J65" s="92">
        <f>'[2]NEW GAA'!AJ66</f>
        <v>0</v>
      </c>
      <c r="K65" s="91">
        <f t="shared" si="9"/>
        <v>1741</v>
      </c>
    </row>
    <row r="66" spans="1:11" ht="15" customHeight="1" x14ac:dyDescent="0.2">
      <c r="A66" s="128" t="s">
        <v>68</v>
      </c>
      <c r="B66" s="92">
        <f>'[2]NEW GAA'!H67</f>
        <v>0</v>
      </c>
      <c r="C66" s="92">
        <f>'[2]NEW GAA'!L67</f>
        <v>0</v>
      </c>
      <c r="D66" s="92">
        <f>'[2]NEW GAA'!O67</f>
        <v>0</v>
      </c>
      <c r="E66" s="91">
        <f>'[2]NEW GAA'!R67</f>
        <v>0</v>
      </c>
      <c r="F66" s="91">
        <f>'[2]NEW GAA'!V67</f>
        <v>0</v>
      </c>
      <c r="G66" s="91">
        <f>'[2]NEW GAA'!W67</f>
        <v>0</v>
      </c>
      <c r="H66" s="91">
        <f>'[2]NEW GAA'!Z67</f>
        <v>10325</v>
      </c>
      <c r="I66" s="92"/>
      <c r="J66" s="92">
        <f>'[2]NEW GAA'!AJ67</f>
        <v>0</v>
      </c>
      <c r="K66" s="91">
        <f t="shared" si="9"/>
        <v>10325</v>
      </c>
    </row>
    <row r="67" spans="1:11" ht="15" customHeight="1" x14ac:dyDescent="0.2">
      <c r="A67" s="17" t="s">
        <v>69</v>
      </c>
      <c r="B67" s="168">
        <f t="shared" ref="B67:K67" si="10">SUM(B68:B71)</f>
        <v>0</v>
      </c>
      <c r="C67" s="168">
        <f t="shared" si="10"/>
        <v>0</v>
      </c>
      <c r="D67" s="168">
        <f t="shared" si="10"/>
        <v>0</v>
      </c>
      <c r="E67" s="154">
        <f t="shared" si="10"/>
        <v>0</v>
      </c>
      <c r="F67" s="154">
        <f t="shared" si="10"/>
        <v>0</v>
      </c>
      <c r="G67" s="168">
        <f t="shared" si="10"/>
        <v>0</v>
      </c>
      <c r="H67" s="168">
        <f t="shared" si="10"/>
        <v>16133</v>
      </c>
      <c r="I67" s="168"/>
      <c r="J67" s="168">
        <f t="shared" si="10"/>
        <v>2410</v>
      </c>
      <c r="K67" s="154">
        <f t="shared" si="10"/>
        <v>18543</v>
      </c>
    </row>
    <row r="68" spans="1:11" ht="15" customHeight="1" x14ac:dyDescent="0.2">
      <c r="A68" s="17" t="s">
        <v>70</v>
      </c>
      <c r="B68" s="92">
        <f>'[2]NEW GAA'!H69</f>
        <v>0</v>
      </c>
      <c r="C68" s="92">
        <f>'[2]NEW GAA'!L69</f>
        <v>0</v>
      </c>
      <c r="D68" s="92">
        <f>'[2]NEW GAA'!O69</f>
        <v>0</v>
      </c>
      <c r="E68" s="91">
        <f>'[2]NEW GAA'!R69</f>
        <v>0</v>
      </c>
      <c r="F68" s="91">
        <f>'[2]NEW GAA'!V69</f>
        <v>0</v>
      </c>
      <c r="G68" s="91">
        <f>'[2]NEW GAA'!W69</f>
        <v>0</v>
      </c>
      <c r="H68" s="91">
        <f>'[2]NEW GAA'!Z69</f>
        <v>2177</v>
      </c>
      <c r="I68" s="92"/>
      <c r="J68" s="92">
        <f>'[2]NEW GAA'!AJ69</f>
        <v>0</v>
      </c>
      <c r="K68" s="91">
        <f t="shared" ref="K68:K87" si="11">SUM(B68:J68)</f>
        <v>2177</v>
      </c>
    </row>
    <row r="69" spans="1:11" ht="15" customHeight="1" x14ac:dyDescent="0.2">
      <c r="A69" s="17" t="s">
        <v>71</v>
      </c>
      <c r="B69" s="92">
        <f>'[2]NEW GAA'!H70</f>
        <v>0</v>
      </c>
      <c r="C69" s="92">
        <f>'[2]NEW GAA'!L70</f>
        <v>0</v>
      </c>
      <c r="D69" s="92">
        <f>'[2]NEW GAA'!O70</f>
        <v>0</v>
      </c>
      <c r="E69" s="91">
        <f>'[2]NEW GAA'!R70</f>
        <v>0</v>
      </c>
      <c r="F69" s="91">
        <f>'[2]NEW GAA'!V70</f>
        <v>0</v>
      </c>
      <c r="G69" s="91">
        <f>'[2]NEW GAA'!W70</f>
        <v>0</v>
      </c>
      <c r="H69" s="91">
        <f>'[2]NEW GAA'!Z70</f>
        <v>5381</v>
      </c>
      <c r="I69" s="92"/>
      <c r="J69" s="92">
        <f>'[2]NEW GAA'!AJ70</f>
        <v>420</v>
      </c>
      <c r="K69" s="91">
        <f t="shared" si="11"/>
        <v>5801</v>
      </c>
    </row>
    <row r="70" spans="1:11" ht="15" customHeight="1" x14ac:dyDescent="0.2">
      <c r="A70" s="17" t="s">
        <v>72</v>
      </c>
      <c r="B70" s="92">
        <f>'[2]NEW GAA'!H71</f>
        <v>0</v>
      </c>
      <c r="C70" s="92">
        <f>'[2]NEW GAA'!L71</f>
        <v>0</v>
      </c>
      <c r="D70" s="92">
        <f>'[2]NEW GAA'!O71</f>
        <v>0</v>
      </c>
      <c r="E70" s="91">
        <f>'[2]NEW GAA'!R71</f>
        <v>0</v>
      </c>
      <c r="F70" s="91">
        <f>'[2]NEW GAA'!V71</f>
        <v>0</v>
      </c>
      <c r="G70" s="91">
        <f>'[2]NEW GAA'!W71</f>
        <v>0</v>
      </c>
      <c r="H70" s="91">
        <f>'[2]NEW GAA'!Z71</f>
        <v>4834</v>
      </c>
      <c r="I70" s="92"/>
      <c r="J70" s="92">
        <f>'[2]NEW GAA'!AJ71</f>
        <v>1034</v>
      </c>
      <c r="K70" s="91">
        <f t="shared" si="11"/>
        <v>5868</v>
      </c>
    </row>
    <row r="71" spans="1:11" ht="15" customHeight="1" x14ac:dyDescent="0.2">
      <c r="A71" s="17" t="s">
        <v>73</v>
      </c>
      <c r="B71" s="92">
        <f>'[2]NEW GAA'!H72</f>
        <v>0</v>
      </c>
      <c r="C71" s="92">
        <f>'[2]NEW GAA'!L72</f>
        <v>0</v>
      </c>
      <c r="D71" s="92">
        <f>'[2]NEW GAA'!O72</f>
        <v>0</v>
      </c>
      <c r="E71" s="91">
        <f>'[2]NEW GAA'!R72</f>
        <v>0</v>
      </c>
      <c r="F71" s="91">
        <f>'[2]NEW GAA'!V72</f>
        <v>0</v>
      </c>
      <c r="G71" s="91">
        <f>'[2]NEW GAA'!W72</f>
        <v>0</v>
      </c>
      <c r="H71" s="91">
        <f>'[2]NEW GAA'!Z72</f>
        <v>3741</v>
      </c>
      <c r="I71" s="92"/>
      <c r="J71" s="92">
        <f>'[2]NEW GAA'!AJ72</f>
        <v>956</v>
      </c>
      <c r="K71" s="91">
        <f t="shared" si="11"/>
        <v>4697</v>
      </c>
    </row>
    <row r="72" spans="1:11" ht="15" customHeight="1" x14ac:dyDescent="0.2">
      <c r="A72" s="17" t="s">
        <v>74</v>
      </c>
      <c r="B72" s="92">
        <f>'[2]NEW GAA'!H73</f>
        <v>0</v>
      </c>
      <c r="C72" s="92">
        <f>'[2]NEW GAA'!L73</f>
        <v>0</v>
      </c>
      <c r="D72" s="92">
        <f>'[2]NEW GAA'!O73</f>
        <v>0</v>
      </c>
      <c r="E72" s="91">
        <f>'[2]NEW GAA'!R73</f>
        <v>0</v>
      </c>
      <c r="F72" s="91">
        <f>'[2]NEW GAA'!V73</f>
        <v>0</v>
      </c>
      <c r="G72" s="91">
        <f>'[2]NEW GAA'!W73</f>
        <v>0</v>
      </c>
      <c r="H72" s="91">
        <f>'[2]NEW GAA'!Z73</f>
        <v>33108</v>
      </c>
      <c r="I72" s="92"/>
      <c r="J72" s="92">
        <f>'[2]NEW GAA'!AJ73</f>
        <v>79604</v>
      </c>
      <c r="K72" s="91">
        <f t="shared" si="11"/>
        <v>112712</v>
      </c>
    </row>
    <row r="73" spans="1:11" ht="15" customHeight="1" x14ac:dyDescent="0.2">
      <c r="A73" s="17" t="s">
        <v>139</v>
      </c>
      <c r="B73" s="92">
        <f>'[2]NEW GAA'!H74</f>
        <v>0</v>
      </c>
      <c r="C73" s="92">
        <f>'[2]NEW GAA'!L74</f>
        <v>0</v>
      </c>
      <c r="D73" s="92">
        <f>'[2]NEW GAA'!O74</f>
        <v>0</v>
      </c>
      <c r="E73" s="91">
        <f>'[2]NEW GAA'!R74</f>
        <v>5003</v>
      </c>
      <c r="F73" s="91">
        <f>'[2]NEW GAA'!V74</f>
        <v>0</v>
      </c>
      <c r="G73" s="91">
        <f>'[2]NEW GAA'!W74</f>
        <v>0</v>
      </c>
      <c r="H73" s="91">
        <f>'[2]NEW GAA'!Z74</f>
        <v>30095</v>
      </c>
      <c r="I73" s="92"/>
      <c r="J73" s="92">
        <f>'[2]NEW GAA'!AJ74</f>
        <v>33993</v>
      </c>
      <c r="K73" s="91">
        <f t="shared" si="11"/>
        <v>69091</v>
      </c>
    </row>
    <row r="74" spans="1:11" ht="15" customHeight="1" x14ac:dyDescent="0.2">
      <c r="A74" s="17" t="s">
        <v>75</v>
      </c>
      <c r="B74" s="92">
        <f>'[2]NEW GAA'!H75</f>
        <v>0</v>
      </c>
      <c r="C74" s="92">
        <f>'[2]NEW GAA'!L75</f>
        <v>0</v>
      </c>
      <c r="D74" s="92">
        <f>'[2]NEW GAA'!O75</f>
        <v>0</v>
      </c>
      <c r="E74" s="91">
        <f>'[2]NEW GAA'!R75</f>
        <v>0</v>
      </c>
      <c r="F74" s="91">
        <f>'[2]NEW GAA'!V75</f>
        <v>0</v>
      </c>
      <c r="G74" s="91">
        <f>'[2]NEW GAA'!W75</f>
        <v>0</v>
      </c>
      <c r="H74" s="91">
        <f>'[2]NEW GAA'!Z75</f>
        <v>24513</v>
      </c>
      <c r="I74" s="92"/>
      <c r="J74" s="92">
        <f>'[2]NEW GAA'!AJ75</f>
        <v>5764</v>
      </c>
      <c r="K74" s="91">
        <f t="shared" si="11"/>
        <v>30277</v>
      </c>
    </row>
    <row r="75" spans="1:11" ht="15" customHeight="1" x14ac:dyDescent="0.2">
      <c r="A75" s="17" t="s">
        <v>76</v>
      </c>
      <c r="B75" s="92">
        <f>'[2]NEW GAA'!H76</f>
        <v>0</v>
      </c>
      <c r="C75" s="92">
        <f>'[2]NEW GAA'!L76</f>
        <v>0</v>
      </c>
      <c r="D75" s="92">
        <f>'[2]NEW GAA'!O76</f>
        <v>0</v>
      </c>
      <c r="E75" s="91">
        <f>'[2]NEW GAA'!R76</f>
        <v>0</v>
      </c>
      <c r="F75" s="91">
        <f>'[2]NEW GAA'!V76</f>
        <v>0</v>
      </c>
      <c r="G75" s="91">
        <f>'[2]NEW GAA'!W76</f>
        <v>0</v>
      </c>
      <c r="H75" s="91">
        <f>'[2]NEW GAA'!Z76</f>
        <v>3556</v>
      </c>
      <c r="I75" s="92"/>
      <c r="J75" s="92">
        <f>'[2]NEW GAA'!AJ76</f>
        <v>145</v>
      </c>
      <c r="K75" s="91">
        <f t="shared" si="11"/>
        <v>3701</v>
      </c>
    </row>
    <row r="76" spans="1:11" ht="15" customHeight="1" x14ac:dyDescent="0.2">
      <c r="A76" s="17" t="s">
        <v>77</v>
      </c>
      <c r="B76" s="92">
        <f>'[2]NEW GAA'!H77</f>
        <v>0</v>
      </c>
      <c r="C76" s="92">
        <f>'[2]NEW GAA'!L77</f>
        <v>0</v>
      </c>
      <c r="D76" s="92">
        <f>'[2]NEW GAA'!O77</f>
        <v>0</v>
      </c>
      <c r="E76" s="91">
        <f>'[2]NEW GAA'!R77</f>
        <v>0</v>
      </c>
      <c r="F76" s="91">
        <f>'[2]NEW GAA'!V77</f>
        <v>0</v>
      </c>
      <c r="G76" s="91">
        <f>'[2]NEW GAA'!W77</f>
        <v>3250</v>
      </c>
      <c r="H76" s="91">
        <f>'[2]NEW GAA'!Z77</f>
        <v>16380</v>
      </c>
      <c r="I76" s="92"/>
      <c r="J76" s="92">
        <f>'[2]NEW GAA'!AJ77</f>
        <v>3570</v>
      </c>
      <c r="K76" s="91">
        <f t="shared" si="11"/>
        <v>23200</v>
      </c>
    </row>
    <row r="77" spans="1:11" ht="15" customHeight="1" x14ac:dyDescent="0.2">
      <c r="A77" s="17" t="s">
        <v>78</v>
      </c>
      <c r="B77" s="92">
        <f>'[2]NEW GAA'!H78</f>
        <v>0</v>
      </c>
      <c r="C77" s="92">
        <f>'[2]NEW GAA'!L78</f>
        <v>0</v>
      </c>
      <c r="D77" s="92">
        <f>'[2]NEW GAA'!O78</f>
        <v>0</v>
      </c>
      <c r="E77" s="91">
        <f>'[2]NEW GAA'!R78</f>
        <v>0</v>
      </c>
      <c r="F77" s="91">
        <f>'[2]NEW GAA'!V78</f>
        <v>0</v>
      </c>
      <c r="G77" s="91">
        <f>'[2]NEW GAA'!W78</f>
        <v>0</v>
      </c>
      <c r="H77" s="91">
        <f>'[2]NEW GAA'!Z78</f>
        <v>7411</v>
      </c>
      <c r="I77" s="92"/>
      <c r="J77" s="92">
        <f>'[2]NEW GAA'!AJ78</f>
        <v>0</v>
      </c>
      <c r="K77" s="91">
        <f t="shared" si="11"/>
        <v>7411</v>
      </c>
    </row>
    <row r="78" spans="1:11" ht="15" customHeight="1" x14ac:dyDescent="0.2">
      <c r="A78" s="17" t="s">
        <v>179</v>
      </c>
      <c r="B78" s="92">
        <f>'[2]NEW GAA'!H79</f>
        <v>0</v>
      </c>
      <c r="C78" s="92">
        <f>'[2]NEW GAA'!L79</f>
        <v>0</v>
      </c>
      <c r="D78" s="92">
        <f>'[2]NEW GAA'!O79</f>
        <v>0</v>
      </c>
      <c r="E78" s="91">
        <f>'[2]NEW GAA'!R79</f>
        <v>0</v>
      </c>
      <c r="F78" s="91">
        <f>'[2]NEW GAA'!V79</f>
        <v>0</v>
      </c>
      <c r="G78" s="91">
        <f>'[2]NEW GAA'!W79</f>
        <v>0</v>
      </c>
      <c r="H78" s="91">
        <f>'[2]NEW GAA'!Z79</f>
        <v>2108</v>
      </c>
      <c r="I78" s="92"/>
      <c r="J78" s="92">
        <f>'[2]NEW GAA'!AJ79</f>
        <v>914</v>
      </c>
      <c r="K78" s="91">
        <f t="shared" si="11"/>
        <v>3022</v>
      </c>
    </row>
    <row r="79" spans="1:11" ht="15" hidden="1" customHeight="1" x14ac:dyDescent="0.2">
      <c r="A79" s="17" t="s">
        <v>81</v>
      </c>
      <c r="B79" s="92">
        <f>'[2]NEW GAA'!H80</f>
        <v>0</v>
      </c>
      <c r="C79" s="92">
        <f>'[2]NEW GAA'!L80</f>
        <v>0</v>
      </c>
      <c r="D79" s="92">
        <f>'[2]NEW GAA'!O80</f>
        <v>0</v>
      </c>
      <c r="E79" s="91">
        <f>'[2]NEW GAA'!R80</f>
        <v>0</v>
      </c>
      <c r="F79" s="91">
        <f>'[2]NEW GAA'!V80</f>
        <v>0</v>
      </c>
      <c r="G79" s="91">
        <f>'[2]NEW GAA'!W80</f>
        <v>0</v>
      </c>
      <c r="H79" s="91">
        <f>'[2]NEW GAA'!Z80</f>
        <v>555</v>
      </c>
      <c r="I79" s="92"/>
      <c r="J79" s="92">
        <f>'[2]NEW GAA'!AJ80</f>
        <v>497</v>
      </c>
      <c r="K79" s="91">
        <f t="shared" si="11"/>
        <v>1052</v>
      </c>
    </row>
    <row r="80" spans="1:11" ht="15" customHeight="1" x14ac:dyDescent="0.2">
      <c r="A80" s="17" t="s">
        <v>140</v>
      </c>
      <c r="B80" s="92">
        <f>'[2]NEW GAA'!H81</f>
        <v>0</v>
      </c>
      <c r="C80" s="92">
        <f>'[2]NEW GAA'!L81</f>
        <v>0</v>
      </c>
      <c r="D80" s="92">
        <f>'[2]NEW GAA'!O81</f>
        <v>0</v>
      </c>
      <c r="E80" s="91">
        <f>'[2]NEW GAA'!R81</f>
        <v>0</v>
      </c>
      <c r="F80" s="91">
        <f>'[2]NEW GAA'!V81</f>
        <v>0</v>
      </c>
      <c r="G80" s="91">
        <f>'[2]NEW GAA'!W81</f>
        <v>3830</v>
      </c>
      <c r="H80" s="91">
        <f>'[2]NEW GAA'!Z81</f>
        <v>2218</v>
      </c>
      <c r="I80" s="92"/>
      <c r="J80" s="92">
        <f>'[2]NEW GAA'!AJ81</f>
        <v>690</v>
      </c>
      <c r="K80" s="91">
        <f t="shared" si="11"/>
        <v>6738</v>
      </c>
    </row>
    <row r="81" spans="1:11" ht="15" customHeight="1" x14ac:dyDescent="0.2">
      <c r="A81" s="17" t="s">
        <v>79</v>
      </c>
      <c r="B81" s="92">
        <f>'[2]NEW GAA'!H82</f>
        <v>0</v>
      </c>
      <c r="C81" s="92">
        <f>'[2]NEW GAA'!L82</f>
        <v>0</v>
      </c>
      <c r="D81" s="92">
        <f>'[2]NEW GAA'!O82</f>
        <v>0</v>
      </c>
      <c r="E81" s="91">
        <f>'[2]NEW GAA'!R82</f>
        <v>0</v>
      </c>
      <c r="F81" s="91">
        <f>'[2]NEW GAA'!V82</f>
        <v>0</v>
      </c>
      <c r="G81" s="91">
        <f>'[2]NEW GAA'!W82</f>
        <v>0</v>
      </c>
      <c r="H81" s="91">
        <f>'[2]NEW GAA'!Z82</f>
        <v>69267</v>
      </c>
      <c r="I81" s="92"/>
      <c r="J81" s="92">
        <f>'[2]NEW GAA'!AJ82</f>
        <v>34720</v>
      </c>
      <c r="K81" s="91">
        <f t="shared" si="11"/>
        <v>103987</v>
      </c>
    </row>
    <row r="82" spans="1:11" ht="15" customHeight="1" x14ac:dyDescent="0.2">
      <c r="A82" s="17" t="s">
        <v>80</v>
      </c>
      <c r="B82" s="92">
        <f>'[2]NEW GAA'!H83</f>
        <v>0</v>
      </c>
      <c r="C82" s="92">
        <f>'[2]NEW GAA'!L83</f>
        <v>0</v>
      </c>
      <c r="D82" s="92">
        <f>'[2]NEW GAA'!O83</f>
        <v>0</v>
      </c>
      <c r="E82" s="91">
        <f>'[2]NEW GAA'!R83</f>
        <v>0</v>
      </c>
      <c r="F82" s="91">
        <f>'[2]NEW GAA'!V83</f>
        <v>0</v>
      </c>
      <c r="G82" s="91">
        <f>'[2]NEW GAA'!W83</f>
        <v>0</v>
      </c>
      <c r="H82" s="91">
        <f>'[2]NEW GAA'!Z83</f>
        <v>2555</v>
      </c>
      <c r="I82" s="92"/>
      <c r="J82" s="92">
        <f>'[2]NEW GAA'!AJ83</f>
        <v>1270</v>
      </c>
      <c r="K82" s="91">
        <f t="shared" si="11"/>
        <v>3825</v>
      </c>
    </row>
    <row r="83" spans="1:11" ht="15" customHeight="1" x14ac:dyDescent="0.2">
      <c r="A83" s="17" t="s">
        <v>82</v>
      </c>
      <c r="B83" s="92">
        <f>'[2]NEW GAA'!H84</f>
        <v>0</v>
      </c>
      <c r="C83" s="92">
        <f>'[2]NEW GAA'!L84</f>
        <v>0</v>
      </c>
      <c r="D83" s="92">
        <f>'[2]NEW GAA'!O84</f>
        <v>0</v>
      </c>
      <c r="E83" s="91">
        <f>'[2]NEW GAA'!R84</f>
        <v>0</v>
      </c>
      <c r="F83" s="91">
        <f>'[2]NEW GAA'!V84</f>
        <v>0</v>
      </c>
      <c r="G83" s="91">
        <f>'[2]NEW GAA'!W84</f>
        <v>0</v>
      </c>
      <c r="H83" s="91">
        <f>'[2]NEW GAA'!Z84</f>
        <v>3864</v>
      </c>
      <c r="I83" s="92"/>
      <c r="J83" s="92">
        <f>'[2]NEW GAA'!AJ84</f>
        <v>1405</v>
      </c>
      <c r="K83" s="91">
        <f t="shared" si="11"/>
        <v>5269</v>
      </c>
    </row>
    <row r="84" spans="1:11" ht="15" customHeight="1" x14ac:dyDescent="0.2">
      <c r="A84" s="17" t="s">
        <v>83</v>
      </c>
      <c r="B84" s="92">
        <f>'[2]NEW GAA'!H85</f>
        <v>0</v>
      </c>
      <c r="C84" s="92">
        <f>'[2]NEW GAA'!L85</f>
        <v>0</v>
      </c>
      <c r="D84" s="92">
        <f>'[2]NEW GAA'!O85</f>
        <v>0</v>
      </c>
      <c r="E84" s="91">
        <f>'[2]NEW GAA'!R85</f>
        <v>0</v>
      </c>
      <c r="F84" s="91">
        <f>'[2]NEW GAA'!V85</f>
        <v>0</v>
      </c>
      <c r="G84" s="91">
        <f>'[2]NEW GAA'!W85</f>
        <v>0</v>
      </c>
      <c r="H84" s="91">
        <f>'[2]NEW GAA'!Z85</f>
        <v>4727</v>
      </c>
      <c r="I84" s="92"/>
      <c r="J84" s="92">
        <f>'[2]NEW GAA'!AJ85</f>
        <v>46</v>
      </c>
      <c r="K84" s="91">
        <f t="shared" si="11"/>
        <v>4773</v>
      </c>
    </row>
    <row r="85" spans="1:11" ht="15" customHeight="1" x14ac:dyDescent="0.2">
      <c r="A85" s="17" t="s">
        <v>210</v>
      </c>
      <c r="B85" s="92">
        <f>'[2]NEW GAA'!H86</f>
        <v>0</v>
      </c>
      <c r="C85" s="92">
        <f>'[2]NEW GAA'!L86</f>
        <v>0</v>
      </c>
      <c r="D85" s="92">
        <f>'[2]NEW GAA'!O86</f>
        <v>0</v>
      </c>
      <c r="E85" s="91">
        <f>'[2]NEW GAA'!R86</f>
        <v>0</v>
      </c>
      <c r="F85" s="91">
        <f>'[2]NEW GAA'!V86</f>
        <v>0</v>
      </c>
      <c r="G85" s="91">
        <f>'[2]NEW GAA'!W86</f>
        <v>0</v>
      </c>
      <c r="H85" s="91">
        <f>'[2]NEW GAA'!Z86</f>
        <v>1435</v>
      </c>
      <c r="I85" s="92"/>
      <c r="J85" s="92">
        <f>'[2]NEW GAA'!AJ86</f>
        <v>0</v>
      </c>
      <c r="K85" s="91">
        <f t="shared" si="11"/>
        <v>1435</v>
      </c>
    </row>
    <row r="86" spans="1:11" ht="15" customHeight="1" x14ac:dyDescent="0.2">
      <c r="A86" s="17" t="s">
        <v>84</v>
      </c>
      <c r="B86" s="92">
        <f>'[2]NEW GAA'!H87</f>
        <v>0</v>
      </c>
      <c r="C86" s="92">
        <f>'[2]NEW GAA'!L87</f>
        <v>0</v>
      </c>
      <c r="D86" s="92">
        <f>'[2]NEW GAA'!O87</f>
        <v>0</v>
      </c>
      <c r="E86" s="91">
        <f>'[2]NEW GAA'!R87</f>
        <v>5000</v>
      </c>
      <c r="F86" s="91">
        <f>'[2]NEW GAA'!V87</f>
        <v>0</v>
      </c>
      <c r="G86" s="91">
        <f>'[2]NEW GAA'!W87</f>
        <v>0</v>
      </c>
      <c r="H86" s="91">
        <f>'[2]NEW GAA'!Z87</f>
        <v>1752</v>
      </c>
      <c r="I86" s="92"/>
      <c r="J86" s="92">
        <f>'[2]NEW GAA'!AJ87</f>
        <v>765</v>
      </c>
      <c r="K86" s="91">
        <f t="shared" si="11"/>
        <v>7517</v>
      </c>
    </row>
    <row r="87" spans="1:11" ht="15" customHeight="1" x14ac:dyDescent="0.2">
      <c r="A87" s="17" t="s">
        <v>85</v>
      </c>
      <c r="B87" s="92">
        <f>'[2]NEW GAA'!H88</f>
        <v>0</v>
      </c>
      <c r="C87" s="92">
        <f>'[2]NEW GAA'!L88</f>
        <v>0</v>
      </c>
      <c r="D87" s="92">
        <f>'[2]NEW GAA'!O88</f>
        <v>0</v>
      </c>
      <c r="E87" s="91">
        <f>'[2]NEW GAA'!R88</f>
        <v>0</v>
      </c>
      <c r="F87" s="91">
        <f>'[2]NEW GAA'!V88</f>
        <v>0</v>
      </c>
      <c r="G87" s="91">
        <f>'[2]NEW GAA'!W88</f>
        <v>0</v>
      </c>
      <c r="H87" s="91">
        <f>'[2]NEW GAA'!Z88</f>
        <v>10638</v>
      </c>
      <c r="I87" s="92"/>
      <c r="J87" s="92">
        <f>'[2]NEW GAA'!AJ88</f>
        <v>4475</v>
      </c>
      <c r="K87" s="91">
        <f t="shared" si="11"/>
        <v>15113</v>
      </c>
    </row>
    <row r="88" spans="1:11" ht="15" hidden="1" customHeight="1" x14ac:dyDescent="0.2">
      <c r="A88" s="176"/>
      <c r="B88" s="92"/>
      <c r="C88" s="92"/>
      <c r="D88" s="92"/>
      <c r="E88" s="91"/>
      <c r="F88" s="91"/>
      <c r="G88" s="91"/>
      <c r="H88" s="91"/>
      <c r="I88" s="92"/>
      <c r="J88" s="92"/>
      <c r="K88" s="91"/>
    </row>
    <row r="89" spans="1:11" ht="15" customHeight="1" x14ac:dyDescent="0.2">
      <c r="A89" s="128" t="s">
        <v>147</v>
      </c>
      <c r="B89" s="92">
        <f>'[2]NEW GAA'!H90</f>
        <v>90859912</v>
      </c>
      <c r="C89" s="92">
        <f>'[2]NEW GAA'!L90</f>
        <v>0</v>
      </c>
      <c r="D89" s="92">
        <f>'[2]NEW GAA'!O90</f>
        <v>527075</v>
      </c>
      <c r="E89" s="91">
        <f>'[2]NEW GAA'!R90</f>
        <v>0</v>
      </c>
      <c r="F89" s="91">
        <f>'[2]NEW GAA'!V90</f>
        <v>0</v>
      </c>
      <c r="G89" s="91">
        <f>'[2]NEW GAA'!W90</f>
        <v>0</v>
      </c>
      <c r="H89" s="91">
        <f>'[2]NEW GAA'!Z90</f>
        <v>0</v>
      </c>
      <c r="I89" s="92">
        <f>'[2]NEW GAA'!AD90</f>
        <v>0</v>
      </c>
      <c r="J89" s="92">
        <f>'[2]NEW GAA'!AJ90</f>
        <v>42779</v>
      </c>
      <c r="K89" s="91">
        <f>SUM(B89:J89)</f>
        <v>91429766</v>
      </c>
    </row>
    <row r="90" spans="1:11" ht="15" customHeight="1" x14ac:dyDescent="0.2">
      <c r="A90" s="177" t="s">
        <v>148</v>
      </c>
      <c r="B90" s="92">
        <f>SUM(B91:B92)</f>
        <v>0</v>
      </c>
      <c r="C90" s="92">
        <f>SUM(C91:C92)</f>
        <v>8096462</v>
      </c>
      <c r="D90" s="92">
        <f t="shared" ref="D90:J90" si="12">SUM(D91:D92)</f>
        <v>6116</v>
      </c>
      <c r="E90" s="91">
        <f t="shared" si="12"/>
        <v>0</v>
      </c>
      <c r="F90" s="91">
        <f t="shared" si="12"/>
        <v>0</v>
      </c>
      <c r="G90" s="91">
        <f t="shared" si="12"/>
        <v>0</v>
      </c>
      <c r="H90" s="91">
        <f t="shared" si="12"/>
        <v>0</v>
      </c>
      <c r="I90" s="92">
        <f t="shared" si="12"/>
        <v>8191</v>
      </c>
      <c r="J90" s="92">
        <f t="shared" si="12"/>
        <v>67071</v>
      </c>
      <c r="K90" s="91">
        <f>SUM(K91:K92)</f>
        <v>8177840</v>
      </c>
    </row>
    <row r="91" spans="1:11" ht="15" customHeight="1" x14ac:dyDescent="0.2">
      <c r="A91" s="177" t="s">
        <v>149</v>
      </c>
      <c r="B91" s="92">
        <f>'[2]NEW GAA'!H92</f>
        <v>0</v>
      </c>
      <c r="C91" s="92">
        <f>'[2]NEW GAA'!L92</f>
        <v>6239215</v>
      </c>
      <c r="D91" s="92">
        <f>'[2]NEW GAA'!O92</f>
        <v>0</v>
      </c>
      <c r="E91" s="91">
        <f>'[2]NEW GAA'!R92</f>
        <v>0</v>
      </c>
      <c r="F91" s="91">
        <f>'[2]NEW GAA'!V92</f>
        <v>0</v>
      </c>
      <c r="G91" s="91">
        <f>'[2]NEW GAA'!W92</f>
        <v>0</v>
      </c>
      <c r="H91" s="91">
        <f>'[2]NEW GAA'!Z92</f>
        <v>0</v>
      </c>
      <c r="I91" s="92"/>
      <c r="J91" s="92">
        <f>'[2]NEW GAA'!AJ92</f>
        <v>0</v>
      </c>
      <c r="K91" s="91">
        <f>SUM(B91:J91)</f>
        <v>6239215</v>
      </c>
    </row>
    <row r="92" spans="1:11" ht="15" customHeight="1" x14ac:dyDescent="0.2">
      <c r="A92" s="177" t="s">
        <v>150</v>
      </c>
      <c r="B92" s="92">
        <f>'[2]NEW GAA'!H93</f>
        <v>0</v>
      </c>
      <c r="C92" s="92">
        <f>'[2]NEW GAA'!L93</f>
        <v>1857247</v>
      </c>
      <c r="D92" s="92">
        <f>'[2]NEW GAA'!O93</f>
        <v>6116</v>
      </c>
      <c r="E92" s="91">
        <f>'[2]NEW GAA'!R93</f>
        <v>0</v>
      </c>
      <c r="F92" s="91">
        <f>'[2]NEW GAA'!V93</f>
        <v>0</v>
      </c>
      <c r="G92" s="91">
        <f>'[2]NEW GAA'!W93</f>
        <v>0</v>
      </c>
      <c r="H92" s="91">
        <f>'[2]NEW GAA'!Z93</f>
        <v>0</v>
      </c>
      <c r="I92" s="92">
        <f>'[2]NEW GAA'!AD93</f>
        <v>8191</v>
      </c>
      <c r="J92" s="92">
        <f>'[2]NEW GAA'!AJ93</f>
        <v>67071</v>
      </c>
      <c r="K92" s="91">
        <f>SUM(B92:J92)</f>
        <v>1938625</v>
      </c>
    </row>
    <row r="93" spans="1:11" ht="15" customHeight="1" x14ac:dyDescent="0.2">
      <c r="A93" s="128" t="s">
        <v>151</v>
      </c>
      <c r="B93" s="92">
        <f>'[2]NEW GAA'!H94</f>
        <v>0</v>
      </c>
      <c r="C93" s="92">
        <f>'[2]NEW GAA'!L94</f>
        <v>1979540</v>
      </c>
      <c r="D93" s="92">
        <f>'[2]NEW GAA'!O94</f>
        <v>0</v>
      </c>
      <c r="E93" s="91">
        <f>'[2]NEW GAA'!R94</f>
        <v>30050</v>
      </c>
      <c r="F93" s="91">
        <f>'[2]NEW GAA'!V94</f>
        <v>0</v>
      </c>
      <c r="G93" s="91">
        <f>'[2]NEW GAA'!W94</f>
        <v>0</v>
      </c>
      <c r="H93" s="91">
        <f>'[2]NEW GAA'!Z94</f>
        <v>1439</v>
      </c>
      <c r="I93" s="92"/>
      <c r="J93" s="92">
        <f>'[2]NEW GAA'!AJ94</f>
        <v>2849</v>
      </c>
      <c r="K93" s="91">
        <f>SUM(B93:J93)</f>
        <v>2013878</v>
      </c>
    </row>
    <row r="94" spans="1:11" ht="15" hidden="1" customHeight="1" x14ac:dyDescent="0.2">
      <c r="A94" s="176"/>
      <c r="B94" s="92"/>
      <c r="C94" s="92"/>
      <c r="D94" s="92"/>
      <c r="E94" s="91"/>
      <c r="F94" s="91"/>
      <c r="G94" s="91"/>
      <c r="H94" s="91"/>
      <c r="I94" s="92"/>
      <c r="J94" s="92"/>
      <c r="K94" s="91"/>
    </row>
    <row r="95" spans="1:11" ht="18.75" customHeight="1" thickBot="1" x14ac:dyDescent="0.25">
      <c r="A95" s="199" t="s">
        <v>13</v>
      </c>
      <c r="B95" s="182">
        <f t="shared" ref="B95:K95" si="13">SUM(B6:B12)+SUM(B15:B20)+SUM(B23:B25)+SUM(B28:B29)+SUM(B32:B48)+B90+B94+B89+B93</f>
        <v>90859912</v>
      </c>
      <c r="C95" s="182">
        <f t="shared" si="13"/>
        <v>10099569</v>
      </c>
      <c r="D95" s="182">
        <f t="shared" si="13"/>
        <v>6395639</v>
      </c>
      <c r="E95" s="182">
        <f t="shared" si="13"/>
        <v>743375</v>
      </c>
      <c r="F95" s="182">
        <f t="shared" si="13"/>
        <v>221133</v>
      </c>
      <c r="G95" s="182">
        <f t="shared" si="13"/>
        <v>7994068</v>
      </c>
      <c r="H95" s="182">
        <f t="shared" si="13"/>
        <v>74940137</v>
      </c>
      <c r="I95" s="182">
        <f t="shared" si="13"/>
        <v>8191</v>
      </c>
      <c r="J95" s="182">
        <f t="shared" si="13"/>
        <v>95476306</v>
      </c>
      <c r="K95" s="182">
        <f t="shared" si="13"/>
        <v>286738330</v>
      </c>
    </row>
    <row r="96" spans="1:11" ht="13.5" thickTop="1" x14ac:dyDescent="0.2"/>
  </sheetData>
  <printOptions gridLines="1"/>
  <pageMargins left="0.46" right="0.21" top="0.47" bottom="0.28000000000000003" header="0.19" footer="0.2"/>
  <pageSetup paperSize="9" scale="80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7"/>
  <sheetViews>
    <sheetView zoomScale="148" zoomScaleNormal="148" workbookViewId="0">
      <pane xSplit="1" ySplit="5" topLeftCell="B70" activePane="bottomRight" state="frozen"/>
      <selection pane="topRight" activeCell="B1" sqref="B1"/>
      <selection pane="bottomLeft" activeCell="A7" sqref="A7"/>
      <selection pane="bottomRight" activeCell="G98" sqref="G98"/>
    </sheetView>
  </sheetViews>
  <sheetFormatPr defaultRowHeight="12" customHeight="1" x14ac:dyDescent="0.2"/>
  <cols>
    <col min="1" max="1" width="14.140625" style="157" customWidth="1"/>
    <col min="2" max="2" width="10.42578125" style="157" customWidth="1"/>
    <col min="3" max="3" width="9.5703125" style="157" customWidth="1"/>
    <col min="4" max="4" width="8.85546875" style="157" customWidth="1"/>
    <col min="5" max="5" width="10.42578125" style="157" customWidth="1"/>
    <col min="6" max="6" width="8.42578125" style="157" customWidth="1"/>
    <col min="7" max="7" width="8.7109375" style="157" customWidth="1"/>
    <col min="8" max="8" width="8.5703125" style="157" customWidth="1"/>
    <col min="9" max="9" width="9.42578125" style="157" customWidth="1"/>
    <col min="10" max="10" width="8.28515625" style="157" customWidth="1"/>
    <col min="11" max="11" width="10.7109375" style="157" customWidth="1"/>
    <col min="12" max="12" width="10.28515625" style="157" customWidth="1"/>
    <col min="13" max="13" width="9.85546875" style="157" customWidth="1"/>
    <col min="14" max="256" width="9.140625" style="54"/>
    <col min="257" max="257" width="14.140625" style="54" customWidth="1"/>
    <col min="258" max="258" width="10.42578125" style="54" customWidth="1"/>
    <col min="259" max="259" width="9.5703125" style="54" customWidth="1"/>
    <col min="260" max="260" width="8.85546875" style="54" customWidth="1"/>
    <col min="261" max="261" width="10.42578125" style="54" customWidth="1"/>
    <col min="262" max="262" width="8.42578125" style="54" customWidth="1"/>
    <col min="263" max="263" width="8.7109375" style="54" customWidth="1"/>
    <col min="264" max="264" width="8.5703125" style="54" customWidth="1"/>
    <col min="265" max="265" width="9.42578125" style="54" customWidth="1"/>
    <col min="266" max="266" width="8.28515625" style="54" customWidth="1"/>
    <col min="267" max="267" width="10.7109375" style="54" customWidth="1"/>
    <col min="268" max="268" width="10.28515625" style="54" customWidth="1"/>
    <col min="269" max="269" width="9.85546875" style="54" customWidth="1"/>
    <col min="270" max="512" width="9.140625" style="54"/>
    <col min="513" max="513" width="14.140625" style="54" customWidth="1"/>
    <col min="514" max="514" width="10.42578125" style="54" customWidth="1"/>
    <col min="515" max="515" width="9.5703125" style="54" customWidth="1"/>
    <col min="516" max="516" width="8.85546875" style="54" customWidth="1"/>
    <col min="517" max="517" width="10.42578125" style="54" customWidth="1"/>
    <col min="518" max="518" width="8.42578125" style="54" customWidth="1"/>
    <col min="519" max="519" width="8.7109375" style="54" customWidth="1"/>
    <col min="520" max="520" width="8.5703125" style="54" customWidth="1"/>
    <col min="521" max="521" width="9.42578125" style="54" customWidth="1"/>
    <col min="522" max="522" width="8.28515625" style="54" customWidth="1"/>
    <col min="523" max="523" width="10.7109375" style="54" customWidth="1"/>
    <col min="524" max="524" width="10.28515625" style="54" customWidth="1"/>
    <col min="525" max="525" width="9.85546875" style="54" customWidth="1"/>
    <col min="526" max="768" width="9.140625" style="54"/>
    <col min="769" max="769" width="14.140625" style="54" customWidth="1"/>
    <col min="770" max="770" width="10.42578125" style="54" customWidth="1"/>
    <col min="771" max="771" width="9.5703125" style="54" customWidth="1"/>
    <col min="772" max="772" width="8.85546875" style="54" customWidth="1"/>
    <col min="773" max="773" width="10.42578125" style="54" customWidth="1"/>
    <col min="774" max="774" width="8.42578125" style="54" customWidth="1"/>
    <col min="775" max="775" width="8.7109375" style="54" customWidth="1"/>
    <col min="776" max="776" width="8.5703125" style="54" customWidth="1"/>
    <col min="777" max="777" width="9.42578125" style="54" customWidth="1"/>
    <col min="778" max="778" width="8.28515625" style="54" customWidth="1"/>
    <col min="779" max="779" width="10.7109375" style="54" customWidth="1"/>
    <col min="780" max="780" width="10.28515625" style="54" customWidth="1"/>
    <col min="781" max="781" width="9.85546875" style="54" customWidth="1"/>
    <col min="782" max="1024" width="9.140625" style="54"/>
    <col min="1025" max="1025" width="14.140625" style="54" customWidth="1"/>
    <col min="1026" max="1026" width="10.42578125" style="54" customWidth="1"/>
    <col min="1027" max="1027" width="9.5703125" style="54" customWidth="1"/>
    <col min="1028" max="1028" width="8.85546875" style="54" customWidth="1"/>
    <col min="1029" max="1029" width="10.42578125" style="54" customWidth="1"/>
    <col min="1030" max="1030" width="8.42578125" style="54" customWidth="1"/>
    <col min="1031" max="1031" width="8.7109375" style="54" customWidth="1"/>
    <col min="1032" max="1032" width="8.5703125" style="54" customWidth="1"/>
    <col min="1033" max="1033" width="9.42578125" style="54" customWidth="1"/>
    <col min="1034" max="1034" width="8.28515625" style="54" customWidth="1"/>
    <col min="1035" max="1035" width="10.7109375" style="54" customWidth="1"/>
    <col min="1036" max="1036" width="10.28515625" style="54" customWidth="1"/>
    <col min="1037" max="1037" width="9.85546875" style="54" customWidth="1"/>
    <col min="1038" max="1280" width="9.140625" style="54"/>
    <col min="1281" max="1281" width="14.140625" style="54" customWidth="1"/>
    <col min="1282" max="1282" width="10.42578125" style="54" customWidth="1"/>
    <col min="1283" max="1283" width="9.5703125" style="54" customWidth="1"/>
    <col min="1284" max="1284" width="8.85546875" style="54" customWidth="1"/>
    <col min="1285" max="1285" width="10.42578125" style="54" customWidth="1"/>
    <col min="1286" max="1286" width="8.42578125" style="54" customWidth="1"/>
    <col min="1287" max="1287" width="8.7109375" style="54" customWidth="1"/>
    <col min="1288" max="1288" width="8.5703125" style="54" customWidth="1"/>
    <col min="1289" max="1289" width="9.42578125" style="54" customWidth="1"/>
    <col min="1290" max="1290" width="8.28515625" style="54" customWidth="1"/>
    <col min="1291" max="1291" width="10.7109375" style="54" customWidth="1"/>
    <col min="1292" max="1292" width="10.28515625" style="54" customWidth="1"/>
    <col min="1293" max="1293" width="9.85546875" style="54" customWidth="1"/>
    <col min="1294" max="1536" width="9.140625" style="54"/>
    <col min="1537" max="1537" width="14.140625" style="54" customWidth="1"/>
    <col min="1538" max="1538" width="10.42578125" style="54" customWidth="1"/>
    <col min="1539" max="1539" width="9.5703125" style="54" customWidth="1"/>
    <col min="1540" max="1540" width="8.85546875" style="54" customWidth="1"/>
    <col min="1541" max="1541" width="10.42578125" style="54" customWidth="1"/>
    <col min="1542" max="1542" width="8.42578125" style="54" customWidth="1"/>
    <col min="1543" max="1543" width="8.7109375" style="54" customWidth="1"/>
    <col min="1544" max="1544" width="8.5703125" style="54" customWidth="1"/>
    <col min="1545" max="1545" width="9.42578125" style="54" customWidth="1"/>
    <col min="1546" max="1546" width="8.28515625" style="54" customWidth="1"/>
    <col min="1547" max="1547" width="10.7109375" style="54" customWidth="1"/>
    <col min="1548" max="1548" width="10.28515625" style="54" customWidth="1"/>
    <col min="1549" max="1549" width="9.85546875" style="54" customWidth="1"/>
    <col min="1550" max="1792" width="9.140625" style="54"/>
    <col min="1793" max="1793" width="14.140625" style="54" customWidth="1"/>
    <col min="1794" max="1794" width="10.42578125" style="54" customWidth="1"/>
    <col min="1795" max="1795" width="9.5703125" style="54" customWidth="1"/>
    <col min="1796" max="1796" width="8.85546875" style="54" customWidth="1"/>
    <col min="1797" max="1797" width="10.42578125" style="54" customWidth="1"/>
    <col min="1798" max="1798" width="8.42578125" style="54" customWidth="1"/>
    <col min="1799" max="1799" width="8.7109375" style="54" customWidth="1"/>
    <col min="1800" max="1800" width="8.5703125" style="54" customWidth="1"/>
    <col min="1801" max="1801" width="9.42578125" style="54" customWidth="1"/>
    <col min="1802" max="1802" width="8.28515625" style="54" customWidth="1"/>
    <col min="1803" max="1803" width="10.7109375" style="54" customWidth="1"/>
    <col min="1804" max="1804" width="10.28515625" style="54" customWidth="1"/>
    <col min="1805" max="1805" width="9.85546875" style="54" customWidth="1"/>
    <col min="1806" max="2048" width="9.140625" style="54"/>
    <col min="2049" max="2049" width="14.140625" style="54" customWidth="1"/>
    <col min="2050" max="2050" width="10.42578125" style="54" customWidth="1"/>
    <col min="2051" max="2051" width="9.5703125" style="54" customWidth="1"/>
    <col min="2052" max="2052" width="8.85546875" style="54" customWidth="1"/>
    <col min="2053" max="2053" width="10.42578125" style="54" customWidth="1"/>
    <col min="2054" max="2054" width="8.42578125" style="54" customWidth="1"/>
    <col min="2055" max="2055" width="8.7109375" style="54" customWidth="1"/>
    <col min="2056" max="2056" width="8.5703125" style="54" customWidth="1"/>
    <col min="2057" max="2057" width="9.42578125" style="54" customWidth="1"/>
    <col min="2058" max="2058" width="8.28515625" style="54" customWidth="1"/>
    <col min="2059" max="2059" width="10.7109375" style="54" customWidth="1"/>
    <col min="2060" max="2060" width="10.28515625" style="54" customWidth="1"/>
    <col min="2061" max="2061" width="9.85546875" style="54" customWidth="1"/>
    <col min="2062" max="2304" width="9.140625" style="54"/>
    <col min="2305" max="2305" width="14.140625" style="54" customWidth="1"/>
    <col min="2306" max="2306" width="10.42578125" style="54" customWidth="1"/>
    <col min="2307" max="2307" width="9.5703125" style="54" customWidth="1"/>
    <col min="2308" max="2308" width="8.85546875" style="54" customWidth="1"/>
    <col min="2309" max="2309" width="10.42578125" style="54" customWidth="1"/>
    <col min="2310" max="2310" width="8.42578125" style="54" customWidth="1"/>
    <col min="2311" max="2311" width="8.7109375" style="54" customWidth="1"/>
    <col min="2312" max="2312" width="8.5703125" style="54" customWidth="1"/>
    <col min="2313" max="2313" width="9.42578125" style="54" customWidth="1"/>
    <col min="2314" max="2314" width="8.28515625" style="54" customWidth="1"/>
    <col min="2315" max="2315" width="10.7109375" style="54" customWidth="1"/>
    <col min="2316" max="2316" width="10.28515625" style="54" customWidth="1"/>
    <col min="2317" max="2317" width="9.85546875" style="54" customWidth="1"/>
    <col min="2318" max="2560" width="9.140625" style="54"/>
    <col min="2561" max="2561" width="14.140625" style="54" customWidth="1"/>
    <col min="2562" max="2562" width="10.42578125" style="54" customWidth="1"/>
    <col min="2563" max="2563" width="9.5703125" style="54" customWidth="1"/>
    <col min="2564" max="2564" width="8.85546875" style="54" customWidth="1"/>
    <col min="2565" max="2565" width="10.42578125" style="54" customWidth="1"/>
    <col min="2566" max="2566" width="8.42578125" style="54" customWidth="1"/>
    <col min="2567" max="2567" width="8.7109375" style="54" customWidth="1"/>
    <col min="2568" max="2568" width="8.5703125" style="54" customWidth="1"/>
    <col min="2569" max="2569" width="9.42578125" style="54" customWidth="1"/>
    <col min="2570" max="2570" width="8.28515625" style="54" customWidth="1"/>
    <col min="2571" max="2571" width="10.7109375" style="54" customWidth="1"/>
    <col min="2572" max="2572" width="10.28515625" style="54" customWidth="1"/>
    <col min="2573" max="2573" width="9.85546875" style="54" customWidth="1"/>
    <col min="2574" max="2816" width="9.140625" style="54"/>
    <col min="2817" max="2817" width="14.140625" style="54" customWidth="1"/>
    <col min="2818" max="2818" width="10.42578125" style="54" customWidth="1"/>
    <col min="2819" max="2819" width="9.5703125" style="54" customWidth="1"/>
    <col min="2820" max="2820" width="8.85546875" style="54" customWidth="1"/>
    <col min="2821" max="2821" width="10.42578125" style="54" customWidth="1"/>
    <col min="2822" max="2822" width="8.42578125" style="54" customWidth="1"/>
    <col min="2823" max="2823" width="8.7109375" style="54" customWidth="1"/>
    <col min="2824" max="2824" width="8.5703125" style="54" customWidth="1"/>
    <col min="2825" max="2825" width="9.42578125" style="54" customWidth="1"/>
    <col min="2826" max="2826" width="8.28515625" style="54" customWidth="1"/>
    <col min="2827" max="2827" width="10.7109375" style="54" customWidth="1"/>
    <col min="2828" max="2828" width="10.28515625" style="54" customWidth="1"/>
    <col min="2829" max="2829" width="9.85546875" style="54" customWidth="1"/>
    <col min="2830" max="3072" width="9.140625" style="54"/>
    <col min="3073" max="3073" width="14.140625" style="54" customWidth="1"/>
    <col min="3074" max="3074" width="10.42578125" style="54" customWidth="1"/>
    <col min="3075" max="3075" width="9.5703125" style="54" customWidth="1"/>
    <col min="3076" max="3076" width="8.85546875" style="54" customWidth="1"/>
    <col min="3077" max="3077" width="10.42578125" style="54" customWidth="1"/>
    <col min="3078" max="3078" width="8.42578125" style="54" customWidth="1"/>
    <col min="3079" max="3079" width="8.7109375" style="54" customWidth="1"/>
    <col min="3080" max="3080" width="8.5703125" style="54" customWidth="1"/>
    <col min="3081" max="3081" width="9.42578125" style="54" customWidth="1"/>
    <col min="3082" max="3082" width="8.28515625" style="54" customWidth="1"/>
    <col min="3083" max="3083" width="10.7109375" style="54" customWidth="1"/>
    <col min="3084" max="3084" width="10.28515625" style="54" customWidth="1"/>
    <col min="3085" max="3085" width="9.85546875" style="54" customWidth="1"/>
    <col min="3086" max="3328" width="9.140625" style="54"/>
    <col min="3329" max="3329" width="14.140625" style="54" customWidth="1"/>
    <col min="3330" max="3330" width="10.42578125" style="54" customWidth="1"/>
    <col min="3331" max="3331" width="9.5703125" style="54" customWidth="1"/>
    <col min="3332" max="3332" width="8.85546875" style="54" customWidth="1"/>
    <col min="3333" max="3333" width="10.42578125" style="54" customWidth="1"/>
    <col min="3334" max="3334" width="8.42578125" style="54" customWidth="1"/>
    <col min="3335" max="3335" width="8.7109375" style="54" customWidth="1"/>
    <col min="3336" max="3336" width="8.5703125" style="54" customWidth="1"/>
    <col min="3337" max="3337" width="9.42578125" style="54" customWidth="1"/>
    <col min="3338" max="3338" width="8.28515625" style="54" customWidth="1"/>
    <col min="3339" max="3339" width="10.7109375" style="54" customWidth="1"/>
    <col min="3340" max="3340" width="10.28515625" style="54" customWidth="1"/>
    <col min="3341" max="3341" width="9.85546875" style="54" customWidth="1"/>
    <col min="3342" max="3584" width="9.140625" style="54"/>
    <col min="3585" max="3585" width="14.140625" style="54" customWidth="1"/>
    <col min="3586" max="3586" width="10.42578125" style="54" customWidth="1"/>
    <col min="3587" max="3587" width="9.5703125" style="54" customWidth="1"/>
    <col min="3588" max="3588" width="8.85546875" style="54" customWidth="1"/>
    <col min="3589" max="3589" width="10.42578125" style="54" customWidth="1"/>
    <col min="3590" max="3590" width="8.42578125" style="54" customWidth="1"/>
    <col min="3591" max="3591" width="8.7109375" style="54" customWidth="1"/>
    <col min="3592" max="3592" width="8.5703125" style="54" customWidth="1"/>
    <col min="3593" max="3593" width="9.42578125" style="54" customWidth="1"/>
    <col min="3594" max="3594" width="8.28515625" style="54" customWidth="1"/>
    <col min="3595" max="3595" width="10.7109375" style="54" customWidth="1"/>
    <col min="3596" max="3596" width="10.28515625" style="54" customWidth="1"/>
    <col min="3597" max="3597" width="9.85546875" style="54" customWidth="1"/>
    <col min="3598" max="3840" width="9.140625" style="54"/>
    <col min="3841" max="3841" width="14.140625" style="54" customWidth="1"/>
    <col min="3842" max="3842" width="10.42578125" style="54" customWidth="1"/>
    <col min="3843" max="3843" width="9.5703125" style="54" customWidth="1"/>
    <col min="3844" max="3844" width="8.85546875" style="54" customWidth="1"/>
    <col min="3845" max="3845" width="10.42578125" style="54" customWidth="1"/>
    <col min="3846" max="3846" width="8.42578125" style="54" customWidth="1"/>
    <col min="3847" max="3847" width="8.7109375" style="54" customWidth="1"/>
    <col min="3848" max="3848" width="8.5703125" style="54" customWidth="1"/>
    <col min="3849" max="3849" width="9.42578125" style="54" customWidth="1"/>
    <col min="3850" max="3850" width="8.28515625" style="54" customWidth="1"/>
    <col min="3851" max="3851" width="10.7109375" style="54" customWidth="1"/>
    <col min="3852" max="3852" width="10.28515625" style="54" customWidth="1"/>
    <col min="3853" max="3853" width="9.85546875" style="54" customWidth="1"/>
    <col min="3854" max="4096" width="9.140625" style="54"/>
    <col min="4097" max="4097" width="14.140625" style="54" customWidth="1"/>
    <col min="4098" max="4098" width="10.42578125" style="54" customWidth="1"/>
    <col min="4099" max="4099" width="9.5703125" style="54" customWidth="1"/>
    <col min="4100" max="4100" width="8.85546875" style="54" customWidth="1"/>
    <col min="4101" max="4101" width="10.42578125" style="54" customWidth="1"/>
    <col min="4102" max="4102" width="8.42578125" style="54" customWidth="1"/>
    <col min="4103" max="4103" width="8.7109375" style="54" customWidth="1"/>
    <col min="4104" max="4104" width="8.5703125" style="54" customWidth="1"/>
    <col min="4105" max="4105" width="9.42578125" style="54" customWidth="1"/>
    <col min="4106" max="4106" width="8.28515625" style="54" customWidth="1"/>
    <col min="4107" max="4107" width="10.7109375" style="54" customWidth="1"/>
    <col min="4108" max="4108" width="10.28515625" style="54" customWidth="1"/>
    <col min="4109" max="4109" width="9.85546875" style="54" customWidth="1"/>
    <col min="4110" max="4352" width="9.140625" style="54"/>
    <col min="4353" max="4353" width="14.140625" style="54" customWidth="1"/>
    <col min="4354" max="4354" width="10.42578125" style="54" customWidth="1"/>
    <col min="4355" max="4355" width="9.5703125" style="54" customWidth="1"/>
    <col min="4356" max="4356" width="8.85546875" style="54" customWidth="1"/>
    <col min="4357" max="4357" width="10.42578125" style="54" customWidth="1"/>
    <col min="4358" max="4358" width="8.42578125" style="54" customWidth="1"/>
    <col min="4359" max="4359" width="8.7109375" style="54" customWidth="1"/>
    <col min="4360" max="4360" width="8.5703125" style="54" customWidth="1"/>
    <col min="4361" max="4361" width="9.42578125" style="54" customWidth="1"/>
    <col min="4362" max="4362" width="8.28515625" style="54" customWidth="1"/>
    <col min="4363" max="4363" width="10.7109375" style="54" customWidth="1"/>
    <col min="4364" max="4364" width="10.28515625" style="54" customWidth="1"/>
    <col min="4365" max="4365" width="9.85546875" style="54" customWidth="1"/>
    <col min="4366" max="4608" width="9.140625" style="54"/>
    <col min="4609" max="4609" width="14.140625" style="54" customWidth="1"/>
    <col min="4610" max="4610" width="10.42578125" style="54" customWidth="1"/>
    <col min="4611" max="4611" width="9.5703125" style="54" customWidth="1"/>
    <col min="4612" max="4612" width="8.85546875" style="54" customWidth="1"/>
    <col min="4613" max="4613" width="10.42578125" style="54" customWidth="1"/>
    <col min="4614" max="4614" width="8.42578125" style="54" customWidth="1"/>
    <col min="4615" max="4615" width="8.7109375" style="54" customWidth="1"/>
    <col min="4616" max="4616" width="8.5703125" style="54" customWidth="1"/>
    <col min="4617" max="4617" width="9.42578125" style="54" customWidth="1"/>
    <col min="4618" max="4618" width="8.28515625" style="54" customWidth="1"/>
    <col min="4619" max="4619" width="10.7109375" style="54" customWidth="1"/>
    <col min="4620" max="4620" width="10.28515625" style="54" customWidth="1"/>
    <col min="4621" max="4621" width="9.85546875" style="54" customWidth="1"/>
    <col min="4622" max="4864" width="9.140625" style="54"/>
    <col min="4865" max="4865" width="14.140625" style="54" customWidth="1"/>
    <col min="4866" max="4866" width="10.42578125" style="54" customWidth="1"/>
    <col min="4867" max="4867" width="9.5703125" style="54" customWidth="1"/>
    <col min="4868" max="4868" width="8.85546875" style="54" customWidth="1"/>
    <col min="4869" max="4869" width="10.42578125" style="54" customWidth="1"/>
    <col min="4870" max="4870" width="8.42578125" style="54" customWidth="1"/>
    <col min="4871" max="4871" width="8.7109375" style="54" customWidth="1"/>
    <col min="4872" max="4872" width="8.5703125" style="54" customWidth="1"/>
    <col min="4873" max="4873" width="9.42578125" style="54" customWidth="1"/>
    <col min="4874" max="4874" width="8.28515625" style="54" customWidth="1"/>
    <col min="4875" max="4875" width="10.7109375" style="54" customWidth="1"/>
    <col min="4876" max="4876" width="10.28515625" style="54" customWidth="1"/>
    <col min="4877" max="4877" width="9.85546875" style="54" customWidth="1"/>
    <col min="4878" max="5120" width="9.140625" style="54"/>
    <col min="5121" max="5121" width="14.140625" style="54" customWidth="1"/>
    <col min="5122" max="5122" width="10.42578125" style="54" customWidth="1"/>
    <col min="5123" max="5123" width="9.5703125" style="54" customWidth="1"/>
    <col min="5124" max="5124" width="8.85546875" style="54" customWidth="1"/>
    <col min="5125" max="5125" width="10.42578125" style="54" customWidth="1"/>
    <col min="5126" max="5126" width="8.42578125" style="54" customWidth="1"/>
    <col min="5127" max="5127" width="8.7109375" style="54" customWidth="1"/>
    <col min="5128" max="5128" width="8.5703125" style="54" customWidth="1"/>
    <col min="5129" max="5129" width="9.42578125" style="54" customWidth="1"/>
    <col min="5130" max="5130" width="8.28515625" style="54" customWidth="1"/>
    <col min="5131" max="5131" width="10.7109375" style="54" customWidth="1"/>
    <col min="5132" max="5132" width="10.28515625" style="54" customWidth="1"/>
    <col min="5133" max="5133" width="9.85546875" style="54" customWidth="1"/>
    <col min="5134" max="5376" width="9.140625" style="54"/>
    <col min="5377" max="5377" width="14.140625" style="54" customWidth="1"/>
    <col min="5378" max="5378" width="10.42578125" style="54" customWidth="1"/>
    <col min="5379" max="5379" width="9.5703125" style="54" customWidth="1"/>
    <col min="5380" max="5380" width="8.85546875" style="54" customWidth="1"/>
    <col min="5381" max="5381" width="10.42578125" style="54" customWidth="1"/>
    <col min="5382" max="5382" width="8.42578125" style="54" customWidth="1"/>
    <col min="5383" max="5383" width="8.7109375" style="54" customWidth="1"/>
    <col min="5384" max="5384" width="8.5703125" style="54" customWidth="1"/>
    <col min="5385" max="5385" width="9.42578125" style="54" customWidth="1"/>
    <col min="5386" max="5386" width="8.28515625" style="54" customWidth="1"/>
    <col min="5387" max="5387" width="10.7109375" style="54" customWidth="1"/>
    <col min="5388" max="5388" width="10.28515625" style="54" customWidth="1"/>
    <col min="5389" max="5389" width="9.85546875" style="54" customWidth="1"/>
    <col min="5390" max="5632" width="9.140625" style="54"/>
    <col min="5633" max="5633" width="14.140625" style="54" customWidth="1"/>
    <col min="5634" max="5634" width="10.42578125" style="54" customWidth="1"/>
    <col min="5635" max="5635" width="9.5703125" style="54" customWidth="1"/>
    <col min="5636" max="5636" width="8.85546875" style="54" customWidth="1"/>
    <col min="5637" max="5637" width="10.42578125" style="54" customWidth="1"/>
    <col min="5638" max="5638" width="8.42578125" style="54" customWidth="1"/>
    <col min="5639" max="5639" width="8.7109375" style="54" customWidth="1"/>
    <col min="5640" max="5640" width="8.5703125" style="54" customWidth="1"/>
    <col min="5641" max="5641" width="9.42578125" style="54" customWidth="1"/>
    <col min="5642" max="5642" width="8.28515625" style="54" customWidth="1"/>
    <col min="5643" max="5643" width="10.7109375" style="54" customWidth="1"/>
    <col min="5644" max="5644" width="10.28515625" style="54" customWidth="1"/>
    <col min="5645" max="5645" width="9.85546875" style="54" customWidth="1"/>
    <col min="5646" max="5888" width="9.140625" style="54"/>
    <col min="5889" max="5889" width="14.140625" style="54" customWidth="1"/>
    <col min="5890" max="5890" width="10.42578125" style="54" customWidth="1"/>
    <col min="5891" max="5891" width="9.5703125" style="54" customWidth="1"/>
    <col min="5892" max="5892" width="8.85546875" style="54" customWidth="1"/>
    <col min="5893" max="5893" width="10.42578125" style="54" customWidth="1"/>
    <col min="5894" max="5894" width="8.42578125" style="54" customWidth="1"/>
    <col min="5895" max="5895" width="8.7109375" style="54" customWidth="1"/>
    <col min="5896" max="5896" width="8.5703125" style="54" customWidth="1"/>
    <col min="5897" max="5897" width="9.42578125" style="54" customWidth="1"/>
    <col min="5898" max="5898" width="8.28515625" style="54" customWidth="1"/>
    <col min="5899" max="5899" width="10.7109375" style="54" customWidth="1"/>
    <col min="5900" max="5900" width="10.28515625" style="54" customWidth="1"/>
    <col min="5901" max="5901" width="9.85546875" style="54" customWidth="1"/>
    <col min="5902" max="6144" width="9.140625" style="54"/>
    <col min="6145" max="6145" width="14.140625" style="54" customWidth="1"/>
    <col min="6146" max="6146" width="10.42578125" style="54" customWidth="1"/>
    <col min="6147" max="6147" width="9.5703125" style="54" customWidth="1"/>
    <col min="6148" max="6148" width="8.85546875" style="54" customWidth="1"/>
    <col min="6149" max="6149" width="10.42578125" style="54" customWidth="1"/>
    <col min="6150" max="6150" width="8.42578125" style="54" customWidth="1"/>
    <col min="6151" max="6151" width="8.7109375" style="54" customWidth="1"/>
    <col min="6152" max="6152" width="8.5703125" style="54" customWidth="1"/>
    <col min="6153" max="6153" width="9.42578125" style="54" customWidth="1"/>
    <col min="6154" max="6154" width="8.28515625" style="54" customWidth="1"/>
    <col min="6155" max="6155" width="10.7109375" style="54" customWidth="1"/>
    <col min="6156" max="6156" width="10.28515625" style="54" customWidth="1"/>
    <col min="6157" max="6157" width="9.85546875" style="54" customWidth="1"/>
    <col min="6158" max="6400" width="9.140625" style="54"/>
    <col min="6401" max="6401" width="14.140625" style="54" customWidth="1"/>
    <col min="6402" max="6402" width="10.42578125" style="54" customWidth="1"/>
    <col min="6403" max="6403" width="9.5703125" style="54" customWidth="1"/>
    <col min="6404" max="6404" width="8.85546875" style="54" customWidth="1"/>
    <col min="6405" max="6405" width="10.42578125" style="54" customWidth="1"/>
    <col min="6406" max="6406" width="8.42578125" style="54" customWidth="1"/>
    <col min="6407" max="6407" width="8.7109375" style="54" customWidth="1"/>
    <col min="6408" max="6408" width="8.5703125" style="54" customWidth="1"/>
    <col min="6409" max="6409" width="9.42578125" style="54" customWidth="1"/>
    <col min="6410" max="6410" width="8.28515625" style="54" customWidth="1"/>
    <col min="6411" max="6411" width="10.7109375" style="54" customWidth="1"/>
    <col min="6412" max="6412" width="10.28515625" style="54" customWidth="1"/>
    <col min="6413" max="6413" width="9.85546875" style="54" customWidth="1"/>
    <col min="6414" max="6656" width="9.140625" style="54"/>
    <col min="6657" max="6657" width="14.140625" style="54" customWidth="1"/>
    <col min="6658" max="6658" width="10.42578125" style="54" customWidth="1"/>
    <col min="6659" max="6659" width="9.5703125" style="54" customWidth="1"/>
    <col min="6660" max="6660" width="8.85546875" style="54" customWidth="1"/>
    <col min="6661" max="6661" width="10.42578125" style="54" customWidth="1"/>
    <col min="6662" max="6662" width="8.42578125" style="54" customWidth="1"/>
    <col min="6663" max="6663" width="8.7109375" style="54" customWidth="1"/>
    <col min="6664" max="6664" width="8.5703125" style="54" customWidth="1"/>
    <col min="6665" max="6665" width="9.42578125" style="54" customWidth="1"/>
    <col min="6666" max="6666" width="8.28515625" style="54" customWidth="1"/>
    <col min="6667" max="6667" width="10.7109375" style="54" customWidth="1"/>
    <col min="6668" max="6668" width="10.28515625" style="54" customWidth="1"/>
    <col min="6669" max="6669" width="9.85546875" style="54" customWidth="1"/>
    <col min="6670" max="6912" width="9.140625" style="54"/>
    <col min="6913" max="6913" width="14.140625" style="54" customWidth="1"/>
    <col min="6914" max="6914" width="10.42578125" style="54" customWidth="1"/>
    <col min="6915" max="6915" width="9.5703125" style="54" customWidth="1"/>
    <col min="6916" max="6916" width="8.85546875" style="54" customWidth="1"/>
    <col min="6917" max="6917" width="10.42578125" style="54" customWidth="1"/>
    <col min="6918" max="6918" width="8.42578125" style="54" customWidth="1"/>
    <col min="6919" max="6919" width="8.7109375" style="54" customWidth="1"/>
    <col min="6920" max="6920" width="8.5703125" style="54" customWidth="1"/>
    <col min="6921" max="6921" width="9.42578125" style="54" customWidth="1"/>
    <col min="6922" max="6922" width="8.28515625" style="54" customWidth="1"/>
    <col min="6923" max="6923" width="10.7109375" style="54" customWidth="1"/>
    <col min="6924" max="6924" width="10.28515625" style="54" customWidth="1"/>
    <col min="6925" max="6925" width="9.85546875" style="54" customWidth="1"/>
    <col min="6926" max="7168" width="9.140625" style="54"/>
    <col min="7169" max="7169" width="14.140625" style="54" customWidth="1"/>
    <col min="7170" max="7170" width="10.42578125" style="54" customWidth="1"/>
    <col min="7171" max="7171" width="9.5703125" style="54" customWidth="1"/>
    <col min="7172" max="7172" width="8.85546875" style="54" customWidth="1"/>
    <col min="7173" max="7173" width="10.42578125" style="54" customWidth="1"/>
    <col min="7174" max="7174" width="8.42578125" style="54" customWidth="1"/>
    <col min="7175" max="7175" width="8.7109375" style="54" customWidth="1"/>
    <col min="7176" max="7176" width="8.5703125" style="54" customWidth="1"/>
    <col min="7177" max="7177" width="9.42578125" style="54" customWidth="1"/>
    <col min="7178" max="7178" width="8.28515625" style="54" customWidth="1"/>
    <col min="7179" max="7179" width="10.7109375" style="54" customWidth="1"/>
    <col min="7180" max="7180" width="10.28515625" style="54" customWidth="1"/>
    <col min="7181" max="7181" width="9.85546875" style="54" customWidth="1"/>
    <col min="7182" max="7424" width="9.140625" style="54"/>
    <col min="7425" max="7425" width="14.140625" style="54" customWidth="1"/>
    <col min="7426" max="7426" width="10.42578125" style="54" customWidth="1"/>
    <col min="7427" max="7427" width="9.5703125" style="54" customWidth="1"/>
    <col min="7428" max="7428" width="8.85546875" style="54" customWidth="1"/>
    <col min="7429" max="7429" width="10.42578125" style="54" customWidth="1"/>
    <col min="7430" max="7430" width="8.42578125" style="54" customWidth="1"/>
    <col min="7431" max="7431" width="8.7109375" style="54" customWidth="1"/>
    <col min="7432" max="7432" width="8.5703125" style="54" customWidth="1"/>
    <col min="7433" max="7433" width="9.42578125" style="54" customWidth="1"/>
    <col min="7434" max="7434" width="8.28515625" style="54" customWidth="1"/>
    <col min="7435" max="7435" width="10.7109375" style="54" customWidth="1"/>
    <col min="7436" max="7436" width="10.28515625" style="54" customWidth="1"/>
    <col min="7437" max="7437" width="9.85546875" style="54" customWidth="1"/>
    <col min="7438" max="7680" width="9.140625" style="54"/>
    <col min="7681" max="7681" width="14.140625" style="54" customWidth="1"/>
    <col min="7682" max="7682" width="10.42578125" style="54" customWidth="1"/>
    <col min="7683" max="7683" width="9.5703125" style="54" customWidth="1"/>
    <col min="7684" max="7684" width="8.85546875" style="54" customWidth="1"/>
    <col min="7685" max="7685" width="10.42578125" style="54" customWidth="1"/>
    <col min="7686" max="7686" width="8.42578125" style="54" customWidth="1"/>
    <col min="7687" max="7687" width="8.7109375" style="54" customWidth="1"/>
    <col min="7688" max="7688" width="8.5703125" style="54" customWidth="1"/>
    <col min="7689" max="7689" width="9.42578125" style="54" customWidth="1"/>
    <col min="7690" max="7690" width="8.28515625" style="54" customWidth="1"/>
    <col min="7691" max="7691" width="10.7109375" style="54" customWidth="1"/>
    <col min="7692" max="7692" width="10.28515625" style="54" customWidth="1"/>
    <col min="7693" max="7693" width="9.85546875" style="54" customWidth="1"/>
    <col min="7694" max="7936" width="9.140625" style="54"/>
    <col min="7937" max="7937" width="14.140625" style="54" customWidth="1"/>
    <col min="7938" max="7938" width="10.42578125" style="54" customWidth="1"/>
    <col min="7939" max="7939" width="9.5703125" style="54" customWidth="1"/>
    <col min="7940" max="7940" width="8.85546875" style="54" customWidth="1"/>
    <col min="7941" max="7941" width="10.42578125" style="54" customWidth="1"/>
    <col min="7942" max="7942" width="8.42578125" style="54" customWidth="1"/>
    <col min="7943" max="7943" width="8.7109375" style="54" customWidth="1"/>
    <col min="7944" max="7944" width="8.5703125" style="54" customWidth="1"/>
    <col min="7945" max="7945" width="9.42578125" style="54" customWidth="1"/>
    <col min="7946" max="7946" width="8.28515625" style="54" customWidth="1"/>
    <col min="7947" max="7947" width="10.7109375" style="54" customWidth="1"/>
    <col min="7948" max="7948" width="10.28515625" style="54" customWidth="1"/>
    <col min="7949" max="7949" width="9.85546875" style="54" customWidth="1"/>
    <col min="7950" max="8192" width="9.140625" style="54"/>
    <col min="8193" max="8193" width="14.140625" style="54" customWidth="1"/>
    <col min="8194" max="8194" width="10.42578125" style="54" customWidth="1"/>
    <col min="8195" max="8195" width="9.5703125" style="54" customWidth="1"/>
    <col min="8196" max="8196" width="8.85546875" style="54" customWidth="1"/>
    <col min="8197" max="8197" width="10.42578125" style="54" customWidth="1"/>
    <col min="8198" max="8198" width="8.42578125" style="54" customWidth="1"/>
    <col min="8199" max="8199" width="8.7109375" style="54" customWidth="1"/>
    <col min="8200" max="8200" width="8.5703125" style="54" customWidth="1"/>
    <col min="8201" max="8201" width="9.42578125" style="54" customWidth="1"/>
    <col min="8202" max="8202" width="8.28515625" style="54" customWidth="1"/>
    <col min="8203" max="8203" width="10.7109375" style="54" customWidth="1"/>
    <col min="8204" max="8204" width="10.28515625" style="54" customWidth="1"/>
    <col min="8205" max="8205" width="9.85546875" style="54" customWidth="1"/>
    <col min="8206" max="8448" width="9.140625" style="54"/>
    <col min="8449" max="8449" width="14.140625" style="54" customWidth="1"/>
    <col min="8450" max="8450" width="10.42578125" style="54" customWidth="1"/>
    <col min="8451" max="8451" width="9.5703125" style="54" customWidth="1"/>
    <col min="8452" max="8452" width="8.85546875" style="54" customWidth="1"/>
    <col min="8453" max="8453" width="10.42578125" style="54" customWidth="1"/>
    <col min="8454" max="8454" width="8.42578125" style="54" customWidth="1"/>
    <col min="8455" max="8455" width="8.7109375" style="54" customWidth="1"/>
    <col min="8456" max="8456" width="8.5703125" style="54" customWidth="1"/>
    <col min="8457" max="8457" width="9.42578125" style="54" customWidth="1"/>
    <col min="8458" max="8458" width="8.28515625" style="54" customWidth="1"/>
    <col min="8459" max="8459" width="10.7109375" style="54" customWidth="1"/>
    <col min="8460" max="8460" width="10.28515625" style="54" customWidth="1"/>
    <col min="8461" max="8461" width="9.85546875" style="54" customWidth="1"/>
    <col min="8462" max="8704" width="9.140625" style="54"/>
    <col min="8705" max="8705" width="14.140625" style="54" customWidth="1"/>
    <col min="8706" max="8706" width="10.42578125" style="54" customWidth="1"/>
    <col min="8707" max="8707" width="9.5703125" style="54" customWidth="1"/>
    <col min="8708" max="8708" width="8.85546875" style="54" customWidth="1"/>
    <col min="8709" max="8709" width="10.42578125" style="54" customWidth="1"/>
    <col min="8710" max="8710" width="8.42578125" style="54" customWidth="1"/>
    <col min="8711" max="8711" width="8.7109375" style="54" customWidth="1"/>
    <col min="8712" max="8712" width="8.5703125" style="54" customWidth="1"/>
    <col min="8713" max="8713" width="9.42578125" style="54" customWidth="1"/>
    <col min="8714" max="8714" width="8.28515625" style="54" customWidth="1"/>
    <col min="8715" max="8715" width="10.7109375" style="54" customWidth="1"/>
    <col min="8716" max="8716" width="10.28515625" style="54" customWidth="1"/>
    <col min="8717" max="8717" width="9.85546875" style="54" customWidth="1"/>
    <col min="8718" max="8960" width="9.140625" style="54"/>
    <col min="8961" max="8961" width="14.140625" style="54" customWidth="1"/>
    <col min="8962" max="8962" width="10.42578125" style="54" customWidth="1"/>
    <col min="8963" max="8963" width="9.5703125" style="54" customWidth="1"/>
    <col min="8964" max="8964" width="8.85546875" style="54" customWidth="1"/>
    <col min="8965" max="8965" width="10.42578125" style="54" customWidth="1"/>
    <col min="8966" max="8966" width="8.42578125" style="54" customWidth="1"/>
    <col min="8967" max="8967" width="8.7109375" style="54" customWidth="1"/>
    <col min="8968" max="8968" width="8.5703125" style="54" customWidth="1"/>
    <col min="8969" max="8969" width="9.42578125" style="54" customWidth="1"/>
    <col min="8970" max="8970" width="8.28515625" style="54" customWidth="1"/>
    <col min="8971" max="8971" width="10.7109375" style="54" customWidth="1"/>
    <col min="8972" max="8972" width="10.28515625" style="54" customWidth="1"/>
    <col min="8973" max="8973" width="9.85546875" style="54" customWidth="1"/>
    <col min="8974" max="9216" width="9.140625" style="54"/>
    <col min="9217" max="9217" width="14.140625" style="54" customWidth="1"/>
    <col min="9218" max="9218" width="10.42578125" style="54" customWidth="1"/>
    <col min="9219" max="9219" width="9.5703125" style="54" customWidth="1"/>
    <col min="9220" max="9220" width="8.85546875" style="54" customWidth="1"/>
    <col min="9221" max="9221" width="10.42578125" style="54" customWidth="1"/>
    <col min="9222" max="9222" width="8.42578125" style="54" customWidth="1"/>
    <col min="9223" max="9223" width="8.7109375" style="54" customWidth="1"/>
    <col min="9224" max="9224" width="8.5703125" style="54" customWidth="1"/>
    <col min="9225" max="9225" width="9.42578125" style="54" customWidth="1"/>
    <col min="9226" max="9226" width="8.28515625" style="54" customWidth="1"/>
    <col min="9227" max="9227" width="10.7109375" style="54" customWidth="1"/>
    <col min="9228" max="9228" width="10.28515625" style="54" customWidth="1"/>
    <col min="9229" max="9229" width="9.85546875" style="54" customWidth="1"/>
    <col min="9230" max="9472" width="9.140625" style="54"/>
    <col min="9473" max="9473" width="14.140625" style="54" customWidth="1"/>
    <col min="9474" max="9474" width="10.42578125" style="54" customWidth="1"/>
    <col min="9475" max="9475" width="9.5703125" style="54" customWidth="1"/>
    <col min="9476" max="9476" width="8.85546875" style="54" customWidth="1"/>
    <col min="9477" max="9477" width="10.42578125" style="54" customWidth="1"/>
    <col min="9478" max="9478" width="8.42578125" style="54" customWidth="1"/>
    <col min="9479" max="9479" width="8.7109375" style="54" customWidth="1"/>
    <col min="9480" max="9480" width="8.5703125" style="54" customWidth="1"/>
    <col min="9481" max="9481" width="9.42578125" style="54" customWidth="1"/>
    <col min="9482" max="9482" width="8.28515625" style="54" customWidth="1"/>
    <col min="9483" max="9483" width="10.7109375" style="54" customWidth="1"/>
    <col min="9484" max="9484" width="10.28515625" style="54" customWidth="1"/>
    <col min="9485" max="9485" width="9.85546875" style="54" customWidth="1"/>
    <col min="9486" max="9728" width="9.140625" style="54"/>
    <col min="9729" max="9729" width="14.140625" style="54" customWidth="1"/>
    <col min="9730" max="9730" width="10.42578125" style="54" customWidth="1"/>
    <col min="9731" max="9731" width="9.5703125" style="54" customWidth="1"/>
    <col min="9732" max="9732" width="8.85546875" style="54" customWidth="1"/>
    <col min="9733" max="9733" width="10.42578125" style="54" customWidth="1"/>
    <col min="9734" max="9734" width="8.42578125" style="54" customWidth="1"/>
    <col min="9735" max="9735" width="8.7109375" style="54" customWidth="1"/>
    <col min="9736" max="9736" width="8.5703125" style="54" customWidth="1"/>
    <col min="9737" max="9737" width="9.42578125" style="54" customWidth="1"/>
    <col min="9738" max="9738" width="8.28515625" style="54" customWidth="1"/>
    <col min="9739" max="9739" width="10.7109375" style="54" customWidth="1"/>
    <col min="9740" max="9740" width="10.28515625" style="54" customWidth="1"/>
    <col min="9741" max="9741" width="9.85546875" style="54" customWidth="1"/>
    <col min="9742" max="9984" width="9.140625" style="54"/>
    <col min="9985" max="9985" width="14.140625" style="54" customWidth="1"/>
    <col min="9986" max="9986" width="10.42578125" style="54" customWidth="1"/>
    <col min="9987" max="9987" width="9.5703125" style="54" customWidth="1"/>
    <col min="9988" max="9988" width="8.85546875" style="54" customWidth="1"/>
    <col min="9989" max="9989" width="10.42578125" style="54" customWidth="1"/>
    <col min="9990" max="9990" width="8.42578125" style="54" customWidth="1"/>
    <col min="9991" max="9991" width="8.7109375" style="54" customWidth="1"/>
    <col min="9992" max="9992" width="8.5703125" style="54" customWidth="1"/>
    <col min="9993" max="9993" width="9.42578125" style="54" customWidth="1"/>
    <col min="9994" max="9994" width="8.28515625" style="54" customWidth="1"/>
    <col min="9995" max="9995" width="10.7109375" style="54" customWidth="1"/>
    <col min="9996" max="9996" width="10.28515625" style="54" customWidth="1"/>
    <col min="9997" max="9997" width="9.85546875" style="54" customWidth="1"/>
    <col min="9998" max="10240" width="9.140625" style="54"/>
    <col min="10241" max="10241" width="14.140625" style="54" customWidth="1"/>
    <col min="10242" max="10242" width="10.42578125" style="54" customWidth="1"/>
    <col min="10243" max="10243" width="9.5703125" style="54" customWidth="1"/>
    <col min="10244" max="10244" width="8.85546875" style="54" customWidth="1"/>
    <col min="10245" max="10245" width="10.42578125" style="54" customWidth="1"/>
    <col min="10246" max="10246" width="8.42578125" style="54" customWidth="1"/>
    <col min="10247" max="10247" width="8.7109375" style="54" customWidth="1"/>
    <col min="10248" max="10248" width="8.5703125" style="54" customWidth="1"/>
    <col min="10249" max="10249" width="9.42578125" style="54" customWidth="1"/>
    <col min="10250" max="10250" width="8.28515625" style="54" customWidth="1"/>
    <col min="10251" max="10251" width="10.7109375" style="54" customWidth="1"/>
    <col min="10252" max="10252" width="10.28515625" style="54" customWidth="1"/>
    <col min="10253" max="10253" width="9.85546875" style="54" customWidth="1"/>
    <col min="10254" max="10496" width="9.140625" style="54"/>
    <col min="10497" max="10497" width="14.140625" style="54" customWidth="1"/>
    <col min="10498" max="10498" width="10.42578125" style="54" customWidth="1"/>
    <col min="10499" max="10499" width="9.5703125" style="54" customWidth="1"/>
    <col min="10500" max="10500" width="8.85546875" style="54" customWidth="1"/>
    <col min="10501" max="10501" width="10.42578125" style="54" customWidth="1"/>
    <col min="10502" max="10502" width="8.42578125" style="54" customWidth="1"/>
    <col min="10503" max="10503" width="8.7109375" style="54" customWidth="1"/>
    <col min="10504" max="10504" width="8.5703125" style="54" customWidth="1"/>
    <col min="10505" max="10505" width="9.42578125" style="54" customWidth="1"/>
    <col min="10506" max="10506" width="8.28515625" style="54" customWidth="1"/>
    <col min="10507" max="10507" width="10.7109375" style="54" customWidth="1"/>
    <col min="10508" max="10508" width="10.28515625" style="54" customWidth="1"/>
    <col min="10509" max="10509" width="9.85546875" style="54" customWidth="1"/>
    <col min="10510" max="10752" width="9.140625" style="54"/>
    <col min="10753" max="10753" width="14.140625" style="54" customWidth="1"/>
    <col min="10754" max="10754" width="10.42578125" style="54" customWidth="1"/>
    <col min="10755" max="10755" width="9.5703125" style="54" customWidth="1"/>
    <col min="10756" max="10756" width="8.85546875" style="54" customWidth="1"/>
    <col min="10757" max="10757" width="10.42578125" style="54" customWidth="1"/>
    <col min="10758" max="10758" width="8.42578125" style="54" customWidth="1"/>
    <col min="10759" max="10759" width="8.7109375" style="54" customWidth="1"/>
    <col min="10760" max="10760" width="8.5703125" style="54" customWidth="1"/>
    <col min="10761" max="10761" width="9.42578125" style="54" customWidth="1"/>
    <col min="10762" max="10762" width="8.28515625" style="54" customWidth="1"/>
    <col min="10763" max="10763" width="10.7109375" style="54" customWidth="1"/>
    <col min="10764" max="10764" width="10.28515625" style="54" customWidth="1"/>
    <col min="10765" max="10765" width="9.85546875" style="54" customWidth="1"/>
    <col min="10766" max="11008" width="9.140625" style="54"/>
    <col min="11009" max="11009" width="14.140625" style="54" customWidth="1"/>
    <col min="11010" max="11010" width="10.42578125" style="54" customWidth="1"/>
    <col min="11011" max="11011" width="9.5703125" style="54" customWidth="1"/>
    <col min="11012" max="11012" width="8.85546875" style="54" customWidth="1"/>
    <col min="11013" max="11013" width="10.42578125" style="54" customWidth="1"/>
    <col min="11014" max="11014" width="8.42578125" style="54" customWidth="1"/>
    <col min="11015" max="11015" width="8.7109375" style="54" customWidth="1"/>
    <col min="11016" max="11016" width="8.5703125" style="54" customWidth="1"/>
    <col min="11017" max="11017" width="9.42578125" style="54" customWidth="1"/>
    <col min="11018" max="11018" width="8.28515625" style="54" customWidth="1"/>
    <col min="11019" max="11019" width="10.7109375" style="54" customWidth="1"/>
    <col min="11020" max="11020" width="10.28515625" style="54" customWidth="1"/>
    <col min="11021" max="11021" width="9.85546875" style="54" customWidth="1"/>
    <col min="11022" max="11264" width="9.140625" style="54"/>
    <col min="11265" max="11265" width="14.140625" style="54" customWidth="1"/>
    <col min="11266" max="11266" width="10.42578125" style="54" customWidth="1"/>
    <col min="11267" max="11267" width="9.5703125" style="54" customWidth="1"/>
    <col min="11268" max="11268" width="8.85546875" style="54" customWidth="1"/>
    <col min="11269" max="11269" width="10.42578125" style="54" customWidth="1"/>
    <col min="11270" max="11270" width="8.42578125" style="54" customWidth="1"/>
    <col min="11271" max="11271" width="8.7109375" style="54" customWidth="1"/>
    <col min="11272" max="11272" width="8.5703125" style="54" customWidth="1"/>
    <col min="11273" max="11273" width="9.42578125" style="54" customWidth="1"/>
    <col min="11274" max="11274" width="8.28515625" style="54" customWidth="1"/>
    <col min="11275" max="11275" width="10.7109375" style="54" customWidth="1"/>
    <col min="11276" max="11276" width="10.28515625" style="54" customWidth="1"/>
    <col min="11277" max="11277" width="9.85546875" style="54" customWidth="1"/>
    <col min="11278" max="11520" width="9.140625" style="54"/>
    <col min="11521" max="11521" width="14.140625" style="54" customWidth="1"/>
    <col min="11522" max="11522" width="10.42578125" style="54" customWidth="1"/>
    <col min="11523" max="11523" width="9.5703125" style="54" customWidth="1"/>
    <col min="11524" max="11524" width="8.85546875" style="54" customWidth="1"/>
    <col min="11525" max="11525" width="10.42578125" style="54" customWidth="1"/>
    <col min="11526" max="11526" width="8.42578125" style="54" customWidth="1"/>
    <col min="11527" max="11527" width="8.7109375" style="54" customWidth="1"/>
    <col min="11528" max="11528" width="8.5703125" style="54" customWidth="1"/>
    <col min="11529" max="11529" width="9.42578125" style="54" customWidth="1"/>
    <col min="11530" max="11530" width="8.28515625" style="54" customWidth="1"/>
    <col min="11531" max="11531" width="10.7109375" style="54" customWidth="1"/>
    <col min="11532" max="11532" width="10.28515625" style="54" customWidth="1"/>
    <col min="11533" max="11533" width="9.85546875" style="54" customWidth="1"/>
    <col min="11534" max="11776" width="9.140625" style="54"/>
    <col min="11777" max="11777" width="14.140625" style="54" customWidth="1"/>
    <col min="11778" max="11778" width="10.42578125" style="54" customWidth="1"/>
    <col min="11779" max="11779" width="9.5703125" style="54" customWidth="1"/>
    <col min="11780" max="11780" width="8.85546875" style="54" customWidth="1"/>
    <col min="11781" max="11781" width="10.42578125" style="54" customWidth="1"/>
    <col min="11782" max="11782" width="8.42578125" style="54" customWidth="1"/>
    <col min="11783" max="11783" width="8.7109375" style="54" customWidth="1"/>
    <col min="11784" max="11784" width="8.5703125" style="54" customWidth="1"/>
    <col min="11785" max="11785" width="9.42578125" style="54" customWidth="1"/>
    <col min="11786" max="11786" width="8.28515625" style="54" customWidth="1"/>
    <col min="11787" max="11787" width="10.7109375" style="54" customWidth="1"/>
    <col min="11788" max="11788" width="10.28515625" style="54" customWidth="1"/>
    <col min="11789" max="11789" width="9.85546875" style="54" customWidth="1"/>
    <col min="11790" max="12032" width="9.140625" style="54"/>
    <col min="12033" max="12033" width="14.140625" style="54" customWidth="1"/>
    <col min="12034" max="12034" width="10.42578125" style="54" customWidth="1"/>
    <col min="12035" max="12035" width="9.5703125" style="54" customWidth="1"/>
    <col min="12036" max="12036" width="8.85546875" style="54" customWidth="1"/>
    <col min="12037" max="12037" width="10.42578125" style="54" customWidth="1"/>
    <col min="12038" max="12038" width="8.42578125" style="54" customWidth="1"/>
    <col min="12039" max="12039" width="8.7109375" style="54" customWidth="1"/>
    <col min="12040" max="12040" width="8.5703125" style="54" customWidth="1"/>
    <col min="12041" max="12041" width="9.42578125" style="54" customWidth="1"/>
    <col min="12042" max="12042" width="8.28515625" style="54" customWidth="1"/>
    <col min="12043" max="12043" width="10.7109375" style="54" customWidth="1"/>
    <col min="12044" max="12044" width="10.28515625" style="54" customWidth="1"/>
    <col min="12045" max="12045" width="9.85546875" style="54" customWidth="1"/>
    <col min="12046" max="12288" width="9.140625" style="54"/>
    <col min="12289" max="12289" width="14.140625" style="54" customWidth="1"/>
    <col min="12290" max="12290" width="10.42578125" style="54" customWidth="1"/>
    <col min="12291" max="12291" width="9.5703125" style="54" customWidth="1"/>
    <col min="12292" max="12292" width="8.85546875" style="54" customWidth="1"/>
    <col min="12293" max="12293" width="10.42578125" style="54" customWidth="1"/>
    <col min="12294" max="12294" width="8.42578125" style="54" customWidth="1"/>
    <col min="12295" max="12295" width="8.7109375" style="54" customWidth="1"/>
    <col min="12296" max="12296" width="8.5703125" style="54" customWidth="1"/>
    <col min="12297" max="12297" width="9.42578125" style="54" customWidth="1"/>
    <col min="12298" max="12298" width="8.28515625" style="54" customWidth="1"/>
    <col min="12299" max="12299" width="10.7109375" style="54" customWidth="1"/>
    <col min="12300" max="12300" width="10.28515625" style="54" customWidth="1"/>
    <col min="12301" max="12301" width="9.85546875" style="54" customWidth="1"/>
    <col min="12302" max="12544" width="9.140625" style="54"/>
    <col min="12545" max="12545" width="14.140625" style="54" customWidth="1"/>
    <col min="12546" max="12546" width="10.42578125" style="54" customWidth="1"/>
    <col min="12547" max="12547" width="9.5703125" style="54" customWidth="1"/>
    <col min="12548" max="12548" width="8.85546875" style="54" customWidth="1"/>
    <col min="12549" max="12549" width="10.42578125" style="54" customWidth="1"/>
    <col min="12550" max="12550" width="8.42578125" style="54" customWidth="1"/>
    <col min="12551" max="12551" width="8.7109375" style="54" customWidth="1"/>
    <col min="12552" max="12552" width="8.5703125" style="54" customWidth="1"/>
    <col min="12553" max="12553" width="9.42578125" style="54" customWidth="1"/>
    <col min="12554" max="12554" width="8.28515625" style="54" customWidth="1"/>
    <col min="12555" max="12555" width="10.7109375" style="54" customWidth="1"/>
    <col min="12556" max="12556" width="10.28515625" style="54" customWidth="1"/>
    <col min="12557" max="12557" width="9.85546875" style="54" customWidth="1"/>
    <col min="12558" max="12800" width="9.140625" style="54"/>
    <col min="12801" max="12801" width="14.140625" style="54" customWidth="1"/>
    <col min="12802" max="12802" width="10.42578125" style="54" customWidth="1"/>
    <col min="12803" max="12803" width="9.5703125" style="54" customWidth="1"/>
    <col min="12804" max="12804" width="8.85546875" style="54" customWidth="1"/>
    <col min="12805" max="12805" width="10.42578125" style="54" customWidth="1"/>
    <col min="12806" max="12806" width="8.42578125" style="54" customWidth="1"/>
    <col min="12807" max="12807" width="8.7109375" style="54" customWidth="1"/>
    <col min="12808" max="12808" width="8.5703125" style="54" customWidth="1"/>
    <col min="12809" max="12809" width="9.42578125" style="54" customWidth="1"/>
    <col min="12810" max="12810" width="8.28515625" style="54" customWidth="1"/>
    <col min="12811" max="12811" width="10.7109375" style="54" customWidth="1"/>
    <col min="12812" max="12812" width="10.28515625" style="54" customWidth="1"/>
    <col min="12813" max="12813" width="9.85546875" style="54" customWidth="1"/>
    <col min="12814" max="13056" width="9.140625" style="54"/>
    <col min="13057" max="13057" width="14.140625" style="54" customWidth="1"/>
    <col min="13058" max="13058" width="10.42578125" style="54" customWidth="1"/>
    <col min="13059" max="13059" width="9.5703125" style="54" customWidth="1"/>
    <col min="13060" max="13060" width="8.85546875" style="54" customWidth="1"/>
    <col min="13061" max="13061" width="10.42578125" style="54" customWidth="1"/>
    <col min="13062" max="13062" width="8.42578125" style="54" customWidth="1"/>
    <col min="13063" max="13063" width="8.7109375" style="54" customWidth="1"/>
    <col min="13064" max="13064" width="8.5703125" style="54" customWidth="1"/>
    <col min="13065" max="13065" width="9.42578125" style="54" customWidth="1"/>
    <col min="13066" max="13066" width="8.28515625" style="54" customWidth="1"/>
    <col min="13067" max="13067" width="10.7109375" style="54" customWidth="1"/>
    <col min="13068" max="13068" width="10.28515625" style="54" customWidth="1"/>
    <col min="13069" max="13069" width="9.85546875" style="54" customWidth="1"/>
    <col min="13070" max="13312" width="9.140625" style="54"/>
    <col min="13313" max="13313" width="14.140625" style="54" customWidth="1"/>
    <col min="13314" max="13314" width="10.42578125" style="54" customWidth="1"/>
    <col min="13315" max="13315" width="9.5703125" style="54" customWidth="1"/>
    <col min="13316" max="13316" width="8.85546875" style="54" customWidth="1"/>
    <col min="13317" max="13317" width="10.42578125" style="54" customWidth="1"/>
    <col min="13318" max="13318" width="8.42578125" style="54" customWidth="1"/>
    <col min="13319" max="13319" width="8.7109375" style="54" customWidth="1"/>
    <col min="13320" max="13320" width="8.5703125" style="54" customWidth="1"/>
    <col min="13321" max="13321" width="9.42578125" style="54" customWidth="1"/>
    <col min="13322" max="13322" width="8.28515625" style="54" customWidth="1"/>
    <col min="13323" max="13323" width="10.7109375" style="54" customWidth="1"/>
    <col min="13324" max="13324" width="10.28515625" style="54" customWidth="1"/>
    <col min="13325" max="13325" width="9.85546875" style="54" customWidth="1"/>
    <col min="13326" max="13568" width="9.140625" style="54"/>
    <col min="13569" max="13569" width="14.140625" style="54" customWidth="1"/>
    <col min="13570" max="13570" width="10.42578125" style="54" customWidth="1"/>
    <col min="13571" max="13571" width="9.5703125" style="54" customWidth="1"/>
    <col min="13572" max="13572" width="8.85546875" style="54" customWidth="1"/>
    <col min="13573" max="13573" width="10.42578125" style="54" customWidth="1"/>
    <col min="13574" max="13574" width="8.42578125" style="54" customWidth="1"/>
    <col min="13575" max="13575" width="8.7109375" style="54" customWidth="1"/>
    <col min="13576" max="13576" width="8.5703125" style="54" customWidth="1"/>
    <col min="13577" max="13577" width="9.42578125" style="54" customWidth="1"/>
    <col min="13578" max="13578" width="8.28515625" style="54" customWidth="1"/>
    <col min="13579" max="13579" width="10.7109375" style="54" customWidth="1"/>
    <col min="13580" max="13580" width="10.28515625" style="54" customWidth="1"/>
    <col min="13581" max="13581" width="9.85546875" style="54" customWidth="1"/>
    <col min="13582" max="13824" width="9.140625" style="54"/>
    <col min="13825" max="13825" width="14.140625" style="54" customWidth="1"/>
    <col min="13826" max="13826" width="10.42578125" style="54" customWidth="1"/>
    <col min="13827" max="13827" width="9.5703125" style="54" customWidth="1"/>
    <col min="13828" max="13828" width="8.85546875" style="54" customWidth="1"/>
    <col min="13829" max="13829" width="10.42578125" style="54" customWidth="1"/>
    <col min="13830" max="13830" width="8.42578125" style="54" customWidth="1"/>
    <col min="13831" max="13831" width="8.7109375" style="54" customWidth="1"/>
    <col min="13832" max="13832" width="8.5703125" style="54" customWidth="1"/>
    <col min="13833" max="13833" width="9.42578125" style="54" customWidth="1"/>
    <col min="13834" max="13834" width="8.28515625" style="54" customWidth="1"/>
    <col min="13835" max="13835" width="10.7109375" style="54" customWidth="1"/>
    <col min="13836" max="13836" width="10.28515625" style="54" customWidth="1"/>
    <col min="13837" max="13837" width="9.85546875" style="54" customWidth="1"/>
    <col min="13838" max="14080" width="9.140625" style="54"/>
    <col min="14081" max="14081" width="14.140625" style="54" customWidth="1"/>
    <col min="14082" max="14082" width="10.42578125" style="54" customWidth="1"/>
    <col min="14083" max="14083" width="9.5703125" style="54" customWidth="1"/>
    <col min="14084" max="14084" width="8.85546875" style="54" customWidth="1"/>
    <col min="14085" max="14085" width="10.42578125" style="54" customWidth="1"/>
    <col min="14086" max="14086" width="8.42578125" style="54" customWidth="1"/>
    <col min="14087" max="14087" width="8.7109375" style="54" customWidth="1"/>
    <col min="14088" max="14088" width="8.5703125" style="54" customWidth="1"/>
    <col min="14089" max="14089" width="9.42578125" style="54" customWidth="1"/>
    <col min="14090" max="14090" width="8.28515625" style="54" customWidth="1"/>
    <col min="14091" max="14091" width="10.7109375" style="54" customWidth="1"/>
    <col min="14092" max="14092" width="10.28515625" style="54" customWidth="1"/>
    <col min="14093" max="14093" width="9.85546875" style="54" customWidth="1"/>
    <col min="14094" max="14336" width="9.140625" style="54"/>
    <col min="14337" max="14337" width="14.140625" style="54" customWidth="1"/>
    <col min="14338" max="14338" width="10.42578125" style="54" customWidth="1"/>
    <col min="14339" max="14339" width="9.5703125" style="54" customWidth="1"/>
    <col min="14340" max="14340" width="8.85546875" style="54" customWidth="1"/>
    <col min="14341" max="14341" width="10.42578125" style="54" customWidth="1"/>
    <col min="14342" max="14342" width="8.42578125" style="54" customWidth="1"/>
    <col min="14343" max="14343" width="8.7109375" style="54" customWidth="1"/>
    <col min="14344" max="14344" width="8.5703125" style="54" customWidth="1"/>
    <col min="14345" max="14345" width="9.42578125" style="54" customWidth="1"/>
    <col min="14346" max="14346" width="8.28515625" style="54" customWidth="1"/>
    <col min="14347" max="14347" width="10.7109375" style="54" customWidth="1"/>
    <col min="14348" max="14348" width="10.28515625" style="54" customWidth="1"/>
    <col min="14349" max="14349" width="9.85546875" style="54" customWidth="1"/>
    <col min="14350" max="14592" width="9.140625" style="54"/>
    <col min="14593" max="14593" width="14.140625" style="54" customWidth="1"/>
    <col min="14594" max="14594" width="10.42578125" style="54" customWidth="1"/>
    <col min="14595" max="14595" width="9.5703125" style="54" customWidth="1"/>
    <col min="14596" max="14596" width="8.85546875" style="54" customWidth="1"/>
    <col min="14597" max="14597" width="10.42578125" style="54" customWidth="1"/>
    <col min="14598" max="14598" width="8.42578125" style="54" customWidth="1"/>
    <col min="14599" max="14599" width="8.7109375" style="54" customWidth="1"/>
    <col min="14600" max="14600" width="8.5703125" style="54" customWidth="1"/>
    <col min="14601" max="14601" width="9.42578125" style="54" customWidth="1"/>
    <col min="14602" max="14602" width="8.28515625" style="54" customWidth="1"/>
    <col min="14603" max="14603" width="10.7109375" style="54" customWidth="1"/>
    <col min="14604" max="14604" width="10.28515625" style="54" customWidth="1"/>
    <col min="14605" max="14605" width="9.85546875" style="54" customWidth="1"/>
    <col min="14606" max="14848" width="9.140625" style="54"/>
    <col min="14849" max="14849" width="14.140625" style="54" customWidth="1"/>
    <col min="14850" max="14850" width="10.42578125" style="54" customWidth="1"/>
    <col min="14851" max="14851" width="9.5703125" style="54" customWidth="1"/>
    <col min="14852" max="14852" width="8.85546875" style="54" customWidth="1"/>
    <col min="14853" max="14853" width="10.42578125" style="54" customWidth="1"/>
    <col min="14854" max="14854" width="8.42578125" style="54" customWidth="1"/>
    <col min="14855" max="14855" width="8.7109375" style="54" customWidth="1"/>
    <col min="14856" max="14856" width="8.5703125" style="54" customWidth="1"/>
    <col min="14857" max="14857" width="9.42578125" style="54" customWidth="1"/>
    <col min="14858" max="14858" width="8.28515625" style="54" customWidth="1"/>
    <col min="14859" max="14859" width="10.7109375" style="54" customWidth="1"/>
    <col min="14860" max="14860" width="10.28515625" style="54" customWidth="1"/>
    <col min="14861" max="14861" width="9.85546875" style="54" customWidth="1"/>
    <col min="14862" max="15104" width="9.140625" style="54"/>
    <col min="15105" max="15105" width="14.140625" style="54" customWidth="1"/>
    <col min="15106" max="15106" width="10.42578125" style="54" customWidth="1"/>
    <col min="15107" max="15107" width="9.5703125" style="54" customWidth="1"/>
    <col min="15108" max="15108" width="8.85546875" style="54" customWidth="1"/>
    <col min="15109" max="15109" width="10.42578125" style="54" customWidth="1"/>
    <col min="15110" max="15110" width="8.42578125" style="54" customWidth="1"/>
    <col min="15111" max="15111" width="8.7109375" style="54" customWidth="1"/>
    <col min="15112" max="15112" width="8.5703125" style="54" customWidth="1"/>
    <col min="15113" max="15113" width="9.42578125" style="54" customWidth="1"/>
    <col min="15114" max="15114" width="8.28515625" style="54" customWidth="1"/>
    <col min="15115" max="15115" width="10.7109375" style="54" customWidth="1"/>
    <col min="15116" max="15116" width="10.28515625" style="54" customWidth="1"/>
    <col min="15117" max="15117" width="9.85546875" style="54" customWidth="1"/>
    <col min="15118" max="15360" width="9.140625" style="54"/>
    <col min="15361" max="15361" width="14.140625" style="54" customWidth="1"/>
    <col min="15362" max="15362" width="10.42578125" style="54" customWidth="1"/>
    <col min="15363" max="15363" width="9.5703125" style="54" customWidth="1"/>
    <col min="15364" max="15364" width="8.85546875" style="54" customWidth="1"/>
    <col min="15365" max="15365" width="10.42578125" style="54" customWidth="1"/>
    <col min="15366" max="15366" width="8.42578125" style="54" customWidth="1"/>
    <col min="15367" max="15367" width="8.7109375" style="54" customWidth="1"/>
    <col min="15368" max="15368" width="8.5703125" style="54" customWidth="1"/>
    <col min="15369" max="15369" width="9.42578125" style="54" customWidth="1"/>
    <col min="15370" max="15370" width="8.28515625" style="54" customWidth="1"/>
    <col min="15371" max="15371" width="10.7109375" style="54" customWidth="1"/>
    <col min="15372" max="15372" width="10.28515625" style="54" customWidth="1"/>
    <col min="15373" max="15373" width="9.85546875" style="54" customWidth="1"/>
    <col min="15374" max="15616" width="9.140625" style="54"/>
    <col min="15617" max="15617" width="14.140625" style="54" customWidth="1"/>
    <col min="15618" max="15618" width="10.42578125" style="54" customWidth="1"/>
    <col min="15619" max="15619" width="9.5703125" style="54" customWidth="1"/>
    <col min="15620" max="15620" width="8.85546875" style="54" customWidth="1"/>
    <col min="15621" max="15621" width="10.42578125" style="54" customWidth="1"/>
    <col min="15622" max="15622" width="8.42578125" style="54" customWidth="1"/>
    <col min="15623" max="15623" width="8.7109375" style="54" customWidth="1"/>
    <col min="15624" max="15624" width="8.5703125" style="54" customWidth="1"/>
    <col min="15625" max="15625" width="9.42578125" style="54" customWidth="1"/>
    <col min="15626" max="15626" width="8.28515625" style="54" customWidth="1"/>
    <col min="15627" max="15627" width="10.7109375" style="54" customWidth="1"/>
    <col min="15628" max="15628" width="10.28515625" style="54" customWidth="1"/>
    <col min="15629" max="15629" width="9.85546875" style="54" customWidth="1"/>
    <col min="15630" max="15872" width="9.140625" style="54"/>
    <col min="15873" max="15873" width="14.140625" style="54" customWidth="1"/>
    <col min="15874" max="15874" width="10.42578125" style="54" customWidth="1"/>
    <col min="15875" max="15875" width="9.5703125" style="54" customWidth="1"/>
    <col min="15876" max="15876" width="8.85546875" style="54" customWidth="1"/>
    <col min="15877" max="15877" width="10.42578125" style="54" customWidth="1"/>
    <col min="15878" max="15878" width="8.42578125" style="54" customWidth="1"/>
    <col min="15879" max="15879" width="8.7109375" style="54" customWidth="1"/>
    <col min="15880" max="15880" width="8.5703125" style="54" customWidth="1"/>
    <col min="15881" max="15881" width="9.42578125" style="54" customWidth="1"/>
    <col min="15882" max="15882" width="8.28515625" style="54" customWidth="1"/>
    <col min="15883" max="15883" width="10.7109375" style="54" customWidth="1"/>
    <col min="15884" max="15884" width="10.28515625" style="54" customWidth="1"/>
    <col min="15885" max="15885" width="9.85546875" style="54" customWidth="1"/>
    <col min="15886" max="16128" width="9.140625" style="54"/>
    <col min="16129" max="16129" width="14.140625" style="54" customWidth="1"/>
    <col min="16130" max="16130" width="10.42578125" style="54" customWidth="1"/>
    <col min="16131" max="16131" width="9.5703125" style="54" customWidth="1"/>
    <col min="16132" max="16132" width="8.85546875" style="54" customWidth="1"/>
    <col min="16133" max="16133" width="10.42578125" style="54" customWidth="1"/>
    <col min="16134" max="16134" width="8.42578125" style="54" customWidth="1"/>
    <col min="16135" max="16135" width="8.7109375" style="54" customWidth="1"/>
    <col min="16136" max="16136" width="8.5703125" style="54" customWidth="1"/>
    <col min="16137" max="16137" width="9.42578125" style="54" customWidth="1"/>
    <col min="16138" max="16138" width="8.28515625" style="54" customWidth="1"/>
    <col min="16139" max="16139" width="10.7109375" style="54" customWidth="1"/>
    <col min="16140" max="16140" width="10.28515625" style="54" customWidth="1"/>
    <col min="16141" max="16141" width="9.85546875" style="54" customWidth="1"/>
    <col min="16142" max="16384" width="9.140625" style="54"/>
  </cols>
  <sheetData>
    <row r="1" spans="1:13" s="186" customFormat="1" ht="12" customHeight="1" x14ac:dyDescent="0.2">
      <c r="A1" s="162" t="str">
        <f>[2]SUM!A1</f>
        <v>CY 2015 ALLOTMENT RELEASES</v>
      </c>
      <c r="B1" s="162"/>
      <c r="C1" s="162"/>
      <c r="M1" s="187"/>
    </row>
    <row r="2" spans="1:13" s="186" customFormat="1" ht="12" customHeight="1" x14ac:dyDescent="0.2">
      <c r="A2" s="188" t="s">
        <v>256</v>
      </c>
      <c r="B2" s="188"/>
      <c r="C2" s="188"/>
    </row>
    <row r="3" spans="1:13" s="186" customFormat="1" ht="12" customHeight="1" x14ac:dyDescent="0.2">
      <c r="A3" s="162" t="str">
        <f>[2]SUM!A3</f>
        <v>January 1-November 30, 2015</v>
      </c>
      <c r="B3" s="162"/>
      <c r="C3" s="162"/>
      <c r="D3" s="51"/>
    </row>
    <row r="4" spans="1:13" s="186" customFormat="1" ht="12" customHeight="1" x14ac:dyDescent="0.2">
      <c r="A4" s="162" t="s">
        <v>0</v>
      </c>
      <c r="B4" s="162"/>
      <c r="C4" s="162"/>
    </row>
    <row r="5" spans="1:13" ht="61.5" customHeight="1" x14ac:dyDescent="0.2">
      <c r="A5" s="200" t="s">
        <v>1</v>
      </c>
      <c r="B5" s="200" t="s">
        <v>257</v>
      </c>
      <c r="C5" s="194" t="s">
        <v>141</v>
      </c>
      <c r="D5" s="196" t="s">
        <v>142</v>
      </c>
      <c r="E5" s="201" t="s">
        <v>233</v>
      </c>
      <c r="F5" s="194" t="s">
        <v>143</v>
      </c>
      <c r="G5" s="201" t="s">
        <v>258</v>
      </c>
      <c r="H5" s="194" t="s">
        <v>259</v>
      </c>
      <c r="I5" s="201" t="s">
        <v>145</v>
      </c>
      <c r="J5" s="193" t="s">
        <v>231</v>
      </c>
      <c r="K5" s="193" t="s">
        <v>249</v>
      </c>
      <c r="L5" s="196" t="s">
        <v>260</v>
      </c>
      <c r="M5" s="196" t="s">
        <v>261</v>
      </c>
    </row>
    <row r="6" spans="1:13" ht="20.100000000000001" hidden="1" customHeight="1" x14ac:dyDescent="0.2">
      <c r="A6" s="164" t="s">
        <v>102</v>
      </c>
      <c r="B6" s="130">
        <f>'[2]CONT-RA10633'!B7</f>
        <v>0</v>
      </c>
      <c r="C6" s="157">
        <f>'[2]CONT-RA10633'!E7</f>
        <v>0</v>
      </c>
      <c r="D6" s="157">
        <f>'[2]CONT-RA10633'!H7</f>
        <v>0</v>
      </c>
      <c r="E6" s="157">
        <f>'[2]CONT-RA10633'!K7</f>
        <v>0</v>
      </c>
      <c r="F6" s="157">
        <f>'[2]CONT-RA10633'!N7</f>
        <v>0</v>
      </c>
      <c r="G6" s="157">
        <f>'[2]CONT-RA10633'!O7</f>
        <v>0</v>
      </c>
      <c r="H6" s="157">
        <f>'[2]CONT-RA10633'!R7</f>
        <v>0</v>
      </c>
      <c r="I6" s="157">
        <f>'[2]CONT-RA10633'!S7</f>
        <v>0</v>
      </c>
      <c r="K6" s="157">
        <f>'[2]CONT-RA10633'!AA7</f>
        <v>0</v>
      </c>
      <c r="L6" s="157">
        <f t="shared" ref="L6:L11" si="0">SUM(C6:K6)</f>
        <v>0</v>
      </c>
      <c r="M6" s="157">
        <f t="shared" ref="M6:M46" si="1">L6+B6</f>
        <v>0</v>
      </c>
    </row>
    <row r="7" spans="1:13" ht="20.100000000000001" hidden="1" customHeight="1" x14ac:dyDescent="0.2">
      <c r="A7" s="70" t="s">
        <v>103</v>
      </c>
      <c r="B7" s="130">
        <f>'[2]CONT-RA10633'!B8</f>
        <v>0</v>
      </c>
      <c r="C7" s="157">
        <f>'[2]CONT-RA10633'!E8</f>
        <v>0</v>
      </c>
      <c r="D7" s="157">
        <f>'[2]CONT-RA10633'!H8</f>
        <v>0</v>
      </c>
      <c r="E7" s="157">
        <f>'[2]CONT-RA10633'!K8</f>
        <v>0</v>
      </c>
      <c r="F7" s="157">
        <f>'[2]CONT-RA10633'!N8</f>
        <v>0</v>
      </c>
      <c r="G7" s="157">
        <f>'[2]CONT-RA10633'!O8</f>
        <v>0</v>
      </c>
      <c r="H7" s="157">
        <f>'[2]CONT-RA10633'!R8</f>
        <v>0</v>
      </c>
      <c r="I7" s="157">
        <f>'[2]CONT-RA10633'!S8</f>
        <v>0</v>
      </c>
      <c r="K7" s="157">
        <f>'[2]CONT-RA10633'!AA8</f>
        <v>0</v>
      </c>
      <c r="L7" s="157">
        <f t="shared" si="0"/>
        <v>0</v>
      </c>
      <c r="M7" s="157">
        <f t="shared" si="1"/>
        <v>0</v>
      </c>
    </row>
    <row r="8" spans="1:13" ht="20.100000000000001" hidden="1" customHeight="1" x14ac:dyDescent="0.2">
      <c r="A8" s="70" t="s">
        <v>104</v>
      </c>
      <c r="B8" s="130">
        <f>'[2]CONT-RA10633'!B9</f>
        <v>0</v>
      </c>
      <c r="C8" s="157">
        <f>'[2]CONT-RA10633'!E9</f>
        <v>0</v>
      </c>
      <c r="D8" s="157">
        <f>'[2]CONT-RA10633'!H9</f>
        <v>0</v>
      </c>
      <c r="E8" s="157">
        <f>'[2]CONT-RA10633'!K9</f>
        <v>0</v>
      </c>
      <c r="F8" s="157">
        <f>'[2]CONT-RA10633'!N9</f>
        <v>0</v>
      </c>
      <c r="G8" s="157">
        <f>'[2]CONT-RA10633'!O9</f>
        <v>0</v>
      </c>
      <c r="H8" s="157">
        <f>'[2]CONT-RA10633'!R9</f>
        <v>0</v>
      </c>
      <c r="I8" s="157">
        <f>'[2]CONT-RA10633'!S9</f>
        <v>0</v>
      </c>
      <c r="K8" s="157">
        <f>'[2]CONT-RA10633'!AA9</f>
        <v>0</v>
      </c>
      <c r="L8" s="157">
        <f t="shared" si="0"/>
        <v>0</v>
      </c>
      <c r="M8" s="157">
        <f t="shared" si="1"/>
        <v>0</v>
      </c>
    </row>
    <row r="9" spans="1:13" ht="20.100000000000001" hidden="1" customHeight="1" x14ac:dyDescent="0.2">
      <c r="A9" s="70" t="s">
        <v>105</v>
      </c>
      <c r="B9" s="130">
        <f>'[2]CONT-RA10633'!B10</f>
        <v>0</v>
      </c>
      <c r="C9" s="157">
        <f>'[2]CONT-RA10633'!E10</f>
        <v>0</v>
      </c>
      <c r="D9" s="157">
        <f>'[2]CONT-RA10633'!H10</f>
        <v>0</v>
      </c>
      <c r="E9" s="157">
        <f>'[2]CONT-RA10633'!K10</f>
        <v>0</v>
      </c>
      <c r="F9" s="157">
        <f>'[2]CONT-RA10633'!N10</f>
        <v>0</v>
      </c>
      <c r="G9" s="157">
        <f>'[2]CONT-RA10633'!O10</f>
        <v>0</v>
      </c>
      <c r="H9" s="157">
        <f>'[2]CONT-RA10633'!R10</f>
        <v>0</v>
      </c>
      <c r="I9" s="157">
        <f>'[2]CONT-RA10633'!S10</f>
        <v>0</v>
      </c>
      <c r="K9" s="157">
        <f>'[2]CONT-RA10633'!AA10</f>
        <v>0</v>
      </c>
      <c r="L9" s="157">
        <f t="shared" si="0"/>
        <v>0</v>
      </c>
      <c r="M9" s="157">
        <f t="shared" si="1"/>
        <v>0</v>
      </c>
    </row>
    <row r="10" spans="1:13" ht="20.100000000000001" customHeight="1" x14ac:dyDescent="0.2">
      <c r="A10" s="70" t="s">
        <v>106</v>
      </c>
      <c r="B10" s="130">
        <f>'[2]CONT-RA10633'!B11</f>
        <v>80000</v>
      </c>
      <c r="C10" s="157">
        <f>'[2]CONT-RA10633'!E11</f>
        <v>0</v>
      </c>
      <c r="D10" s="157">
        <f>'[2]CONT-RA10633'!H11</f>
        <v>0</v>
      </c>
      <c r="E10" s="157">
        <f>'[2]CONT-RA10633'!K11</f>
        <v>0</v>
      </c>
      <c r="F10" s="157">
        <f>'[2]CONT-RA10633'!N11</f>
        <v>0</v>
      </c>
      <c r="G10" s="157">
        <f>'[2]CONT-RA10633'!O11</f>
        <v>0</v>
      </c>
      <c r="H10" s="157">
        <f>'[2]CONT-RA10633'!R11</f>
        <v>0</v>
      </c>
      <c r="I10" s="157">
        <f>'[2]CONT-RA10633'!S11</f>
        <v>0</v>
      </c>
      <c r="K10" s="157">
        <f>'[2]CONT-RA10633'!X11</f>
        <v>500000</v>
      </c>
      <c r="L10" s="157">
        <f t="shared" si="0"/>
        <v>500000</v>
      </c>
      <c r="M10" s="157">
        <f t="shared" si="1"/>
        <v>580000</v>
      </c>
    </row>
    <row r="11" spans="1:13" ht="20.100000000000001" customHeight="1" x14ac:dyDescent="0.2">
      <c r="A11" s="70" t="s">
        <v>107</v>
      </c>
      <c r="B11" s="130">
        <f>'[2]CONT-RA10633'!B12</f>
        <v>0</v>
      </c>
      <c r="C11" s="157">
        <f>'[2]CONT-RA10633'!E12</f>
        <v>0</v>
      </c>
      <c r="D11" s="157">
        <f>'[2]CONT-RA10633'!H12</f>
        <v>0</v>
      </c>
      <c r="E11" s="157">
        <f>'[2]CONT-RA10633'!K12</f>
        <v>0</v>
      </c>
      <c r="F11" s="157">
        <f>'[2]CONT-RA10633'!N12</f>
        <v>0</v>
      </c>
      <c r="G11" s="157">
        <f>'[2]CONT-RA10633'!O12</f>
        <v>0</v>
      </c>
      <c r="H11" s="157">
        <f>'[2]CONT-RA10633'!R12</f>
        <v>495074</v>
      </c>
      <c r="I11" s="157">
        <f>'[2]CONT-RA10633'!S12</f>
        <v>0</v>
      </c>
      <c r="K11" s="157">
        <f>'[2]CONT-RA10633'!AA12</f>
        <v>0</v>
      </c>
      <c r="L11" s="157">
        <f t="shared" si="0"/>
        <v>495074</v>
      </c>
      <c r="M11" s="157">
        <f t="shared" si="1"/>
        <v>495074</v>
      </c>
    </row>
    <row r="12" spans="1:13" ht="20.100000000000001" customHeight="1" x14ac:dyDescent="0.2">
      <c r="A12" s="128" t="s">
        <v>108</v>
      </c>
      <c r="B12" s="157">
        <f t="shared" ref="B12:K12" si="2">SUM(B13:B14)</f>
        <v>2192620</v>
      </c>
      <c r="C12" s="157">
        <f t="shared" si="2"/>
        <v>0</v>
      </c>
      <c r="D12" s="157">
        <f t="shared" si="2"/>
        <v>0</v>
      </c>
      <c r="E12" s="157">
        <f t="shared" si="2"/>
        <v>0</v>
      </c>
      <c r="F12" s="157">
        <f t="shared" si="2"/>
        <v>0</v>
      </c>
      <c r="G12" s="157">
        <f t="shared" si="2"/>
        <v>58959</v>
      </c>
      <c r="H12" s="157">
        <f t="shared" si="2"/>
        <v>0</v>
      </c>
      <c r="I12" s="157">
        <f t="shared" si="2"/>
        <v>0</v>
      </c>
      <c r="K12" s="157">
        <f t="shared" si="2"/>
        <v>0</v>
      </c>
      <c r="L12" s="157">
        <f>SUM(L13:L14)</f>
        <v>58959</v>
      </c>
      <c r="M12" s="157">
        <f t="shared" si="1"/>
        <v>2251579</v>
      </c>
    </row>
    <row r="13" spans="1:13" ht="20.100000000000001" hidden="1" customHeight="1" x14ac:dyDescent="0.2">
      <c r="A13" s="128" t="s">
        <v>109</v>
      </c>
      <c r="B13" s="130">
        <f>'[2]CONT-RA10633'!B14</f>
        <v>2192620</v>
      </c>
      <c r="C13" s="157">
        <f>'[2]CONT-RA10633'!E14</f>
        <v>0</v>
      </c>
      <c r="D13" s="157">
        <f>'[2]CONT-RA10633'!H14</f>
        <v>0</v>
      </c>
      <c r="E13" s="157">
        <f>'[2]CONT-RA10633'!K14</f>
        <v>0</v>
      </c>
      <c r="F13" s="157">
        <f>'[2]CONT-RA10633'!N14</f>
        <v>0</v>
      </c>
      <c r="G13" s="157">
        <f>'[2]CONT-RA10633'!O14</f>
        <v>58959</v>
      </c>
      <c r="H13" s="157">
        <f>'[2]CONT-RA10633'!R14</f>
        <v>0</v>
      </c>
      <c r="I13" s="157">
        <f>'[2]CONT-RA10633'!S14</f>
        <v>0</v>
      </c>
      <c r="K13" s="157">
        <f>'[2]CONT-RA10633'!AA14</f>
        <v>0</v>
      </c>
      <c r="L13" s="157">
        <f t="shared" ref="L13:L19" si="3">SUM(C13:K13)</f>
        <v>58959</v>
      </c>
      <c r="M13" s="157">
        <f t="shared" si="1"/>
        <v>2251579</v>
      </c>
    </row>
    <row r="14" spans="1:13" ht="20.100000000000001" hidden="1" customHeight="1" x14ac:dyDescent="0.2">
      <c r="A14" s="128" t="s">
        <v>110</v>
      </c>
      <c r="B14" s="130">
        <f>'[2]CONT-RA10633'!B15</f>
        <v>0</v>
      </c>
      <c r="C14" s="157">
        <f>'[2]CONT-RA10633'!E15</f>
        <v>0</v>
      </c>
      <c r="D14" s="157">
        <f>'[2]CONT-RA10633'!H15</f>
        <v>0</v>
      </c>
      <c r="E14" s="157">
        <f>'[2]CONT-RA10633'!K15</f>
        <v>0</v>
      </c>
      <c r="F14" s="157">
        <f>'[2]CONT-RA10633'!N15</f>
        <v>0</v>
      </c>
      <c r="G14" s="157">
        <f>'[2]CONT-RA10633'!O15</f>
        <v>0</v>
      </c>
      <c r="H14" s="157">
        <f>'[2]CONT-RA10633'!R15</f>
        <v>0</v>
      </c>
      <c r="I14" s="157">
        <f>'[2]CONT-RA10633'!S15</f>
        <v>0</v>
      </c>
      <c r="K14" s="157">
        <f>'[2]CONT-RA10633'!AA15</f>
        <v>0</v>
      </c>
      <c r="L14" s="157">
        <f t="shared" si="3"/>
        <v>0</v>
      </c>
      <c r="M14" s="157">
        <f t="shared" si="1"/>
        <v>0</v>
      </c>
    </row>
    <row r="15" spans="1:13" ht="20.100000000000001" customHeight="1" x14ac:dyDescent="0.2">
      <c r="A15" s="128" t="s">
        <v>111</v>
      </c>
      <c r="B15" s="130">
        <f>'[2]CONT-RA10633'!B16</f>
        <v>259505</v>
      </c>
      <c r="C15" s="157">
        <f>'[2]CONT-RA10633'!E16</f>
        <v>0</v>
      </c>
      <c r="D15" s="157">
        <f>'[2]CONT-RA10633'!H16</f>
        <v>0</v>
      </c>
      <c r="E15" s="157">
        <f>'[2]CONT-RA10633'!K16</f>
        <v>0</v>
      </c>
      <c r="F15" s="157">
        <f>'[2]CONT-RA10633'!N16</f>
        <v>0</v>
      </c>
      <c r="G15" s="157">
        <f>'[2]CONT-RA10633'!O16</f>
        <v>0</v>
      </c>
      <c r="H15" s="157">
        <f>'[2]CONT-RA10633'!R16</f>
        <v>0</v>
      </c>
      <c r="I15" s="157">
        <f>'[2]CONT-RA10633'!S16</f>
        <v>0</v>
      </c>
      <c r="K15" s="157">
        <f>'[2]CONT-RA10633'!X16</f>
        <v>1244811</v>
      </c>
      <c r="L15" s="157">
        <f t="shared" si="3"/>
        <v>1244811</v>
      </c>
      <c r="M15" s="157">
        <f t="shared" si="1"/>
        <v>1504316</v>
      </c>
    </row>
    <row r="16" spans="1:13" ht="20.100000000000001" hidden="1" customHeight="1" x14ac:dyDescent="0.2">
      <c r="A16" s="128" t="s">
        <v>112</v>
      </c>
      <c r="B16" s="130">
        <f>'[2]CONT-RA10633'!B17</f>
        <v>0</v>
      </c>
      <c r="C16" s="157">
        <f>'[2]CONT-RA10633'!E17</f>
        <v>0</v>
      </c>
      <c r="D16" s="157">
        <f>'[2]CONT-RA10633'!H17</f>
        <v>0</v>
      </c>
      <c r="E16" s="157">
        <f>'[2]CONT-RA10633'!K17</f>
        <v>0</v>
      </c>
      <c r="F16" s="157">
        <f>'[2]CONT-RA10633'!N17</f>
        <v>0</v>
      </c>
      <c r="G16" s="157">
        <f>'[2]CONT-RA10633'!O17</f>
        <v>0</v>
      </c>
      <c r="H16" s="157">
        <f>'[2]CONT-RA10633'!R17</f>
        <v>0</v>
      </c>
      <c r="I16" s="157">
        <f>'[2]CONT-RA10633'!S17</f>
        <v>0</v>
      </c>
      <c r="K16" s="157">
        <f>'[2]CONT-RA10633'!AA17</f>
        <v>0</v>
      </c>
      <c r="L16" s="157">
        <f t="shared" si="3"/>
        <v>0</v>
      </c>
      <c r="M16" s="157">
        <f t="shared" si="1"/>
        <v>0</v>
      </c>
    </row>
    <row r="17" spans="1:13" ht="20.100000000000001" customHeight="1" x14ac:dyDescent="0.2">
      <c r="A17" s="128" t="s">
        <v>113</v>
      </c>
      <c r="B17" s="130">
        <f>'[2]CONT-RA10633'!B18</f>
        <v>0</v>
      </c>
      <c r="C17" s="157">
        <f>'[2]CONT-RA10633'!E18</f>
        <v>0</v>
      </c>
      <c r="D17" s="157">
        <f>'[2]CONT-RA10633'!H18</f>
        <v>0</v>
      </c>
      <c r="E17" s="157">
        <f>'[2]CONT-RA10633'!K18</f>
        <v>0</v>
      </c>
      <c r="F17" s="157">
        <f>'[2]CONT-RA10633'!N18</f>
        <v>0</v>
      </c>
      <c r="G17" s="157">
        <f>'[2]CONT-RA10633'!O18</f>
        <v>0</v>
      </c>
      <c r="H17" s="157">
        <f>'[2]CONT-RA10633'!R18</f>
        <v>0</v>
      </c>
      <c r="I17" s="157">
        <f>'[2]CONT-RA10633'!S18</f>
        <v>0</v>
      </c>
      <c r="K17" s="157">
        <f>'[2]CONT-RA10633'!X18</f>
        <v>1000000</v>
      </c>
      <c r="L17" s="157">
        <f t="shared" si="3"/>
        <v>1000000</v>
      </c>
      <c r="M17" s="157">
        <f t="shared" si="1"/>
        <v>1000000</v>
      </c>
    </row>
    <row r="18" spans="1:13" ht="20.100000000000001" customHeight="1" x14ac:dyDescent="0.2">
      <c r="A18" s="128" t="s">
        <v>114</v>
      </c>
      <c r="B18" s="130">
        <f>'[2]CONT-RA10633'!B19</f>
        <v>524581</v>
      </c>
      <c r="C18" s="157">
        <f>'[2]CONT-RA10633'!E19</f>
        <v>0</v>
      </c>
      <c r="D18" s="157">
        <f>'[2]CONT-RA10633'!H19</f>
        <v>0</v>
      </c>
      <c r="E18" s="157">
        <f>'[2]CONT-RA10633'!K19</f>
        <v>0</v>
      </c>
      <c r="F18" s="157">
        <f>'[2]CONT-RA10633'!N19</f>
        <v>0</v>
      </c>
      <c r="G18" s="157">
        <f>'[2]CONT-RA10633'!O19</f>
        <v>0</v>
      </c>
      <c r="H18" s="157">
        <f>'[2]CONT-RA10633'!R19</f>
        <v>51647</v>
      </c>
      <c r="I18" s="157">
        <f>'[2]CONT-RA10633'!S19</f>
        <v>9700</v>
      </c>
      <c r="K18" s="157">
        <f>'[2]CONT-RA10633'!AA19</f>
        <v>0</v>
      </c>
      <c r="L18" s="157">
        <f t="shared" si="3"/>
        <v>61347</v>
      </c>
      <c r="M18" s="157">
        <f t="shared" si="1"/>
        <v>585928</v>
      </c>
    </row>
    <row r="19" spans="1:13" ht="20.100000000000001" customHeight="1" x14ac:dyDescent="0.2">
      <c r="A19" s="128" t="s">
        <v>115</v>
      </c>
      <c r="B19" s="130">
        <f>'[2]CONT-RA10633'!B20</f>
        <v>434529</v>
      </c>
      <c r="C19" s="157">
        <f>'[2]CONT-RA10633'!E20</f>
        <v>0</v>
      </c>
      <c r="D19" s="157">
        <f>'[2]CONT-RA10633'!H20</f>
        <v>0</v>
      </c>
      <c r="E19" s="157">
        <f>'[2]CONT-RA10633'!K20</f>
        <v>0</v>
      </c>
      <c r="F19" s="157">
        <f>'[2]CONT-RA10633'!N20</f>
        <v>4573</v>
      </c>
      <c r="G19" s="157">
        <f>'[2]CONT-RA10633'!O20</f>
        <v>0</v>
      </c>
      <c r="H19" s="157">
        <f>'[2]CONT-RA10633'!R20</f>
        <v>0</v>
      </c>
      <c r="I19" s="157">
        <f>'[2]CONT-RA10633'!S20</f>
        <v>50000</v>
      </c>
      <c r="K19" s="157">
        <f>'[2]CONT-RA10633'!AA20</f>
        <v>0</v>
      </c>
      <c r="L19" s="157">
        <f t="shared" si="3"/>
        <v>54573</v>
      </c>
      <c r="M19" s="157">
        <f t="shared" si="1"/>
        <v>489102</v>
      </c>
    </row>
    <row r="20" spans="1:13" ht="20.100000000000001" customHeight="1" x14ac:dyDescent="0.2">
      <c r="A20" s="128" t="s">
        <v>116</v>
      </c>
      <c r="B20" s="157">
        <f t="shared" ref="B20:K20" si="4">+B21+B22</f>
        <v>0</v>
      </c>
      <c r="C20" s="157">
        <f t="shared" si="4"/>
        <v>0</v>
      </c>
      <c r="D20" s="157">
        <f t="shared" si="4"/>
        <v>0</v>
      </c>
      <c r="E20" s="157">
        <f t="shared" si="4"/>
        <v>0</v>
      </c>
      <c r="F20" s="157">
        <f t="shared" si="4"/>
        <v>0</v>
      </c>
      <c r="G20" s="157">
        <f t="shared" si="4"/>
        <v>0</v>
      </c>
      <c r="H20" s="157">
        <f t="shared" si="4"/>
        <v>89419</v>
      </c>
      <c r="I20" s="157">
        <f t="shared" si="4"/>
        <v>0</v>
      </c>
      <c r="K20" s="157">
        <f t="shared" si="4"/>
        <v>0</v>
      </c>
      <c r="L20" s="157">
        <f>+L21+L22</f>
        <v>89419</v>
      </c>
      <c r="M20" s="157">
        <f t="shared" si="1"/>
        <v>89419</v>
      </c>
    </row>
    <row r="21" spans="1:13" ht="20.100000000000001" hidden="1" customHeight="1" x14ac:dyDescent="0.2">
      <c r="A21" s="128" t="s">
        <v>109</v>
      </c>
      <c r="B21" s="130">
        <f>'[2]CONT-RA10633'!B22</f>
        <v>0</v>
      </c>
      <c r="C21" s="157">
        <f>'[2]CONT-RA10633'!E22</f>
        <v>0</v>
      </c>
      <c r="D21" s="157">
        <f>'[2]CONT-RA10633'!H22</f>
        <v>0</v>
      </c>
      <c r="E21" s="157">
        <f>'[2]CONT-RA10633'!K22</f>
        <v>0</v>
      </c>
      <c r="F21" s="157">
        <f>'[2]CONT-RA10633'!N22</f>
        <v>0</v>
      </c>
      <c r="G21" s="157">
        <f>'[2]CONT-RA10633'!O22</f>
        <v>0</v>
      </c>
      <c r="H21" s="157">
        <f>'[2]CONT-RA10633'!R22</f>
        <v>89419</v>
      </c>
      <c r="I21" s="157">
        <f>'[2]CONT-RA10633'!S22</f>
        <v>0</v>
      </c>
      <c r="K21" s="157">
        <f>'[2]CONT-RA10633'!AA22</f>
        <v>0</v>
      </c>
      <c r="L21" s="157">
        <f>SUM(C21:K21)</f>
        <v>89419</v>
      </c>
      <c r="M21" s="157">
        <f t="shared" si="1"/>
        <v>89419</v>
      </c>
    </row>
    <row r="22" spans="1:13" ht="20.100000000000001" hidden="1" customHeight="1" x14ac:dyDescent="0.2">
      <c r="A22" s="128" t="s">
        <v>110</v>
      </c>
      <c r="B22" s="130">
        <f>'[2]CONT-RA10633'!B23</f>
        <v>0</v>
      </c>
      <c r="C22" s="157">
        <f>'[2]CONT-RA10633'!E23</f>
        <v>0</v>
      </c>
      <c r="D22" s="157">
        <f>'[2]CONT-RA10633'!H23</f>
        <v>0</v>
      </c>
      <c r="E22" s="157">
        <f>'[2]CONT-RA10633'!K23</f>
        <v>0</v>
      </c>
      <c r="F22" s="157">
        <f>'[2]CONT-RA10633'!N23</f>
        <v>0</v>
      </c>
      <c r="G22" s="157">
        <f>'[2]CONT-RA10633'!O23</f>
        <v>0</v>
      </c>
      <c r="H22" s="157">
        <f>'[2]CONT-RA10633'!R23</f>
        <v>0</v>
      </c>
      <c r="I22" s="157">
        <f>'[2]CONT-RA10633'!S23</f>
        <v>0</v>
      </c>
      <c r="K22" s="157">
        <f>'[2]CONT-RA10633'!AA23</f>
        <v>0</v>
      </c>
      <c r="L22" s="157">
        <f>SUM(C22:K22)</f>
        <v>0</v>
      </c>
      <c r="M22" s="157">
        <f t="shared" si="1"/>
        <v>0</v>
      </c>
    </row>
    <row r="23" spans="1:13" ht="20.100000000000001" customHeight="1" x14ac:dyDescent="0.2">
      <c r="A23" s="128" t="s">
        <v>117</v>
      </c>
      <c r="B23" s="130">
        <f>'[2]CONT-RA10633'!B24</f>
        <v>470000</v>
      </c>
      <c r="C23" s="157">
        <f>'[2]CONT-RA10633'!E24</f>
        <v>0</v>
      </c>
      <c r="D23" s="157">
        <f>'[2]CONT-RA10633'!H24</f>
        <v>0</v>
      </c>
      <c r="E23" s="157">
        <f>'[2]CONT-RA10633'!K24</f>
        <v>0</v>
      </c>
      <c r="F23" s="157">
        <f>'[2]CONT-RA10633'!N24</f>
        <v>0</v>
      </c>
      <c r="G23" s="157">
        <f>'[2]CONT-RA10633'!O24</f>
        <v>0</v>
      </c>
      <c r="H23" s="157">
        <f>'[2]CONT-RA10633'!R24</f>
        <v>0</v>
      </c>
      <c r="I23" s="157">
        <f>'[2]CONT-RA10633'!S24</f>
        <v>0</v>
      </c>
      <c r="K23" s="157">
        <f>'[2]CONT-RA10633'!AA24</f>
        <v>0</v>
      </c>
      <c r="L23" s="157">
        <f>SUM(C23:K23)</f>
        <v>0</v>
      </c>
      <c r="M23" s="157">
        <f t="shared" si="1"/>
        <v>470000</v>
      </c>
    </row>
    <row r="24" spans="1:13" ht="20.100000000000001" customHeight="1" x14ac:dyDescent="0.2">
      <c r="A24" s="128" t="s">
        <v>118</v>
      </c>
      <c r="B24" s="130">
        <f>'[2]CONT-RA10633'!B25</f>
        <v>0</v>
      </c>
      <c r="C24" s="157">
        <f>'[2]CONT-RA10633'!E25</f>
        <v>0</v>
      </c>
      <c r="D24" s="157">
        <f>'[2]CONT-RA10633'!H25</f>
        <v>0</v>
      </c>
      <c r="E24" s="157">
        <f>'[2]CONT-RA10633'!K25</f>
        <v>0</v>
      </c>
      <c r="F24" s="157">
        <f>'[2]CONT-RA10633'!N25</f>
        <v>0</v>
      </c>
      <c r="G24" s="157">
        <f>'[2]CONT-RA10633'!O25</f>
        <v>0</v>
      </c>
      <c r="H24" s="157">
        <f>'[2]CONT-RA10633'!R25</f>
        <v>47108</v>
      </c>
      <c r="I24" s="157">
        <f>'[2]CONT-RA10633'!S25</f>
        <v>0</v>
      </c>
      <c r="K24" s="157">
        <f>'[2]CONT-RA10633'!AA25</f>
        <v>0</v>
      </c>
      <c r="L24" s="157">
        <f>SUM(C24:K24)</f>
        <v>47108</v>
      </c>
      <c r="M24" s="157">
        <f t="shared" si="1"/>
        <v>47108</v>
      </c>
    </row>
    <row r="25" spans="1:13" ht="20.100000000000001" customHeight="1" x14ac:dyDescent="0.2">
      <c r="A25" s="128" t="s">
        <v>119</v>
      </c>
      <c r="B25" s="157">
        <f t="shared" ref="B25:H25" si="5">+B26+B27</f>
        <v>0</v>
      </c>
      <c r="C25" s="157">
        <f t="shared" si="5"/>
        <v>0</v>
      </c>
      <c r="D25" s="157">
        <f t="shared" si="5"/>
        <v>0</v>
      </c>
      <c r="E25" s="157">
        <f t="shared" si="5"/>
        <v>0</v>
      </c>
      <c r="F25" s="157">
        <f t="shared" si="5"/>
        <v>0</v>
      </c>
      <c r="G25" s="157">
        <f t="shared" si="5"/>
        <v>0</v>
      </c>
      <c r="H25" s="157">
        <f t="shared" si="5"/>
        <v>0</v>
      </c>
      <c r="I25" s="157">
        <f>+I26+I27</f>
        <v>0</v>
      </c>
      <c r="K25" s="157">
        <f>+K26+K27</f>
        <v>0</v>
      </c>
      <c r="L25" s="157">
        <f>+L26+L27</f>
        <v>0</v>
      </c>
      <c r="M25" s="157">
        <f t="shared" si="1"/>
        <v>0</v>
      </c>
    </row>
    <row r="26" spans="1:13" ht="20.100000000000001" customHeight="1" x14ac:dyDescent="0.2">
      <c r="A26" s="128" t="s">
        <v>109</v>
      </c>
      <c r="B26" s="130">
        <f>'[2]CONT-RA10633'!B27</f>
        <v>0</v>
      </c>
      <c r="C26" s="157">
        <f>'[2]CONT-RA10633'!E27</f>
        <v>0</v>
      </c>
      <c r="D26" s="157">
        <f>'[2]CONT-RA10633'!H27</f>
        <v>0</v>
      </c>
      <c r="E26" s="157">
        <f>'[2]CONT-RA10633'!K27</f>
        <v>0</v>
      </c>
      <c r="F26" s="157">
        <f>'[2]CONT-RA10633'!N27</f>
        <v>0</v>
      </c>
      <c r="G26" s="157">
        <f>'[2]CONT-RA10633'!O27</f>
        <v>0</v>
      </c>
      <c r="H26" s="157">
        <f>'[2]CONT-RA10633'!R27</f>
        <v>0</v>
      </c>
      <c r="I26" s="157">
        <f>'[2]CONT-RA10633'!S27</f>
        <v>0</v>
      </c>
      <c r="K26" s="157">
        <f>'[2]CONT-RA10633'!AA27</f>
        <v>0</v>
      </c>
      <c r="L26" s="157">
        <f>SUM(C26:K26)</f>
        <v>0</v>
      </c>
      <c r="M26" s="157">
        <f t="shared" si="1"/>
        <v>0</v>
      </c>
    </row>
    <row r="27" spans="1:13" ht="20.100000000000001" customHeight="1" x14ac:dyDescent="0.2">
      <c r="A27" s="128" t="s">
        <v>110</v>
      </c>
      <c r="B27" s="130">
        <f>'[2]CONT-RA10633'!B28</f>
        <v>0</v>
      </c>
      <c r="C27" s="157">
        <f>'[2]CONT-RA10633'!E28</f>
        <v>0</v>
      </c>
      <c r="D27" s="157">
        <f>'[2]CONT-RA10633'!H28</f>
        <v>0</v>
      </c>
      <c r="E27" s="157">
        <f>'[2]CONT-RA10633'!K28</f>
        <v>0</v>
      </c>
      <c r="F27" s="157">
        <f>'[2]CONT-RA10633'!N28</f>
        <v>0</v>
      </c>
      <c r="G27" s="157">
        <f>'[2]CONT-RA10633'!O28</f>
        <v>0</v>
      </c>
      <c r="H27" s="157">
        <f>'[2]CONT-RA10633'!R28</f>
        <v>0</v>
      </c>
      <c r="I27" s="157">
        <f>'[2]CONT-RA10633'!S28</f>
        <v>0</v>
      </c>
      <c r="K27" s="157">
        <f>'[2]CONT-RA10633'!AA28</f>
        <v>0</v>
      </c>
      <c r="L27" s="157">
        <f>SUM(C27:K27)</f>
        <v>0</v>
      </c>
      <c r="M27" s="157">
        <f t="shared" si="1"/>
        <v>0</v>
      </c>
    </row>
    <row r="28" spans="1:13" ht="20.100000000000001" customHeight="1" x14ac:dyDescent="0.2">
      <c r="A28" s="128" t="s">
        <v>120</v>
      </c>
      <c r="B28" s="130">
        <f>'[2]CONT-RA10633'!B29</f>
        <v>0</v>
      </c>
      <c r="C28" s="157">
        <f>'[2]CONT-RA10633'!E29</f>
        <v>0</v>
      </c>
      <c r="D28" s="157">
        <f>'[2]CONT-RA10633'!H29</f>
        <v>0</v>
      </c>
      <c r="E28" s="157">
        <f>'[2]CONT-RA10633'!K29</f>
        <v>0</v>
      </c>
      <c r="F28" s="157">
        <f>'[2]CONT-RA10633'!N29</f>
        <v>0</v>
      </c>
      <c r="G28" s="157">
        <f>'[2]CONT-RA10633'!O29</f>
        <v>0</v>
      </c>
      <c r="H28" s="157">
        <f>'[2]CONT-RA10633'!R29</f>
        <v>0</v>
      </c>
      <c r="I28" s="157">
        <f>'[2]CONT-RA10633'!S29</f>
        <v>0</v>
      </c>
      <c r="K28" s="157">
        <f>'[2]CONT-RA10633'!AA29</f>
        <v>0</v>
      </c>
      <c r="L28" s="157">
        <f>SUM(C28:K28)</f>
        <v>0</v>
      </c>
      <c r="M28" s="157">
        <f t="shared" si="1"/>
        <v>0</v>
      </c>
    </row>
    <row r="29" spans="1:13" ht="20.100000000000001" customHeight="1" x14ac:dyDescent="0.2">
      <c r="A29" s="128" t="s">
        <v>121</v>
      </c>
      <c r="B29" s="157">
        <f t="shared" ref="B29:L29" si="6">+B30+B31</f>
        <v>24287567</v>
      </c>
      <c r="C29" s="157">
        <f t="shared" si="6"/>
        <v>0</v>
      </c>
      <c r="D29" s="157">
        <f t="shared" si="6"/>
        <v>0</v>
      </c>
      <c r="E29" s="157">
        <f t="shared" si="6"/>
        <v>41026</v>
      </c>
      <c r="F29" s="157">
        <f t="shared" si="6"/>
        <v>0</v>
      </c>
      <c r="G29" s="157">
        <f t="shared" si="6"/>
        <v>734190</v>
      </c>
      <c r="H29" s="157">
        <f t="shared" si="6"/>
        <v>0</v>
      </c>
      <c r="I29" s="157">
        <f t="shared" si="6"/>
        <v>0</v>
      </c>
      <c r="K29" s="157">
        <f t="shared" si="6"/>
        <v>2141762</v>
      </c>
      <c r="L29" s="157">
        <f t="shared" si="6"/>
        <v>2916978</v>
      </c>
      <c r="M29" s="157">
        <f t="shared" si="1"/>
        <v>27204545</v>
      </c>
    </row>
    <row r="30" spans="1:13" ht="20.100000000000001" hidden="1" customHeight="1" x14ac:dyDescent="0.2">
      <c r="A30" s="128" t="s">
        <v>109</v>
      </c>
      <c r="B30" s="130">
        <f>'[2]CONT-RA10633'!B31</f>
        <v>24287567</v>
      </c>
      <c r="C30" s="157">
        <f>'[2]CONT-RA10633'!E31</f>
        <v>0</v>
      </c>
      <c r="D30" s="157">
        <f>'[2]CONT-RA10633'!H31</f>
        <v>0</v>
      </c>
      <c r="E30" s="157">
        <f>'[2]CONT-RA10633'!K31</f>
        <v>41026</v>
      </c>
      <c r="F30" s="157">
        <f>'[2]CONT-RA10633'!N31</f>
        <v>0</v>
      </c>
      <c r="G30" s="157">
        <f>'[2]CONT-RA10633'!O31</f>
        <v>734190</v>
      </c>
      <c r="H30" s="157">
        <f>'[2]CONT-RA10633'!R31</f>
        <v>0</v>
      </c>
      <c r="I30" s="157">
        <f>'[2]CONT-RA10633'!S31</f>
        <v>0</v>
      </c>
      <c r="K30" s="157">
        <f>'[2]CONT-RA10633'!W31</f>
        <v>2141762</v>
      </c>
      <c r="L30" s="157">
        <f t="shared" ref="L30:L46" si="7">SUM(C30:K30)</f>
        <v>2916978</v>
      </c>
      <c r="M30" s="157">
        <f t="shared" si="1"/>
        <v>27204545</v>
      </c>
    </row>
    <row r="31" spans="1:13" ht="20.100000000000001" hidden="1" customHeight="1" x14ac:dyDescent="0.2">
      <c r="A31" s="128" t="s">
        <v>110</v>
      </c>
      <c r="B31" s="130">
        <f>'[2]CONT-RA10633'!B32</f>
        <v>0</v>
      </c>
      <c r="C31" s="157">
        <f>'[2]CONT-RA10633'!E32</f>
        <v>0</v>
      </c>
      <c r="D31" s="157">
        <f>'[2]CONT-RA10633'!H32</f>
        <v>0</v>
      </c>
      <c r="E31" s="157">
        <f>'[2]CONT-RA10633'!K32</f>
        <v>0</v>
      </c>
      <c r="F31" s="157">
        <f>'[2]CONT-RA10633'!N32</f>
        <v>0</v>
      </c>
      <c r="G31" s="157">
        <f>'[2]CONT-RA10633'!O32</f>
        <v>0</v>
      </c>
      <c r="H31" s="157">
        <f>'[2]CONT-RA10633'!R32</f>
        <v>0</v>
      </c>
      <c r="I31" s="157">
        <f>'[2]CONT-RA10633'!S32</f>
        <v>0</v>
      </c>
      <c r="K31" s="157">
        <f>'[2]CONT-RA10633'!AA32</f>
        <v>0</v>
      </c>
      <c r="L31" s="157">
        <f t="shared" si="7"/>
        <v>0</v>
      </c>
      <c r="M31" s="157">
        <f t="shared" si="1"/>
        <v>0</v>
      </c>
    </row>
    <row r="32" spans="1:13" ht="20.100000000000001" customHeight="1" x14ac:dyDescent="0.2">
      <c r="A32" s="128" t="s">
        <v>122</v>
      </c>
      <c r="B32" s="130">
        <f>'[2]CONT-RA10633'!B33</f>
        <v>0</v>
      </c>
      <c r="C32" s="157">
        <f>'[2]CONT-RA10633'!E33</f>
        <v>0</v>
      </c>
      <c r="D32" s="157">
        <f>'[2]CONT-RA10633'!H33</f>
        <v>0</v>
      </c>
      <c r="E32" s="157">
        <f>'[2]CONT-RA10633'!K33</f>
        <v>17600</v>
      </c>
      <c r="F32" s="157">
        <f>'[2]CONT-RA10633'!N33</f>
        <v>0</v>
      </c>
      <c r="G32" s="157">
        <f>'[2]CONT-RA10633'!O33</f>
        <v>0</v>
      </c>
      <c r="H32" s="157">
        <f>'[2]CONT-RA10633'!R33</f>
        <v>0</v>
      </c>
      <c r="I32" s="157">
        <f>'[2]CONT-RA10633'!S33</f>
        <v>2682</v>
      </c>
      <c r="K32" s="157">
        <f>'[2]CONT-RA10633'!AA33</f>
        <v>0</v>
      </c>
      <c r="L32" s="157">
        <f t="shared" si="7"/>
        <v>20282</v>
      </c>
      <c r="M32" s="157">
        <f t="shared" si="1"/>
        <v>20282</v>
      </c>
    </row>
    <row r="33" spans="1:13" ht="20.100000000000001" customHeight="1" x14ac:dyDescent="0.2">
      <c r="A33" s="128" t="s">
        <v>123</v>
      </c>
      <c r="B33" s="130">
        <f>'[2]CONT-RA10633'!B34</f>
        <v>53517</v>
      </c>
      <c r="C33" s="157">
        <f>'[2]CONT-RA10633'!E34</f>
        <v>0</v>
      </c>
      <c r="D33" s="157">
        <f>'[2]CONT-RA10633'!H34</f>
        <v>0</v>
      </c>
      <c r="E33" s="157">
        <f>'[2]CONT-RA10633'!K34</f>
        <v>0</v>
      </c>
      <c r="F33" s="157">
        <f>'[2]CONT-RA10633'!N34</f>
        <v>0</v>
      </c>
      <c r="G33" s="157">
        <f>'[2]CONT-RA10633'!O34</f>
        <v>0</v>
      </c>
      <c r="H33" s="157">
        <f>'[2]CONT-RA10633'!R34</f>
        <v>0</v>
      </c>
      <c r="I33" s="157">
        <f>'[2]CONT-RA10633'!S34</f>
        <v>0</v>
      </c>
      <c r="K33" s="157">
        <f>'[2]CONT-RA10633'!AA34</f>
        <v>0</v>
      </c>
      <c r="L33" s="157">
        <f t="shared" si="7"/>
        <v>0</v>
      </c>
      <c r="M33" s="157">
        <f t="shared" si="1"/>
        <v>53517</v>
      </c>
    </row>
    <row r="34" spans="1:13" ht="20.100000000000001" hidden="1" customHeight="1" x14ac:dyDescent="0.2">
      <c r="A34" s="128" t="s">
        <v>124</v>
      </c>
      <c r="B34" s="130">
        <f>'[2]CONT-RA10633'!B35</f>
        <v>0</v>
      </c>
      <c r="C34" s="157">
        <f>'[2]CONT-RA10633'!E35</f>
        <v>0</v>
      </c>
      <c r="D34" s="157">
        <f>'[2]CONT-RA10633'!H35</f>
        <v>0</v>
      </c>
      <c r="E34" s="157">
        <f>'[2]CONT-RA10633'!K35</f>
        <v>0</v>
      </c>
      <c r="F34" s="157">
        <f>'[2]CONT-RA10633'!N35</f>
        <v>0</v>
      </c>
      <c r="G34" s="157">
        <f>'[2]CONT-RA10633'!O35</f>
        <v>0</v>
      </c>
      <c r="H34" s="157">
        <f>'[2]CONT-RA10633'!R35</f>
        <v>0</v>
      </c>
      <c r="I34" s="157">
        <f>'[2]CONT-RA10633'!S35</f>
        <v>0</v>
      </c>
      <c r="K34" s="157">
        <f>'[2]CONT-RA10633'!AA35</f>
        <v>0</v>
      </c>
      <c r="L34" s="157">
        <f t="shared" si="7"/>
        <v>0</v>
      </c>
      <c r="M34" s="157">
        <f t="shared" si="1"/>
        <v>0</v>
      </c>
    </row>
    <row r="35" spans="1:13" ht="20.100000000000001" customHeight="1" x14ac:dyDescent="0.2">
      <c r="A35" s="128" t="s">
        <v>125</v>
      </c>
      <c r="B35" s="130">
        <f>'[2]CONT-RA10633'!B36</f>
        <v>770000</v>
      </c>
      <c r="C35" s="157">
        <f>'[2]CONT-RA10633'!E36</f>
        <v>0</v>
      </c>
      <c r="D35" s="157">
        <f>'[2]CONT-RA10633'!H36</f>
        <v>0</v>
      </c>
      <c r="E35" s="157">
        <f>'[2]CONT-RA10633'!K36</f>
        <v>0</v>
      </c>
      <c r="F35" s="157">
        <f>'[2]CONT-RA10633'!N36</f>
        <v>0</v>
      </c>
      <c r="G35" s="157">
        <f>'[2]CONT-RA10633'!O36</f>
        <v>0</v>
      </c>
      <c r="H35" s="157">
        <f>'[2]CONT-RA10633'!R36</f>
        <v>0</v>
      </c>
      <c r="I35" s="157">
        <f>'[2]CONT-RA10633'!S36</f>
        <v>0</v>
      </c>
      <c r="K35" s="157">
        <f>'[2]CONT-RA10633'!AA36</f>
        <v>0</v>
      </c>
      <c r="L35" s="157">
        <f t="shared" si="7"/>
        <v>0</v>
      </c>
      <c r="M35" s="157">
        <f t="shared" si="1"/>
        <v>770000</v>
      </c>
    </row>
    <row r="36" spans="1:13" ht="20.100000000000001" hidden="1" customHeight="1" x14ac:dyDescent="0.2">
      <c r="A36" s="128" t="s">
        <v>126</v>
      </c>
      <c r="B36" s="130">
        <f>'[2]CONT-RA10633'!B37</f>
        <v>0</v>
      </c>
      <c r="C36" s="157">
        <f>'[2]CONT-RA10633'!E37</f>
        <v>0</v>
      </c>
      <c r="D36" s="157">
        <f>'[2]CONT-RA10633'!H37</f>
        <v>0</v>
      </c>
      <c r="E36" s="157">
        <f>'[2]CONT-RA10633'!K37</f>
        <v>0</v>
      </c>
      <c r="F36" s="157">
        <f>'[2]CONT-RA10633'!N37</f>
        <v>0</v>
      </c>
      <c r="G36" s="157">
        <f>'[2]CONT-RA10633'!O37</f>
        <v>0</v>
      </c>
      <c r="H36" s="157">
        <f>'[2]CONT-RA10633'!R37</f>
        <v>0</v>
      </c>
      <c r="I36" s="157">
        <f>'[2]CONT-RA10633'!S37</f>
        <v>0</v>
      </c>
      <c r="K36" s="157">
        <f>'[2]CONT-RA10633'!AA37</f>
        <v>0</v>
      </c>
      <c r="L36" s="157">
        <f t="shared" si="7"/>
        <v>0</v>
      </c>
      <c r="M36" s="157">
        <f t="shared" si="1"/>
        <v>0</v>
      </c>
    </row>
    <row r="37" spans="1:13" ht="20.100000000000001" customHeight="1" x14ac:dyDescent="0.2">
      <c r="A37" s="128" t="s">
        <v>127</v>
      </c>
      <c r="B37" s="130">
        <f>'[2]CONT-RA10633'!B38</f>
        <v>0</v>
      </c>
      <c r="C37" s="157">
        <f>'[2]CONT-RA10633'!E38</f>
        <v>0</v>
      </c>
      <c r="D37" s="157">
        <f>'[2]CONT-RA10633'!H38</f>
        <v>0</v>
      </c>
      <c r="E37" s="157">
        <f>'[2]CONT-RA10633'!K38</f>
        <v>0</v>
      </c>
      <c r="F37" s="157">
        <f>'[2]CONT-RA10633'!N38</f>
        <v>0</v>
      </c>
      <c r="G37" s="157">
        <f>'[2]CONT-RA10633'!O38</f>
        <v>0</v>
      </c>
      <c r="H37" s="157">
        <f>'[2]CONT-RA10633'!R38</f>
        <v>0</v>
      </c>
      <c r="I37" s="157">
        <f>'[2]CONT-RA10633'!S38</f>
        <v>0</v>
      </c>
      <c r="J37" s="157">
        <f>'[2]CONT-RA10633'!T38</f>
        <v>170036</v>
      </c>
      <c r="K37" s="157">
        <f>'[2]CONT-RA10633'!AA38</f>
        <v>0</v>
      </c>
      <c r="L37" s="157">
        <f t="shared" si="7"/>
        <v>170036</v>
      </c>
      <c r="M37" s="157">
        <f t="shared" si="1"/>
        <v>170036</v>
      </c>
    </row>
    <row r="38" spans="1:13" ht="20.100000000000001" hidden="1" customHeight="1" x14ac:dyDescent="0.2">
      <c r="A38" s="128" t="s">
        <v>128</v>
      </c>
      <c r="B38" s="130">
        <f>'[2]CONT-RA10633'!B39</f>
        <v>0</v>
      </c>
      <c r="C38" s="157">
        <f>'[2]CONT-RA10633'!E39</f>
        <v>0</v>
      </c>
      <c r="D38" s="157">
        <f>'[2]CONT-RA10633'!H39</f>
        <v>0</v>
      </c>
      <c r="E38" s="157">
        <f>'[2]CONT-RA10633'!K39</f>
        <v>0</v>
      </c>
      <c r="F38" s="157">
        <f>'[2]CONT-RA10633'!N39</f>
        <v>0</v>
      </c>
      <c r="G38" s="157">
        <f>'[2]CONT-RA10633'!O39</f>
        <v>0</v>
      </c>
      <c r="H38" s="157">
        <f>'[2]CONT-RA10633'!R39</f>
        <v>0</v>
      </c>
      <c r="I38" s="157">
        <f>'[2]CONT-RA10633'!S39</f>
        <v>0</v>
      </c>
      <c r="K38" s="157">
        <f>'[2]CONT-RA10633'!AA39</f>
        <v>0</v>
      </c>
      <c r="L38" s="157">
        <f t="shared" si="7"/>
        <v>0</v>
      </c>
      <c r="M38" s="157">
        <f t="shared" si="1"/>
        <v>0</v>
      </c>
    </row>
    <row r="39" spans="1:13" ht="20.100000000000001" customHeight="1" x14ac:dyDescent="0.2">
      <c r="A39" s="128" t="s">
        <v>152</v>
      </c>
      <c r="B39" s="130">
        <f>'[2]CONT-RA10633'!B40</f>
        <v>387758</v>
      </c>
      <c r="C39" s="157">
        <f>'[2]CONT-RA10633'!E40</f>
        <v>0</v>
      </c>
      <c r="D39" s="157">
        <f>'[2]CONT-RA10633'!H40</f>
        <v>0</v>
      </c>
      <c r="E39" s="157">
        <f>'[2]CONT-RA10633'!K40</f>
        <v>0</v>
      </c>
      <c r="F39" s="157">
        <f>'[2]CONT-RA10633'!N40</f>
        <v>0</v>
      </c>
      <c r="G39" s="157">
        <f>'[2]CONT-RA10633'!O40</f>
        <v>25099</v>
      </c>
      <c r="H39" s="157">
        <f>'[2]CONT-RA10633'!R40</f>
        <v>0</v>
      </c>
      <c r="I39" s="157">
        <f>'[2]CONT-RA10633'!S40</f>
        <v>0</v>
      </c>
      <c r="K39" s="157">
        <f>'[2]CONT-RA10633'!AA40</f>
        <v>0</v>
      </c>
      <c r="L39" s="157">
        <f t="shared" si="7"/>
        <v>25099</v>
      </c>
      <c r="M39" s="157">
        <f t="shared" si="1"/>
        <v>412857</v>
      </c>
    </row>
    <row r="40" spans="1:13" ht="20.100000000000001" hidden="1" customHeight="1" x14ac:dyDescent="0.2">
      <c r="A40" s="128" t="s">
        <v>129</v>
      </c>
      <c r="B40" s="130">
        <f>'[2]CONT-RA10633'!B41</f>
        <v>0</v>
      </c>
      <c r="C40" s="157">
        <f>'[2]CONT-RA10633'!E41</f>
        <v>0</v>
      </c>
      <c r="D40" s="157">
        <f>'[2]CONT-RA10633'!H41</f>
        <v>0</v>
      </c>
      <c r="E40" s="157">
        <f>'[2]CONT-RA10633'!K41</f>
        <v>0</v>
      </c>
      <c r="F40" s="157">
        <f>'[2]CONT-RA10633'!N41</f>
        <v>0</v>
      </c>
      <c r="G40" s="157">
        <f>'[2]CONT-RA10633'!O41</f>
        <v>0</v>
      </c>
      <c r="H40" s="157">
        <f>'[2]CONT-RA10633'!R41</f>
        <v>0</v>
      </c>
      <c r="I40" s="157">
        <f>'[2]CONT-RA10633'!S41</f>
        <v>0</v>
      </c>
      <c r="K40" s="157">
        <f>'[2]CONT-RA10633'!AA41</f>
        <v>0</v>
      </c>
      <c r="L40" s="157">
        <f t="shared" si="7"/>
        <v>0</v>
      </c>
      <c r="M40" s="157">
        <f t="shared" si="1"/>
        <v>0</v>
      </c>
    </row>
    <row r="41" spans="1:13" ht="20.100000000000001" hidden="1" customHeight="1" x14ac:dyDescent="0.2">
      <c r="A41" s="128" t="s">
        <v>130</v>
      </c>
      <c r="B41" s="130">
        <f>'[2]CONT-RA10633'!B42</f>
        <v>0</v>
      </c>
      <c r="C41" s="157">
        <f>'[2]CONT-RA10633'!E42</f>
        <v>0</v>
      </c>
      <c r="D41" s="157">
        <f>'[2]CONT-RA10633'!H42</f>
        <v>0</v>
      </c>
      <c r="E41" s="157">
        <f>'[2]CONT-RA10633'!K42</f>
        <v>0</v>
      </c>
      <c r="F41" s="157">
        <f>'[2]CONT-RA10633'!N42</f>
        <v>0</v>
      </c>
      <c r="G41" s="157">
        <f>'[2]CONT-RA10633'!O42</f>
        <v>0</v>
      </c>
      <c r="H41" s="157">
        <f>'[2]CONT-RA10633'!R42</f>
        <v>0</v>
      </c>
      <c r="I41" s="157">
        <f>'[2]CONT-RA10633'!S42</f>
        <v>0</v>
      </c>
      <c r="K41" s="157">
        <f>'[2]CONT-RA10633'!AA42</f>
        <v>0</v>
      </c>
      <c r="L41" s="157">
        <f t="shared" si="7"/>
        <v>0</v>
      </c>
      <c r="M41" s="157">
        <f t="shared" si="1"/>
        <v>0</v>
      </c>
    </row>
    <row r="42" spans="1:13" ht="20.100000000000001" hidden="1" customHeight="1" x14ac:dyDescent="0.2">
      <c r="A42" s="128" t="s">
        <v>131</v>
      </c>
      <c r="B42" s="130">
        <f>'[2]CONT-RA10633'!B43</f>
        <v>0</v>
      </c>
      <c r="C42" s="157">
        <f>'[2]CONT-RA10633'!E43</f>
        <v>0</v>
      </c>
      <c r="D42" s="157">
        <f>'[2]CONT-RA10633'!H43</f>
        <v>0</v>
      </c>
      <c r="E42" s="157">
        <f>'[2]CONT-RA10633'!K43</f>
        <v>0</v>
      </c>
      <c r="F42" s="157">
        <f>'[2]CONT-RA10633'!N43</f>
        <v>0</v>
      </c>
      <c r="G42" s="157">
        <f>'[2]CONT-RA10633'!O43</f>
        <v>0</v>
      </c>
      <c r="H42" s="157">
        <f>'[2]CONT-RA10633'!R43</f>
        <v>0</v>
      </c>
      <c r="I42" s="157">
        <f>'[2]CONT-RA10633'!S43</f>
        <v>0</v>
      </c>
      <c r="K42" s="157">
        <f>'[2]CONT-RA10633'!AA43</f>
        <v>0</v>
      </c>
      <c r="L42" s="157">
        <f t="shared" si="7"/>
        <v>0</v>
      </c>
      <c r="M42" s="157">
        <f t="shared" si="1"/>
        <v>0</v>
      </c>
    </row>
    <row r="43" spans="1:13" ht="20.100000000000001" hidden="1" customHeight="1" x14ac:dyDescent="0.2">
      <c r="A43" s="128" t="s">
        <v>132</v>
      </c>
      <c r="B43" s="130">
        <f>'[2]CONT-RA10633'!B44</f>
        <v>0</v>
      </c>
      <c r="C43" s="157">
        <f>'[2]CONT-RA10633'!E44</f>
        <v>0</v>
      </c>
      <c r="D43" s="157">
        <f>'[2]CONT-RA10633'!H44</f>
        <v>0</v>
      </c>
      <c r="E43" s="157">
        <f>'[2]CONT-RA10633'!K44</f>
        <v>0</v>
      </c>
      <c r="F43" s="157">
        <f>'[2]CONT-RA10633'!N44</f>
        <v>0</v>
      </c>
      <c r="G43" s="157">
        <f>'[2]CONT-RA10633'!O44</f>
        <v>0</v>
      </c>
      <c r="H43" s="157">
        <f>'[2]CONT-RA10633'!R44</f>
        <v>0</v>
      </c>
      <c r="I43" s="157">
        <f>'[2]CONT-RA10633'!S44</f>
        <v>0</v>
      </c>
      <c r="K43" s="157">
        <f>'[2]CONT-RA10633'!AA44</f>
        <v>0</v>
      </c>
      <c r="L43" s="157">
        <f t="shared" si="7"/>
        <v>0</v>
      </c>
      <c r="M43" s="157">
        <f t="shared" si="1"/>
        <v>0</v>
      </c>
    </row>
    <row r="44" spans="1:13" ht="20.100000000000001" hidden="1" customHeight="1" x14ac:dyDescent="0.2">
      <c r="A44" s="128" t="s">
        <v>133</v>
      </c>
      <c r="B44" s="130">
        <f>'[2]CONT-RA10633'!B45</f>
        <v>0</v>
      </c>
      <c r="C44" s="157">
        <f>'[2]CONT-RA10633'!E45</f>
        <v>0</v>
      </c>
      <c r="D44" s="157">
        <f>'[2]CONT-RA10633'!H45</f>
        <v>0</v>
      </c>
      <c r="E44" s="157">
        <f>'[2]CONT-RA10633'!K45</f>
        <v>0</v>
      </c>
      <c r="F44" s="157">
        <f>'[2]CONT-RA10633'!N45</f>
        <v>0</v>
      </c>
      <c r="G44" s="157">
        <f>'[2]CONT-RA10633'!O45</f>
        <v>0</v>
      </c>
      <c r="H44" s="157">
        <f>'[2]CONT-RA10633'!R45</f>
        <v>0</v>
      </c>
      <c r="I44" s="157">
        <f>'[2]CONT-RA10633'!S45</f>
        <v>0</v>
      </c>
      <c r="K44" s="157">
        <f>'[2]CONT-RA10633'!AA45</f>
        <v>0</v>
      </c>
      <c r="L44" s="157">
        <f t="shared" si="7"/>
        <v>0</v>
      </c>
      <c r="M44" s="157">
        <f t="shared" si="1"/>
        <v>0</v>
      </c>
    </row>
    <row r="45" spans="1:13" ht="20.100000000000001" hidden="1" customHeight="1" x14ac:dyDescent="0.2">
      <c r="A45" s="128" t="s">
        <v>134</v>
      </c>
      <c r="B45" s="130">
        <f>'[2]CONT-RA10633'!B46</f>
        <v>0</v>
      </c>
      <c r="C45" s="157">
        <f>'[2]CONT-RA10633'!E46</f>
        <v>0</v>
      </c>
      <c r="D45" s="157">
        <f>'[2]CONT-RA10633'!H46</f>
        <v>0</v>
      </c>
      <c r="E45" s="157">
        <f>'[2]CONT-RA10633'!K46</f>
        <v>0</v>
      </c>
      <c r="F45" s="157">
        <f>'[2]CONT-RA10633'!N46</f>
        <v>0</v>
      </c>
      <c r="G45" s="157">
        <f>'[2]CONT-RA10633'!O46</f>
        <v>0</v>
      </c>
      <c r="H45" s="157">
        <f>'[2]CONT-RA10633'!R46</f>
        <v>0</v>
      </c>
      <c r="I45" s="157">
        <f>'[2]CONT-RA10633'!S46</f>
        <v>0</v>
      </c>
      <c r="K45" s="157">
        <f>'[2]CONT-RA10633'!AA46</f>
        <v>0</v>
      </c>
      <c r="L45" s="157">
        <f t="shared" si="7"/>
        <v>0</v>
      </c>
      <c r="M45" s="157">
        <f t="shared" si="1"/>
        <v>0</v>
      </c>
    </row>
    <row r="46" spans="1:13" ht="20.100000000000001" hidden="1" customHeight="1" x14ac:dyDescent="0.2">
      <c r="A46" s="128" t="s">
        <v>135</v>
      </c>
      <c r="B46" s="130">
        <f>'[2]CONT-RA10633'!B47</f>
        <v>0</v>
      </c>
      <c r="C46" s="157">
        <f>'[2]CONT-RA10633'!E47</f>
        <v>0</v>
      </c>
      <c r="D46" s="157">
        <f>'[2]CONT-RA10633'!H47</f>
        <v>0</v>
      </c>
      <c r="E46" s="157">
        <f>'[2]CONT-RA10633'!K47</f>
        <v>0</v>
      </c>
      <c r="F46" s="157">
        <f>'[2]CONT-RA10633'!N47</f>
        <v>0</v>
      </c>
      <c r="G46" s="157">
        <f>'[2]CONT-RA10633'!O47</f>
        <v>0</v>
      </c>
      <c r="H46" s="157">
        <f>'[2]CONT-RA10633'!R47</f>
        <v>0</v>
      </c>
      <c r="I46" s="157">
        <f>'[2]CONT-RA10633'!S47</f>
        <v>0</v>
      </c>
      <c r="K46" s="157">
        <f>'[2]CONT-RA10633'!AA47</f>
        <v>0</v>
      </c>
      <c r="L46" s="157">
        <f t="shared" si="7"/>
        <v>0</v>
      </c>
      <c r="M46" s="157">
        <f t="shared" si="1"/>
        <v>0</v>
      </c>
    </row>
    <row r="47" spans="1:13" ht="20.100000000000001" hidden="1" customHeight="1" x14ac:dyDescent="0.2">
      <c r="A47" s="128"/>
      <c r="B47" s="130"/>
    </row>
    <row r="48" spans="1:13" ht="20.100000000000001" customHeight="1" x14ac:dyDescent="0.2">
      <c r="A48" s="128" t="s">
        <v>136</v>
      </c>
      <c r="B48" s="169">
        <f>SUM(B49:B52)+SUM(B55:B67)+SUM(B72:B88)</f>
        <v>0</v>
      </c>
      <c r="C48" s="169">
        <f t="shared" ref="C48:M48" si="8">SUM(C49:C52)+SUM(C55:C67)+SUM(C72:C88)</f>
        <v>0</v>
      </c>
      <c r="D48" s="169">
        <f t="shared" si="8"/>
        <v>0</v>
      </c>
      <c r="E48" s="169">
        <f t="shared" si="8"/>
        <v>0</v>
      </c>
      <c r="F48" s="169">
        <f t="shared" si="8"/>
        <v>0</v>
      </c>
      <c r="G48" s="169">
        <f t="shared" si="8"/>
        <v>0</v>
      </c>
      <c r="H48" s="169">
        <f t="shared" si="8"/>
        <v>141182</v>
      </c>
      <c r="I48" s="169">
        <f t="shared" si="8"/>
        <v>0</v>
      </c>
      <c r="J48" s="169"/>
      <c r="K48" s="169">
        <f t="shared" si="8"/>
        <v>0</v>
      </c>
      <c r="L48" s="169">
        <f t="shared" si="8"/>
        <v>141182</v>
      </c>
      <c r="M48" s="169">
        <f t="shared" si="8"/>
        <v>141182</v>
      </c>
    </row>
    <row r="49" spans="1:13" ht="20.100000000000001" hidden="1" customHeight="1" x14ac:dyDescent="0.2">
      <c r="A49" s="128" t="s">
        <v>53</v>
      </c>
      <c r="B49" s="130">
        <f>'[2]CONT-RA10633'!B50</f>
        <v>0</v>
      </c>
      <c r="C49" s="157">
        <f>'[2]CONT-RA10633'!E50</f>
        <v>0</v>
      </c>
      <c r="D49" s="157">
        <f>'[2]CONT-RA10633'!H50</f>
        <v>0</v>
      </c>
      <c r="E49" s="157">
        <f>'[2]CONT-RA10633'!K50</f>
        <v>0</v>
      </c>
      <c r="F49" s="157">
        <f>'[2]CONT-RA10633'!N50</f>
        <v>0</v>
      </c>
      <c r="G49" s="157">
        <f>'[2]CONT-RA10633'!O50</f>
        <v>0</v>
      </c>
      <c r="H49" s="157">
        <f>'[2]CONT-RA10633'!R50</f>
        <v>0</v>
      </c>
      <c r="I49" s="157">
        <f>'[2]CONT-RA10633'!S50</f>
        <v>0</v>
      </c>
      <c r="K49" s="157">
        <f>'[2]CONT-RA10633'!AA50</f>
        <v>0</v>
      </c>
      <c r="L49" s="157">
        <f>SUM(C49:K49)</f>
        <v>0</v>
      </c>
      <c r="M49" s="157">
        <f t="shared" ref="M49:M60" si="9">L49+B49</f>
        <v>0</v>
      </c>
    </row>
    <row r="50" spans="1:13" ht="20.100000000000001" hidden="1" customHeight="1" x14ac:dyDescent="0.2">
      <c r="A50" s="128" t="s">
        <v>54</v>
      </c>
      <c r="B50" s="130">
        <f>'[2]CONT-RA10633'!B51</f>
        <v>0</v>
      </c>
      <c r="C50" s="157">
        <f>'[2]CONT-RA10633'!E51</f>
        <v>0</v>
      </c>
      <c r="D50" s="157">
        <f>'[2]CONT-RA10633'!H51</f>
        <v>0</v>
      </c>
      <c r="E50" s="157">
        <f>'[2]CONT-RA10633'!K51</f>
        <v>0</v>
      </c>
      <c r="F50" s="157">
        <f>'[2]CONT-RA10633'!N51</f>
        <v>0</v>
      </c>
      <c r="G50" s="157">
        <f>'[2]CONT-RA10633'!O51</f>
        <v>0</v>
      </c>
      <c r="H50" s="157">
        <f>'[2]CONT-RA10633'!R51</f>
        <v>0</v>
      </c>
      <c r="I50" s="157">
        <f>'[2]CONT-RA10633'!S51</f>
        <v>0</v>
      </c>
      <c r="K50" s="157">
        <f>'[2]CONT-RA10633'!AA51</f>
        <v>0</v>
      </c>
      <c r="L50" s="157">
        <f>SUM(C50:K50)</f>
        <v>0</v>
      </c>
      <c r="M50" s="157">
        <f t="shared" si="9"/>
        <v>0</v>
      </c>
    </row>
    <row r="51" spans="1:13" ht="20.100000000000001" hidden="1" customHeight="1" x14ac:dyDescent="0.2">
      <c r="A51" s="128" t="s">
        <v>55</v>
      </c>
      <c r="B51" s="130">
        <f>'[2]CONT-RA10633'!B52</f>
        <v>0</v>
      </c>
      <c r="C51" s="157">
        <f>'[2]CONT-RA10633'!E52</f>
        <v>0</v>
      </c>
      <c r="D51" s="157">
        <f>'[2]CONT-RA10633'!H52</f>
        <v>0</v>
      </c>
      <c r="E51" s="157">
        <f>'[2]CONT-RA10633'!K52</f>
        <v>0</v>
      </c>
      <c r="F51" s="157">
        <f>'[2]CONT-RA10633'!N52</f>
        <v>0</v>
      </c>
      <c r="G51" s="157">
        <f>'[2]CONT-RA10633'!O52</f>
        <v>0</v>
      </c>
      <c r="H51" s="157">
        <f>'[2]CONT-RA10633'!R52</f>
        <v>0</v>
      </c>
      <c r="I51" s="157">
        <f>'[2]CONT-RA10633'!S52</f>
        <v>0</v>
      </c>
      <c r="K51" s="157">
        <f>'[2]CONT-RA10633'!AA52</f>
        <v>0</v>
      </c>
      <c r="L51" s="157">
        <f>SUM(C51:K51)</f>
        <v>0</v>
      </c>
      <c r="M51" s="157">
        <f t="shared" si="9"/>
        <v>0</v>
      </c>
    </row>
    <row r="52" spans="1:13" ht="20.100000000000001" customHeight="1" x14ac:dyDescent="0.2">
      <c r="A52" s="128" t="s">
        <v>56</v>
      </c>
      <c r="B52" s="157">
        <f t="shared" ref="B52:L52" si="10">+B53+B54</f>
        <v>0</v>
      </c>
      <c r="C52" s="157">
        <f t="shared" si="10"/>
        <v>0</v>
      </c>
      <c r="D52" s="157">
        <f t="shared" si="10"/>
        <v>0</v>
      </c>
      <c r="E52" s="157">
        <f t="shared" si="10"/>
        <v>0</v>
      </c>
      <c r="F52" s="157">
        <f t="shared" si="10"/>
        <v>0</v>
      </c>
      <c r="G52" s="157">
        <f t="shared" si="10"/>
        <v>0</v>
      </c>
      <c r="H52" s="157">
        <f t="shared" si="10"/>
        <v>83812</v>
      </c>
      <c r="I52" s="157">
        <f t="shared" si="10"/>
        <v>0</v>
      </c>
      <c r="K52" s="157">
        <f t="shared" si="10"/>
        <v>0</v>
      </c>
      <c r="L52" s="157">
        <f t="shared" si="10"/>
        <v>83812</v>
      </c>
      <c r="M52" s="157">
        <f t="shared" si="9"/>
        <v>83812</v>
      </c>
    </row>
    <row r="53" spans="1:13" ht="20.100000000000001" hidden="1" customHeight="1" x14ac:dyDescent="0.2">
      <c r="A53" s="128" t="s">
        <v>137</v>
      </c>
      <c r="B53" s="130">
        <f>'[2]CONT-RA10633'!B54</f>
        <v>0</v>
      </c>
      <c r="C53" s="157">
        <f>'[2]CONT-RA10633'!E54</f>
        <v>0</v>
      </c>
      <c r="D53" s="157">
        <f>'[2]CONT-RA10633'!H54</f>
        <v>0</v>
      </c>
      <c r="E53" s="157">
        <f>'[2]CONT-RA10633'!K54</f>
        <v>0</v>
      </c>
      <c r="F53" s="157">
        <f>'[2]CONT-RA10633'!N54</f>
        <v>0</v>
      </c>
      <c r="G53" s="157">
        <f>'[2]CONT-RA10633'!O54</f>
        <v>0</v>
      </c>
      <c r="H53" s="157">
        <f>'[2]CONT-RA10633'!R54</f>
        <v>83812</v>
      </c>
      <c r="I53" s="157">
        <f>'[2]CONT-RA10633'!S54</f>
        <v>0</v>
      </c>
      <c r="K53" s="157">
        <f>'[2]CONT-RA10633'!AA54</f>
        <v>0</v>
      </c>
      <c r="L53" s="157">
        <f t="shared" ref="L53:L66" si="11">SUM(C53:K53)</f>
        <v>83812</v>
      </c>
      <c r="M53" s="157">
        <f t="shared" si="9"/>
        <v>83812</v>
      </c>
    </row>
    <row r="54" spans="1:13" ht="20.100000000000001" hidden="1" customHeight="1" x14ac:dyDescent="0.2">
      <c r="A54" s="128" t="s">
        <v>138</v>
      </c>
      <c r="B54" s="130">
        <f>'[2]CONT-RA10633'!B55</f>
        <v>0</v>
      </c>
      <c r="C54" s="157">
        <f>'[2]CONT-RA10633'!E55</f>
        <v>0</v>
      </c>
      <c r="D54" s="157">
        <f>'[2]CONT-RA10633'!H55</f>
        <v>0</v>
      </c>
      <c r="E54" s="157">
        <f>'[2]CONT-RA10633'!K55</f>
        <v>0</v>
      </c>
      <c r="F54" s="157">
        <f>'[2]CONT-RA10633'!N55</f>
        <v>0</v>
      </c>
      <c r="G54" s="157">
        <f>'[2]CONT-RA10633'!O55</f>
        <v>0</v>
      </c>
      <c r="H54" s="157">
        <f>'[2]CONT-RA10633'!R55</f>
        <v>0</v>
      </c>
      <c r="I54" s="157">
        <f>'[2]CONT-RA10633'!S55</f>
        <v>0</v>
      </c>
      <c r="K54" s="157">
        <f>'[2]CONT-RA10633'!AA55</f>
        <v>0</v>
      </c>
      <c r="L54" s="157">
        <f t="shared" si="11"/>
        <v>0</v>
      </c>
      <c r="M54" s="157">
        <f t="shared" si="9"/>
        <v>0</v>
      </c>
    </row>
    <row r="55" spans="1:13" ht="20.100000000000001" hidden="1" customHeight="1" x14ac:dyDescent="0.2">
      <c r="A55" s="128" t="s">
        <v>59</v>
      </c>
      <c r="B55" s="130">
        <f>'[2]CONT-RA10633'!B56</f>
        <v>0</v>
      </c>
      <c r="C55" s="157">
        <f>'[2]CONT-RA10633'!E56</f>
        <v>0</v>
      </c>
      <c r="D55" s="157">
        <f>'[2]CONT-RA10633'!H56</f>
        <v>0</v>
      </c>
      <c r="E55" s="157">
        <f>'[2]CONT-RA10633'!K56</f>
        <v>0</v>
      </c>
      <c r="F55" s="157">
        <f>'[2]CONT-RA10633'!N56</f>
        <v>0</v>
      </c>
      <c r="G55" s="157">
        <f>'[2]CONT-RA10633'!O56</f>
        <v>0</v>
      </c>
      <c r="H55" s="157">
        <f>'[2]CONT-RA10633'!R56</f>
        <v>0</v>
      </c>
      <c r="I55" s="157">
        <f>'[2]CONT-RA10633'!S56</f>
        <v>0</v>
      </c>
      <c r="K55" s="157">
        <f>'[2]CONT-RA10633'!AA56</f>
        <v>0</v>
      </c>
      <c r="L55" s="157">
        <f t="shared" si="11"/>
        <v>0</v>
      </c>
      <c r="M55" s="157">
        <f t="shared" si="9"/>
        <v>0</v>
      </c>
    </row>
    <row r="56" spans="1:13" ht="20.100000000000001" hidden="1" customHeight="1" x14ac:dyDescent="0.2">
      <c r="A56" s="128" t="s">
        <v>60</v>
      </c>
      <c r="B56" s="130">
        <f>'[2]CONT-RA10633'!B57</f>
        <v>0</v>
      </c>
      <c r="C56" s="157">
        <f>'[2]CONT-RA10633'!E57</f>
        <v>0</v>
      </c>
      <c r="D56" s="157">
        <f>'[2]CONT-RA10633'!H57</f>
        <v>0</v>
      </c>
      <c r="E56" s="157">
        <f>'[2]CONT-RA10633'!K57</f>
        <v>0</v>
      </c>
      <c r="F56" s="157">
        <f>'[2]CONT-RA10633'!N57</f>
        <v>0</v>
      </c>
      <c r="G56" s="157">
        <f>'[2]CONT-RA10633'!O57</f>
        <v>0</v>
      </c>
      <c r="H56" s="157">
        <f>'[2]CONT-RA10633'!R57</f>
        <v>0</v>
      </c>
      <c r="I56" s="157">
        <f>'[2]CONT-RA10633'!S57</f>
        <v>0</v>
      </c>
      <c r="K56" s="157">
        <f>'[2]CONT-RA10633'!AA57</f>
        <v>0</v>
      </c>
      <c r="L56" s="157">
        <f t="shared" si="11"/>
        <v>0</v>
      </c>
      <c r="M56" s="157">
        <f t="shared" si="9"/>
        <v>0</v>
      </c>
    </row>
    <row r="57" spans="1:13" ht="20.100000000000001" hidden="1" customHeight="1" x14ac:dyDescent="0.2">
      <c r="A57" s="128" t="s">
        <v>61</v>
      </c>
      <c r="B57" s="130">
        <f>'[2]CONT-RA10633'!B58</f>
        <v>0</v>
      </c>
      <c r="C57" s="157">
        <f>'[2]CONT-RA10633'!E58</f>
        <v>0</v>
      </c>
      <c r="D57" s="157">
        <f>'[2]CONT-RA10633'!H58</f>
        <v>0</v>
      </c>
      <c r="E57" s="157">
        <f>'[2]CONT-RA10633'!K58</f>
        <v>0</v>
      </c>
      <c r="F57" s="157">
        <f>'[2]CONT-RA10633'!N58</f>
        <v>0</v>
      </c>
      <c r="G57" s="157">
        <f>'[2]CONT-RA10633'!O58</f>
        <v>0</v>
      </c>
      <c r="H57" s="157">
        <f>'[2]CONT-RA10633'!R58</f>
        <v>0</v>
      </c>
      <c r="I57" s="157">
        <f>'[2]CONT-RA10633'!S58</f>
        <v>0</v>
      </c>
      <c r="K57" s="157">
        <f>'[2]CONT-RA10633'!AA58</f>
        <v>0</v>
      </c>
      <c r="L57" s="157">
        <f t="shared" si="11"/>
        <v>0</v>
      </c>
      <c r="M57" s="157">
        <f t="shared" si="9"/>
        <v>0</v>
      </c>
    </row>
    <row r="58" spans="1:13" ht="20.100000000000001" hidden="1" customHeight="1" x14ac:dyDescent="0.2">
      <c r="A58" s="128" t="s">
        <v>62</v>
      </c>
      <c r="B58" s="130">
        <f>'[2]CONT-RA10633'!B59</f>
        <v>0</v>
      </c>
      <c r="C58" s="157">
        <f>'[2]CONT-RA10633'!E59</f>
        <v>0</v>
      </c>
      <c r="D58" s="157">
        <f>'[2]CONT-RA10633'!H59</f>
        <v>0</v>
      </c>
      <c r="E58" s="157">
        <f>'[2]CONT-RA10633'!K59</f>
        <v>0</v>
      </c>
      <c r="F58" s="157">
        <f>'[2]CONT-RA10633'!N59</f>
        <v>0</v>
      </c>
      <c r="G58" s="157">
        <f>'[2]CONT-RA10633'!O59</f>
        <v>0</v>
      </c>
      <c r="H58" s="157">
        <f>'[2]CONT-RA10633'!R59</f>
        <v>0</v>
      </c>
      <c r="I58" s="157">
        <f>'[2]CONT-RA10633'!S59</f>
        <v>0</v>
      </c>
      <c r="K58" s="157">
        <f>'[2]CONT-RA10633'!AA59</f>
        <v>0</v>
      </c>
      <c r="L58" s="157">
        <f t="shared" si="11"/>
        <v>0</v>
      </c>
      <c r="M58" s="157">
        <f t="shared" si="9"/>
        <v>0</v>
      </c>
    </row>
    <row r="59" spans="1:13" ht="20.100000000000001" hidden="1" customHeight="1" x14ac:dyDescent="0.2">
      <c r="A59" s="128" t="s">
        <v>220</v>
      </c>
      <c r="B59" s="130"/>
    </row>
    <row r="60" spans="1:13" ht="20.100000000000001" hidden="1" customHeight="1" x14ac:dyDescent="0.2">
      <c r="A60" s="128" t="s">
        <v>63</v>
      </c>
      <c r="B60" s="130">
        <f>'[2]CONT-RA10633'!B61</f>
        <v>0</v>
      </c>
      <c r="C60" s="157">
        <f>'[2]CONT-RA10633'!E61</f>
        <v>0</v>
      </c>
      <c r="D60" s="157">
        <f>'[2]CONT-RA10633'!H61</f>
        <v>0</v>
      </c>
      <c r="E60" s="157">
        <f>'[2]CONT-RA10633'!K61</f>
        <v>0</v>
      </c>
      <c r="F60" s="157">
        <f>'[2]CONT-RA10633'!N61</f>
        <v>0</v>
      </c>
      <c r="G60" s="157">
        <f>'[2]CONT-RA10633'!O61</f>
        <v>0</v>
      </c>
      <c r="H60" s="157">
        <f>'[2]CONT-RA10633'!R61</f>
        <v>0</v>
      </c>
      <c r="I60" s="157">
        <f>'[2]CONT-RA10633'!S61</f>
        <v>0</v>
      </c>
      <c r="K60" s="157">
        <f>'[2]CONT-RA10633'!AA61</f>
        <v>0</v>
      </c>
      <c r="L60" s="157">
        <f t="shared" si="11"/>
        <v>0</v>
      </c>
      <c r="M60" s="157">
        <f t="shared" si="9"/>
        <v>0</v>
      </c>
    </row>
    <row r="61" spans="1:13" ht="20.100000000000001" hidden="1" customHeight="1" x14ac:dyDescent="0.2">
      <c r="A61" s="128" t="s">
        <v>178</v>
      </c>
      <c r="B61" s="130">
        <f>'[2]CONT-RA10633'!B62</f>
        <v>0</v>
      </c>
      <c r="C61" s="157">
        <f>'[2]CONT-RA10633'!E62</f>
        <v>0</v>
      </c>
      <c r="D61" s="157">
        <f>'[2]CONT-RA10633'!H62</f>
        <v>0</v>
      </c>
      <c r="E61" s="157">
        <f>'[2]CONT-RA10633'!K62</f>
        <v>0</v>
      </c>
      <c r="F61" s="157">
        <f>'[2]CONT-RA10633'!N62</f>
        <v>0</v>
      </c>
      <c r="G61" s="157">
        <f>'[2]CONT-RA10633'!O62</f>
        <v>0</v>
      </c>
      <c r="H61" s="157">
        <f>'[2]CONT-RA10633'!R62</f>
        <v>0</v>
      </c>
      <c r="I61" s="157">
        <f>'[2]CONT-RA10633'!S62</f>
        <v>0</v>
      </c>
      <c r="K61" s="157">
        <f>'[2]CONT-RA10633'!AA62</f>
        <v>0</v>
      </c>
      <c r="L61" s="157">
        <f t="shared" si="11"/>
        <v>0</v>
      </c>
      <c r="M61" s="157">
        <f>L61+B61</f>
        <v>0</v>
      </c>
    </row>
    <row r="62" spans="1:13" ht="20.100000000000001" hidden="1" customHeight="1" x14ac:dyDescent="0.2">
      <c r="A62" s="128" t="s">
        <v>64</v>
      </c>
      <c r="B62" s="130">
        <f>'[2]CONT-RA10633'!B63</f>
        <v>0</v>
      </c>
      <c r="C62" s="157">
        <f>'[2]CONT-RA10633'!E63</f>
        <v>0</v>
      </c>
      <c r="D62" s="157">
        <f>'[2]CONT-RA10633'!H63</f>
        <v>0</v>
      </c>
      <c r="E62" s="157">
        <f>'[2]CONT-RA10633'!K63</f>
        <v>0</v>
      </c>
      <c r="F62" s="157">
        <f>'[2]CONT-RA10633'!N63</f>
        <v>0</v>
      </c>
      <c r="G62" s="157">
        <f>'[2]CONT-RA10633'!O63</f>
        <v>0</v>
      </c>
      <c r="H62" s="157">
        <f>'[2]CONT-RA10633'!R63</f>
        <v>0</v>
      </c>
      <c r="I62" s="157">
        <f>'[2]CONT-RA10633'!S63</f>
        <v>0</v>
      </c>
      <c r="K62" s="157">
        <f>'[2]CONT-RA10633'!AA63</f>
        <v>0</v>
      </c>
      <c r="L62" s="157">
        <f t="shared" si="11"/>
        <v>0</v>
      </c>
      <c r="M62" s="157">
        <f t="shared" ref="M62:M87" si="12">L62+B62</f>
        <v>0</v>
      </c>
    </row>
    <row r="63" spans="1:13" ht="20.100000000000001" hidden="1" customHeight="1" x14ac:dyDescent="0.2">
      <c r="A63" s="128" t="s">
        <v>65</v>
      </c>
      <c r="B63" s="130">
        <f>'[2]CONT-RA10633'!B64</f>
        <v>0</v>
      </c>
      <c r="C63" s="157">
        <f>'[2]CONT-RA10633'!E64</f>
        <v>0</v>
      </c>
      <c r="D63" s="157">
        <f>'[2]CONT-RA10633'!H64</f>
        <v>0</v>
      </c>
      <c r="E63" s="157">
        <f>'[2]CONT-RA10633'!K64</f>
        <v>0</v>
      </c>
      <c r="F63" s="157">
        <f>'[2]CONT-RA10633'!N64</f>
        <v>0</v>
      </c>
      <c r="G63" s="157">
        <f>'[2]CONT-RA10633'!O64</f>
        <v>0</v>
      </c>
      <c r="H63" s="157">
        <f>'[2]CONT-RA10633'!R64</f>
        <v>0</v>
      </c>
      <c r="I63" s="157">
        <f>'[2]CONT-RA10633'!S64</f>
        <v>0</v>
      </c>
      <c r="K63" s="157">
        <f>'[2]CONT-RA10633'!AA64</f>
        <v>0</v>
      </c>
      <c r="L63" s="157">
        <f t="shared" si="11"/>
        <v>0</v>
      </c>
      <c r="M63" s="157">
        <f t="shared" si="12"/>
        <v>0</v>
      </c>
    </row>
    <row r="64" spans="1:13" ht="20.100000000000001" hidden="1" customHeight="1" x14ac:dyDescent="0.2">
      <c r="A64" s="128" t="s">
        <v>66</v>
      </c>
      <c r="B64" s="130">
        <f>'[2]CONT-RA10633'!B65</f>
        <v>0</v>
      </c>
      <c r="C64" s="157">
        <f>'[2]CONT-RA10633'!E65</f>
        <v>0</v>
      </c>
      <c r="D64" s="157">
        <f>'[2]CONT-RA10633'!H65</f>
        <v>0</v>
      </c>
      <c r="E64" s="157">
        <f>'[2]CONT-RA10633'!K65</f>
        <v>0</v>
      </c>
      <c r="F64" s="157">
        <f>'[2]CONT-RA10633'!N65</f>
        <v>0</v>
      </c>
      <c r="G64" s="157">
        <f>'[2]CONT-RA10633'!O65</f>
        <v>0</v>
      </c>
      <c r="H64" s="157">
        <f>'[2]CONT-RA10633'!R65</f>
        <v>0</v>
      </c>
      <c r="I64" s="157">
        <f>'[2]CONT-RA10633'!S65</f>
        <v>0</v>
      </c>
      <c r="K64" s="157">
        <f>'[2]CONT-RA10633'!AA65</f>
        <v>0</v>
      </c>
      <c r="L64" s="157">
        <f t="shared" si="11"/>
        <v>0</v>
      </c>
      <c r="M64" s="157">
        <f t="shared" si="12"/>
        <v>0</v>
      </c>
    </row>
    <row r="65" spans="1:13" ht="20.100000000000001" hidden="1" customHeight="1" x14ac:dyDescent="0.2">
      <c r="A65" s="128" t="s">
        <v>67</v>
      </c>
      <c r="B65" s="130">
        <f>'[2]CONT-RA10633'!B66</f>
        <v>0</v>
      </c>
      <c r="C65" s="157">
        <f>'[2]CONT-RA10633'!E66</f>
        <v>0</v>
      </c>
      <c r="D65" s="157">
        <f>'[2]CONT-RA10633'!H66</f>
        <v>0</v>
      </c>
      <c r="E65" s="157">
        <f>'[2]CONT-RA10633'!K66</f>
        <v>0</v>
      </c>
      <c r="F65" s="157">
        <f>'[2]CONT-RA10633'!N66</f>
        <v>0</v>
      </c>
      <c r="G65" s="157">
        <f>'[2]CONT-RA10633'!O66</f>
        <v>0</v>
      </c>
      <c r="H65" s="157">
        <f>'[2]CONT-RA10633'!R66</f>
        <v>0</v>
      </c>
      <c r="I65" s="157">
        <f>'[2]CONT-RA10633'!S66</f>
        <v>0</v>
      </c>
      <c r="K65" s="157">
        <f>'[2]CONT-RA10633'!AA66</f>
        <v>0</v>
      </c>
      <c r="L65" s="157">
        <f t="shared" si="11"/>
        <v>0</v>
      </c>
      <c r="M65" s="157">
        <f t="shared" si="12"/>
        <v>0</v>
      </c>
    </row>
    <row r="66" spans="1:13" ht="20.100000000000001" hidden="1" customHeight="1" x14ac:dyDescent="0.2">
      <c r="A66" s="128" t="s">
        <v>68</v>
      </c>
      <c r="B66" s="130">
        <f>'[2]CONT-RA10633'!B67</f>
        <v>0</v>
      </c>
      <c r="C66" s="157">
        <f>'[2]CONT-RA10633'!E67</f>
        <v>0</v>
      </c>
      <c r="D66" s="157">
        <f>'[2]CONT-RA10633'!H67</f>
        <v>0</v>
      </c>
      <c r="E66" s="157">
        <f>'[2]CONT-RA10633'!K67</f>
        <v>0</v>
      </c>
      <c r="F66" s="157">
        <f>'[2]CONT-RA10633'!N67</f>
        <v>0</v>
      </c>
      <c r="G66" s="157">
        <f>'[2]CONT-RA10633'!O67</f>
        <v>0</v>
      </c>
      <c r="H66" s="157">
        <f>'[2]CONT-RA10633'!R67</f>
        <v>0</v>
      </c>
      <c r="I66" s="157">
        <f>'[2]CONT-RA10633'!S67</f>
        <v>0</v>
      </c>
      <c r="K66" s="157">
        <f>'[2]CONT-RA10633'!AA67</f>
        <v>0</v>
      </c>
      <c r="L66" s="157">
        <f t="shared" si="11"/>
        <v>0</v>
      </c>
      <c r="M66" s="157">
        <f t="shared" si="12"/>
        <v>0</v>
      </c>
    </row>
    <row r="67" spans="1:13" ht="20.100000000000001" customHeight="1" x14ac:dyDescent="0.2">
      <c r="A67" s="17" t="s">
        <v>69</v>
      </c>
      <c r="B67" s="168">
        <f t="shared" ref="B67:L67" si="13">SUM(B68:B71)</f>
        <v>0</v>
      </c>
      <c r="C67" s="169">
        <f t="shared" si="13"/>
        <v>0</v>
      </c>
      <c r="D67" s="169">
        <f t="shared" si="13"/>
        <v>0</v>
      </c>
      <c r="E67" s="169">
        <f t="shared" si="13"/>
        <v>0</v>
      </c>
      <c r="F67" s="169">
        <f t="shared" si="13"/>
        <v>0</v>
      </c>
      <c r="G67" s="169">
        <f t="shared" si="13"/>
        <v>0</v>
      </c>
      <c r="H67" s="169">
        <f t="shared" si="13"/>
        <v>28470</v>
      </c>
      <c r="I67" s="169">
        <f t="shared" si="13"/>
        <v>0</v>
      </c>
      <c r="J67" s="169"/>
      <c r="K67" s="169">
        <f t="shared" si="13"/>
        <v>0</v>
      </c>
      <c r="L67" s="169">
        <f t="shared" si="13"/>
        <v>28470</v>
      </c>
      <c r="M67" s="169">
        <f t="shared" si="12"/>
        <v>28470</v>
      </c>
    </row>
    <row r="68" spans="1:13" ht="20.100000000000001" hidden="1" customHeight="1" x14ac:dyDescent="0.2">
      <c r="A68" s="17" t="s">
        <v>70</v>
      </c>
      <c r="B68" s="130">
        <f>'[2]CONT-RA10633'!B69</f>
        <v>0</v>
      </c>
      <c r="C68" s="157">
        <f>'[2]CONT-RA10633'!E69</f>
        <v>0</v>
      </c>
      <c r="D68" s="157">
        <f>'[2]CONT-RA10633'!H69</f>
        <v>0</v>
      </c>
      <c r="E68" s="157">
        <f>'[2]CONT-RA10633'!K69</f>
        <v>0</v>
      </c>
      <c r="F68" s="157">
        <f>'[2]CONT-RA10633'!N69</f>
        <v>0</v>
      </c>
      <c r="G68" s="157">
        <f>'[2]CONT-RA10633'!O69</f>
        <v>0</v>
      </c>
      <c r="H68" s="157">
        <f>'[2]CONT-RA10633'!R69</f>
        <v>0</v>
      </c>
      <c r="I68" s="157">
        <f>'[2]CONT-RA10633'!S69</f>
        <v>0</v>
      </c>
      <c r="K68" s="157">
        <f>'[2]CONT-RA10633'!AA69</f>
        <v>0</v>
      </c>
      <c r="L68" s="157">
        <f>SUM(C68:K68)</f>
        <v>0</v>
      </c>
      <c r="M68" s="157">
        <f t="shared" si="12"/>
        <v>0</v>
      </c>
    </row>
    <row r="69" spans="1:13" ht="20.100000000000001" hidden="1" customHeight="1" x14ac:dyDescent="0.2">
      <c r="A69" s="17" t="s">
        <v>71</v>
      </c>
      <c r="B69" s="130">
        <f>'[2]CONT-RA10633'!B70</f>
        <v>0</v>
      </c>
      <c r="C69" s="157">
        <f>'[2]CONT-RA10633'!E70</f>
        <v>0</v>
      </c>
      <c r="D69" s="157">
        <f>'[2]CONT-RA10633'!H70</f>
        <v>0</v>
      </c>
      <c r="E69" s="157">
        <f>'[2]CONT-RA10633'!K70</f>
        <v>0</v>
      </c>
      <c r="F69" s="157">
        <f>'[2]CONT-RA10633'!N70</f>
        <v>0</v>
      </c>
      <c r="G69" s="157">
        <f>'[2]CONT-RA10633'!O70</f>
        <v>0</v>
      </c>
      <c r="H69" s="157">
        <f>'[2]CONT-RA10633'!R70</f>
        <v>0</v>
      </c>
      <c r="I69" s="157">
        <f>'[2]CONT-RA10633'!S70</f>
        <v>0</v>
      </c>
      <c r="K69" s="157">
        <f>'[2]CONT-RA10633'!AA70</f>
        <v>0</v>
      </c>
      <c r="L69" s="157">
        <f>SUM(C69:K69)</f>
        <v>0</v>
      </c>
      <c r="M69" s="157">
        <f t="shared" si="12"/>
        <v>0</v>
      </c>
    </row>
    <row r="70" spans="1:13" ht="20.100000000000001" customHeight="1" x14ac:dyDescent="0.2">
      <c r="A70" s="17" t="s">
        <v>72</v>
      </c>
      <c r="B70" s="130">
        <f>'[2]CONT-RA10633'!B71</f>
        <v>0</v>
      </c>
      <c r="C70" s="157">
        <f>'[2]CONT-RA10633'!E71</f>
        <v>0</v>
      </c>
      <c r="D70" s="157">
        <f>'[2]CONT-RA10633'!H71</f>
        <v>0</v>
      </c>
      <c r="E70" s="157">
        <f>'[2]CONT-RA10633'!K71</f>
        <v>0</v>
      </c>
      <c r="F70" s="157">
        <f>'[2]CONT-RA10633'!N71</f>
        <v>0</v>
      </c>
      <c r="G70" s="157">
        <f>'[2]CONT-RA10633'!O71</f>
        <v>0</v>
      </c>
      <c r="H70" s="157">
        <f>'[2]CONT-RA10633'!R71</f>
        <v>28470</v>
      </c>
      <c r="I70" s="157">
        <f>'[2]CONT-RA10633'!S71</f>
        <v>0</v>
      </c>
      <c r="K70" s="157">
        <f>'[2]CONT-RA10633'!AA71</f>
        <v>0</v>
      </c>
      <c r="L70" s="157">
        <f>SUM(C70:K70)</f>
        <v>28470</v>
      </c>
      <c r="M70" s="157">
        <f t="shared" si="12"/>
        <v>28470</v>
      </c>
    </row>
    <row r="71" spans="1:13" ht="20.100000000000001" hidden="1" customHeight="1" x14ac:dyDescent="0.2">
      <c r="A71" s="17" t="s">
        <v>73</v>
      </c>
      <c r="B71" s="130">
        <f>'[2]CONT-RA10633'!B72</f>
        <v>0</v>
      </c>
      <c r="C71" s="157">
        <f>'[2]CONT-RA10633'!E72</f>
        <v>0</v>
      </c>
      <c r="D71" s="157">
        <f>'[2]CONT-RA10633'!H72</f>
        <v>0</v>
      </c>
      <c r="E71" s="157">
        <f>'[2]CONT-RA10633'!K72</f>
        <v>0</v>
      </c>
      <c r="F71" s="157">
        <f>'[2]CONT-RA10633'!N72</f>
        <v>0</v>
      </c>
      <c r="G71" s="157">
        <f>'[2]CONT-RA10633'!O72</f>
        <v>0</v>
      </c>
      <c r="H71" s="157">
        <f>'[2]CONT-RA10633'!R72</f>
        <v>0</v>
      </c>
      <c r="I71" s="157">
        <f>'[2]CONT-RA10633'!S72</f>
        <v>0</v>
      </c>
      <c r="K71" s="157">
        <f>'[2]CONT-RA10633'!AA72</f>
        <v>0</v>
      </c>
      <c r="L71" s="157">
        <f>SUM(C71:K71)</f>
        <v>0</v>
      </c>
      <c r="M71" s="157">
        <f t="shared" si="12"/>
        <v>0</v>
      </c>
    </row>
    <row r="72" spans="1:13" ht="20.100000000000001" hidden="1" customHeight="1" x14ac:dyDescent="0.2">
      <c r="A72" s="17" t="s">
        <v>74</v>
      </c>
      <c r="B72" s="130">
        <f>'[2]CONT-RA10633'!B73</f>
        <v>0</v>
      </c>
      <c r="C72" s="157">
        <f>'[2]CONT-RA10633'!E73</f>
        <v>0</v>
      </c>
      <c r="D72" s="157">
        <f>'[2]CONT-RA10633'!H73</f>
        <v>0</v>
      </c>
      <c r="E72" s="157">
        <f>'[2]CONT-RA10633'!K73</f>
        <v>0</v>
      </c>
      <c r="F72" s="157">
        <f>'[2]CONT-RA10633'!N73</f>
        <v>0</v>
      </c>
      <c r="G72" s="157">
        <f>'[2]CONT-RA10633'!O73</f>
        <v>0</v>
      </c>
      <c r="H72" s="157">
        <f>'[2]CONT-RA10633'!R73</f>
        <v>0</v>
      </c>
      <c r="I72" s="157">
        <f>'[2]CONT-RA10633'!S73</f>
        <v>0</v>
      </c>
      <c r="K72" s="157">
        <f>'[2]CONT-RA10633'!AA73</f>
        <v>0</v>
      </c>
      <c r="L72" s="157">
        <f>SUM(C72:K72)</f>
        <v>0</v>
      </c>
      <c r="M72" s="157">
        <f t="shared" si="12"/>
        <v>0</v>
      </c>
    </row>
    <row r="73" spans="1:13" ht="20.100000000000001" hidden="1" customHeight="1" x14ac:dyDescent="0.2">
      <c r="A73" s="17" t="s">
        <v>139</v>
      </c>
      <c r="B73" s="130">
        <f>'[2]CONT-RA10633'!B74</f>
        <v>0</v>
      </c>
      <c r="C73" s="157">
        <f>'[2]CONT-RA10633'!E74</f>
        <v>0</v>
      </c>
      <c r="D73" s="157">
        <f>'[2]CONT-RA10633'!H74</f>
        <v>0</v>
      </c>
      <c r="E73" s="157">
        <f>'[2]CONT-RA10633'!K74</f>
        <v>0</v>
      </c>
      <c r="F73" s="157">
        <f>'[2]CONT-RA10633'!N74</f>
        <v>0</v>
      </c>
      <c r="G73" s="157">
        <f>'[2]CONT-RA10633'!O74</f>
        <v>0</v>
      </c>
      <c r="H73" s="157">
        <f>'[2]CONT-RA10633'!R74</f>
        <v>0</v>
      </c>
      <c r="I73" s="157">
        <f>'[2]CONT-RA10633'!S74</f>
        <v>0</v>
      </c>
      <c r="K73" s="157">
        <f>'[2]CONT-RA10633'!AA74</f>
        <v>0</v>
      </c>
      <c r="L73" s="157">
        <f t="shared" ref="L73:L87" si="14">SUM(C73:K73)</f>
        <v>0</v>
      </c>
      <c r="M73" s="157">
        <f t="shared" si="12"/>
        <v>0</v>
      </c>
    </row>
    <row r="74" spans="1:13" ht="20.100000000000001" hidden="1" customHeight="1" x14ac:dyDescent="0.2">
      <c r="A74" s="17" t="s">
        <v>75</v>
      </c>
      <c r="B74" s="130">
        <f>'[2]CONT-RA10633'!B75</f>
        <v>0</v>
      </c>
      <c r="C74" s="157">
        <f>'[2]CONT-RA10633'!E75</f>
        <v>0</v>
      </c>
      <c r="D74" s="157">
        <f>'[2]CONT-RA10633'!H75</f>
        <v>0</v>
      </c>
      <c r="E74" s="157">
        <f>'[2]CONT-RA10633'!K75</f>
        <v>0</v>
      </c>
      <c r="F74" s="157">
        <f>'[2]CONT-RA10633'!N75</f>
        <v>0</v>
      </c>
      <c r="G74" s="157">
        <f>'[2]CONT-RA10633'!O75</f>
        <v>0</v>
      </c>
      <c r="H74" s="157">
        <f>'[2]CONT-RA10633'!R75</f>
        <v>0</v>
      </c>
      <c r="I74" s="157">
        <f>'[2]CONT-RA10633'!S75</f>
        <v>0</v>
      </c>
      <c r="K74" s="157">
        <f>'[2]CONT-RA10633'!AA75</f>
        <v>0</v>
      </c>
      <c r="L74" s="157">
        <f t="shared" si="14"/>
        <v>0</v>
      </c>
      <c r="M74" s="157">
        <f t="shared" si="12"/>
        <v>0</v>
      </c>
    </row>
    <row r="75" spans="1:13" ht="20.100000000000001" hidden="1" customHeight="1" x14ac:dyDescent="0.2">
      <c r="A75" s="17" t="s">
        <v>76</v>
      </c>
      <c r="B75" s="130">
        <f>'[2]CONT-RA10633'!B76</f>
        <v>0</v>
      </c>
      <c r="C75" s="157">
        <f>'[2]CONT-RA10633'!E76</f>
        <v>0</v>
      </c>
      <c r="D75" s="157">
        <f>'[2]CONT-RA10633'!H76</f>
        <v>0</v>
      </c>
      <c r="E75" s="157">
        <f>'[2]CONT-RA10633'!K76</f>
        <v>0</v>
      </c>
      <c r="F75" s="157">
        <f>'[2]CONT-RA10633'!N76</f>
        <v>0</v>
      </c>
      <c r="G75" s="157">
        <f>'[2]CONT-RA10633'!O76</f>
        <v>0</v>
      </c>
      <c r="H75" s="157">
        <f>'[2]CONT-RA10633'!R76</f>
        <v>0</v>
      </c>
      <c r="I75" s="157">
        <f>'[2]CONT-RA10633'!S76</f>
        <v>0</v>
      </c>
      <c r="K75" s="157">
        <f>'[2]CONT-RA10633'!AA76</f>
        <v>0</v>
      </c>
      <c r="L75" s="157">
        <f t="shared" si="14"/>
        <v>0</v>
      </c>
      <c r="M75" s="157">
        <f t="shared" si="12"/>
        <v>0</v>
      </c>
    </row>
    <row r="76" spans="1:13" ht="20.100000000000001" hidden="1" customHeight="1" x14ac:dyDescent="0.2">
      <c r="A76" s="17" t="s">
        <v>77</v>
      </c>
      <c r="B76" s="130">
        <f>'[2]CONT-RA10633'!B77</f>
        <v>0</v>
      </c>
      <c r="C76" s="157">
        <f>'[2]CONT-RA10633'!E77</f>
        <v>0</v>
      </c>
      <c r="D76" s="157">
        <f>'[2]CONT-RA10633'!H77</f>
        <v>0</v>
      </c>
      <c r="E76" s="157">
        <f>'[2]CONT-RA10633'!K77</f>
        <v>0</v>
      </c>
      <c r="F76" s="157">
        <f>'[2]CONT-RA10633'!N77</f>
        <v>0</v>
      </c>
      <c r="G76" s="157">
        <f>'[2]CONT-RA10633'!O77</f>
        <v>0</v>
      </c>
      <c r="H76" s="157">
        <f>'[2]CONT-RA10633'!R77</f>
        <v>0</v>
      </c>
      <c r="I76" s="157">
        <f>'[2]CONT-RA10633'!S77</f>
        <v>0</v>
      </c>
      <c r="K76" s="157">
        <f>'[2]CONT-RA10633'!AA77</f>
        <v>0</v>
      </c>
      <c r="L76" s="157">
        <f t="shared" si="14"/>
        <v>0</v>
      </c>
      <c r="M76" s="157">
        <f t="shared" si="12"/>
        <v>0</v>
      </c>
    </row>
    <row r="77" spans="1:13" ht="20.100000000000001" hidden="1" customHeight="1" x14ac:dyDescent="0.2">
      <c r="A77" s="17" t="s">
        <v>78</v>
      </c>
      <c r="B77" s="130">
        <f>'[2]CONT-RA10633'!B78</f>
        <v>0</v>
      </c>
      <c r="C77" s="157">
        <f>'[2]CONT-RA10633'!E78</f>
        <v>0</v>
      </c>
      <c r="D77" s="157">
        <f>'[2]CONT-RA10633'!H78</f>
        <v>0</v>
      </c>
      <c r="E77" s="157">
        <f>'[2]CONT-RA10633'!K78</f>
        <v>0</v>
      </c>
      <c r="F77" s="157">
        <f>'[2]CONT-RA10633'!N78</f>
        <v>0</v>
      </c>
      <c r="G77" s="157">
        <f>'[2]CONT-RA10633'!O78</f>
        <v>0</v>
      </c>
      <c r="H77" s="157">
        <f>'[2]CONT-RA10633'!R78</f>
        <v>0</v>
      </c>
      <c r="I77" s="157">
        <f>'[2]CONT-RA10633'!S78</f>
        <v>0</v>
      </c>
      <c r="K77" s="157">
        <f>'[2]CONT-RA10633'!AA78</f>
        <v>0</v>
      </c>
      <c r="L77" s="157">
        <f t="shared" si="14"/>
        <v>0</v>
      </c>
      <c r="M77" s="157">
        <f t="shared" si="12"/>
        <v>0</v>
      </c>
    </row>
    <row r="78" spans="1:13" ht="20.100000000000001" hidden="1" customHeight="1" x14ac:dyDescent="0.2">
      <c r="A78" s="17" t="s">
        <v>179</v>
      </c>
      <c r="B78" s="130">
        <f>'[2]CONT-RA10633'!B79</f>
        <v>0</v>
      </c>
      <c r="C78" s="157">
        <f>'[2]CONT-RA10633'!E79</f>
        <v>0</v>
      </c>
      <c r="D78" s="157">
        <f>'[2]CONT-RA10633'!H79</f>
        <v>0</v>
      </c>
      <c r="E78" s="157">
        <f>'[2]CONT-RA10633'!K79</f>
        <v>0</v>
      </c>
      <c r="F78" s="157">
        <f>'[2]CONT-RA10633'!N79</f>
        <v>0</v>
      </c>
      <c r="G78" s="157">
        <f>'[2]CONT-RA10633'!O79</f>
        <v>0</v>
      </c>
      <c r="H78" s="157">
        <f>'[2]CONT-RA10633'!R79</f>
        <v>0</v>
      </c>
      <c r="I78" s="157">
        <f>'[2]CONT-RA10633'!S79</f>
        <v>0</v>
      </c>
      <c r="K78" s="157">
        <f>'[2]CONT-RA10633'!AA79</f>
        <v>0</v>
      </c>
      <c r="L78" s="157">
        <f t="shared" si="14"/>
        <v>0</v>
      </c>
      <c r="M78" s="157">
        <f t="shared" si="12"/>
        <v>0</v>
      </c>
    </row>
    <row r="79" spans="1:13" ht="20.100000000000001" hidden="1" customHeight="1" x14ac:dyDescent="0.2">
      <c r="A79" s="17" t="s">
        <v>81</v>
      </c>
      <c r="B79" s="130">
        <f>'[2]CONT-RA10633'!B80</f>
        <v>0</v>
      </c>
      <c r="C79" s="157">
        <f>'[2]CONT-RA10633'!E80</f>
        <v>0</v>
      </c>
      <c r="D79" s="157">
        <f>'[2]CONT-RA10633'!H80</f>
        <v>0</v>
      </c>
      <c r="E79" s="157">
        <f>'[2]CONT-RA10633'!K80</f>
        <v>0</v>
      </c>
      <c r="F79" s="157">
        <f>'[2]CONT-RA10633'!N80</f>
        <v>0</v>
      </c>
      <c r="G79" s="157">
        <f>'[2]CONT-RA10633'!O80</f>
        <v>0</v>
      </c>
      <c r="H79" s="157">
        <f>'[2]CONT-RA10633'!R80</f>
        <v>0</v>
      </c>
      <c r="I79" s="157">
        <f>'[2]CONT-RA10633'!S80</f>
        <v>0</v>
      </c>
      <c r="K79" s="157">
        <f>'[2]CONT-RA10633'!AA80</f>
        <v>0</v>
      </c>
      <c r="L79" s="157">
        <f t="shared" si="14"/>
        <v>0</v>
      </c>
      <c r="M79" s="157">
        <f t="shared" si="12"/>
        <v>0</v>
      </c>
    </row>
    <row r="80" spans="1:13" ht="20.100000000000001" hidden="1" customHeight="1" x14ac:dyDescent="0.2">
      <c r="A80" s="17" t="s">
        <v>140</v>
      </c>
      <c r="B80" s="130">
        <f>'[2]CONT-RA10633'!B81</f>
        <v>0</v>
      </c>
      <c r="C80" s="157">
        <f>'[2]CONT-RA10633'!E81</f>
        <v>0</v>
      </c>
      <c r="D80" s="157">
        <f>'[2]CONT-RA10633'!H81</f>
        <v>0</v>
      </c>
      <c r="E80" s="157">
        <f>'[2]CONT-RA10633'!K81</f>
        <v>0</v>
      </c>
      <c r="F80" s="157">
        <f>'[2]CONT-RA10633'!N81</f>
        <v>0</v>
      </c>
      <c r="G80" s="157">
        <f>'[2]CONT-RA10633'!O81</f>
        <v>0</v>
      </c>
      <c r="H80" s="157">
        <f>'[2]CONT-RA10633'!R81</f>
        <v>0</v>
      </c>
      <c r="I80" s="157">
        <f>'[2]CONT-RA10633'!S81</f>
        <v>0</v>
      </c>
      <c r="K80" s="157">
        <f>'[2]CONT-RA10633'!AA81</f>
        <v>0</v>
      </c>
      <c r="L80" s="157">
        <f t="shared" si="14"/>
        <v>0</v>
      </c>
      <c r="M80" s="157">
        <f t="shared" si="12"/>
        <v>0</v>
      </c>
    </row>
    <row r="81" spans="1:13" ht="20.100000000000001" hidden="1" customHeight="1" x14ac:dyDescent="0.2">
      <c r="A81" s="17" t="s">
        <v>79</v>
      </c>
      <c r="B81" s="130">
        <f>'[2]CONT-RA10633'!B82</f>
        <v>0</v>
      </c>
      <c r="C81" s="157">
        <f>'[2]CONT-RA10633'!E82</f>
        <v>0</v>
      </c>
      <c r="D81" s="157">
        <f>'[2]CONT-RA10633'!H82</f>
        <v>0</v>
      </c>
      <c r="E81" s="157">
        <f>'[2]CONT-RA10633'!K82</f>
        <v>0</v>
      </c>
      <c r="F81" s="157">
        <f>'[2]CONT-RA10633'!N82</f>
        <v>0</v>
      </c>
      <c r="G81" s="157">
        <f>'[2]CONT-RA10633'!O82</f>
        <v>0</v>
      </c>
      <c r="H81" s="157">
        <f>'[2]CONT-RA10633'!R82</f>
        <v>0</v>
      </c>
      <c r="I81" s="157">
        <f>'[2]CONT-RA10633'!S82</f>
        <v>0</v>
      </c>
      <c r="K81" s="157">
        <f>'[2]CONT-RA10633'!AA82</f>
        <v>0</v>
      </c>
      <c r="L81" s="157">
        <f t="shared" si="14"/>
        <v>0</v>
      </c>
      <c r="M81" s="157">
        <f t="shared" si="12"/>
        <v>0</v>
      </c>
    </row>
    <row r="82" spans="1:13" ht="20.100000000000001" hidden="1" customHeight="1" x14ac:dyDescent="0.2">
      <c r="A82" s="17" t="s">
        <v>80</v>
      </c>
      <c r="B82" s="130">
        <f>'[2]CONT-RA10633'!B83</f>
        <v>0</v>
      </c>
      <c r="C82" s="157">
        <f>'[2]CONT-RA10633'!E83</f>
        <v>0</v>
      </c>
      <c r="D82" s="157">
        <f>'[2]CONT-RA10633'!H83</f>
        <v>0</v>
      </c>
      <c r="E82" s="157">
        <f>'[2]CONT-RA10633'!K83</f>
        <v>0</v>
      </c>
      <c r="F82" s="157">
        <f>'[2]CONT-RA10633'!N83</f>
        <v>0</v>
      </c>
      <c r="G82" s="157">
        <f>'[2]CONT-RA10633'!O83</f>
        <v>0</v>
      </c>
      <c r="H82" s="157">
        <f>'[2]CONT-RA10633'!R83</f>
        <v>0</v>
      </c>
      <c r="I82" s="157">
        <f>'[2]CONT-RA10633'!S83</f>
        <v>0</v>
      </c>
      <c r="K82" s="157">
        <f>'[2]CONT-RA10633'!AA83</f>
        <v>0</v>
      </c>
      <c r="L82" s="157">
        <f t="shared" si="14"/>
        <v>0</v>
      </c>
      <c r="M82" s="157">
        <f t="shared" si="12"/>
        <v>0</v>
      </c>
    </row>
    <row r="83" spans="1:13" ht="20.100000000000001" hidden="1" customHeight="1" x14ac:dyDescent="0.2">
      <c r="A83" s="17" t="s">
        <v>82</v>
      </c>
      <c r="B83" s="130">
        <f>'[2]CONT-RA10633'!B84</f>
        <v>0</v>
      </c>
      <c r="C83" s="157">
        <f>'[2]CONT-RA10633'!E84</f>
        <v>0</v>
      </c>
      <c r="D83" s="157">
        <f>'[2]CONT-RA10633'!H84</f>
        <v>0</v>
      </c>
      <c r="E83" s="157">
        <f>'[2]CONT-RA10633'!K84</f>
        <v>0</v>
      </c>
      <c r="F83" s="157">
        <f>'[2]CONT-RA10633'!N84</f>
        <v>0</v>
      </c>
      <c r="G83" s="157">
        <f>'[2]CONT-RA10633'!O84</f>
        <v>0</v>
      </c>
      <c r="H83" s="157">
        <f>'[2]CONT-RA10633'!R84</f>
        <v>0</v>
      </c>
      <c r="I83" s="157">
        <f>'[2]CONT-RA10633'!S84</f>
        <v>0</v>
      </c>
      <c r="K83" s="157">
        <f>'[2]CONT-RA10633'!AA84</f>
        <v>0</v>
      </c>
      <c r="L83" s="157">
        <f t="shared" si="14"/>
        <v>0</v>
      </c>
      <c r="M83" s="157">
        <f t="shared" si="12"/>
        <v>0</v>
      </c>
    </row>
    <row r="84" spans="1:13" ht="20.100000000000001" hidden="1" customHeight="1" x14ac:dyDescent="0.2">
      <c r="A84" s="17" t="s">
        <v>83</v>
      </c>
      <c r="B84" s="130">
        <f>'[2]CONT-RA10633'!B85</f>
        <v>0</v>
      </c>
      <c r="C84" s="157">
        <f>'[2]CONT-RA10633'!E85</f>
        <v>0</v>
      </c>
      <c r="D84" s="157">
        <f>'[2]CONT-RA10633'!H85</f>
        <v>0</v>
      </c>
      <c r="E84" s="157">
        <f>'[2]CONT-RA10633'!K85</f>
        <v>0</v>
      </c>
      <c r="F84" s="157">
        <f>'[2]CONT-RA10633'!N85</f>
        <v>0</v>
      </c>
      <c r="G84" s="157">
        <f>'[2]CONT-RA10633'!O85</f>
        <v>0</v>
      </c>
      <c r="H84" s="157">
        <f>'[2]CONT-RA10633'!R85</f>
        <v>0</v>
      </c>
      <c r="I84" s="157">
        <f>'[2]CONT-RA10633'!S85</f>
        <v>0</v>
      </c>
      <c r="K84" s="157">
        <f>'[2]CONT-RA10633'!AA85</f>
        <v>0</v>
      </c>
      <c r="L84" s="157">
        <f t="shared" si="14"/>
        <v>0</v>
      </c>
      <c r="M84" s="157">
        <f t="shared" si="12"/>
        <v>0</v>
      </c>
    </row>
    <row r="85" spans="1:13" ht="20.100000000000001" customHeight="1" x14ac:dyDescent="0.2">
      <c r="A85" s="17" t="s">
        <v>325</v>
      </c>
      <c r="B85" s="130">
        <f>'[2]CONT-RA10633'!B86</f>
        <v>0</v>
      </c>
      <c r="C85" s="157">
        <f>'[2]CONT-RA10633'!E86</f>
        <v>0</v>
      </c>
      <c r="D85" s="157">
        <f>'[2]CONT-RA10633'!H86</f>
        <v>0</v>
      </c>
      <c r="E85" s="157">
        <f>'[2]CONT-RA10633'!K86</f>
        <v>0</v>
      </c>
      <c r="F85" s="157">
        <f>'[2]CONT-RA10633'!N86</f>
        <v>0</v>
      </c>
      <c r="G85" s="157">
        <f>'[2]CONT-RA10633'!O86</f>
        <v>0</v>
      </c>
      <c r="H85" s="157">
        <f>'[2]CONT-RA10633'!R86</f>
        <v>28900</v>
      </c>
      <c r="I85" s="157">
        <f>'[2]CONT-RA10633'!S86</f>
        <v>0</v>
      </c>
      <c r="K85" s="157">
        <f>'[2]CONT-RA10633'!AA86</f>
        <v>0</v>
      </c>
      <c r="L85" s="157">
        <f t="shared" si="14"/>
        <v>28900</v>
      </c>
      <c r="M85" s="157">
        <f t="shared" si="12"/>
        <v>28900</v>
      </c>
    </row>
    <row r="86" spans="1:13" ht="20.100000000000001" hidden="1" customHeight="1" x14ac:dyDescent="0.2">
      <c r="A86" s="17" t="s">
        <v>84</v>
      </c>
      <c r="B86" s="130">
        <f>'[2]CONT-RA10633'!B87</f>
        <v>0</v>
      </c>
      <c r="C86" s="157">
        <f>'[2]CONT-RA10633'!E87</f>
        <v>0</v>
      </c>
      <c r="D86" s="157">
        <f>'[2]CONT-RA10633'!H87</f>
        <v>0</v>
      </c>
      <c r="E86" s="157">
        <f>'[2]CONT-RA10633'!K87</f>
        <v>0</v>
      </c>
      <c r="F86" s="157">
        <f>'[2]CONT-RA10633'!N87</f>
        <v>0</v>
      </c>
      <c r="G86" s="157">
        <f>'[2]CONT-RA10633'!O87</f>
        <v>0</v>
      </c>
      <c r="H86" s="157">
        <f>'[2]CONT-RA10633'!R87</f>
        <v>0</v>
      </c>
      <c r="I86" s="157">
        <f>'[2]CONT-RA10633'!S87</f>
        <v>0</v>
      </c>
      <c r="K86" s="157">
        <f>'[2]CONT-RA10633'!AA87</f>
        <v>0</v>
      </c>
      <c r="L86" s="157">
        <f t="shared" si="14"/>
        <v>0</v>
      </c>
      <c r="M86" s="157">
        <f t="shared" si="12"/>
        <v>0</v>
      </c>
    </row>
    <row r="87" spans="1:13" ht="20.100000000000001" hidden="1" customHeight="1" x14ac:dyDescent="0.2">
      <c r="A87" s="17" t="s">
        <v>85</v>
      </c>
      <c r="B87" s="130">
        <f>'[2]CONT-RA10633'!B88</f>
        <v>0</v>
      </c>
      <c r="C87" s="157">
        <f>'[2]CONT-RA10633'!E88</f>
        <v>0</v>
      </c>
      <c r="D87" s="157">
        <f>'[2]CONT-RA10633'!H88</f>
        <v>0</v>
      </c>
      <c r="E87" s="157">
        <f>'[2]CONT-RA10633'!K88</f>
        <v>0</v>
      </c>
      <c r="F87" s="157">
        <f>'[2]CONT-RA10633'!N88</f>
        <v>0</v>
      </c>
      <c r="G87" s="157">
        <f>'[2]CONT-RA10633'!O88</f>
        <v>0</v>
      </c>
      <c r="H87" s="157">
        <f>'[2]CONT-RA10633'!R88</f>
        <v>0</v>
      </c>
      <c r="I87" s="157">
        <f>'[2]CONT-RA10633'!S88</f>
        <v>0</v>
      </c>
      <c r="K87" s="157">
        <f>'[2]CONT-RA10633'!AA88</f>
        <v>0</v>
      </c>
      <c r="L87" s="157">
        <f t="shared" si="14"/>
        <v>0</v>
      </c>
      <c r="M87" s="157">
        <f t="shared" si="12"/>
        <v>0</v>
      </c>
    </row>
    <row r="88" spans="1:13" ht="20.100000000000001" hidden="1" customHeight="1" x14ac:dyDescent="0.2">
      <c r="A88" s="176"/>
      <c r="B88" s="130"/>
    </row>
    <row r="89" spans="1:13" ht="13.5" customHeight="1" x14ac:dyDescent="0.2">
      <c r="A89" s="176"/>
      <c r="B89" s="202"/>
    </row>
    <row r="90" spans="1:13" ht="20.100000000000001" customHeight="1" x14ac:dyDescent="0.2">
      <c r="A90" s="128" t="s">
        <v>147</v>
      </c>
      <c r="B90" s="130">
        <f>'[2]CONT-RA10633'!B90</f>
        <v>0</v>
      </c>
      <c r="C90" s="157">
        <f>'[2]CONT-RA10633'!E90</f>
        <v>871002</v>
      </c>
      <c r="D90" s="157">
        <f>'[2]CONT-RA10633'!H90</f>
        <v>0</v>
      </c>
      <c r="E90" s="157">
        <f>'[2]CONT-RA10633'!K90</f>
        <v>0</v>
      </c>
      <c r="F90" s="157">
        <f>'[2]CONT-RA10633'!N90</f>
        <v>0</v>
      </c>
      <c r="G90" s="157">
        <f>'[2]CONT-RA10633'!O90</f>
        <v>0</v>
      </c>
      <c r="H90" s="157">
        <f>'[2]CONT-RA10633'!R90</f>
        <v>0</v>
      </c>
      <c r="I90" s="157">
        <f>'[2]CONT-RA10633'!S90</f>
        <v>0</v>
      </c>
      <c r="K90" s="157">
        <f>'[2]CONT-RA10633'!X90</f>
        <v>1321900</v>
      </c>
      <c r="L90" s="157">
        <f>SUM(C90:K90)</f>
        <v>2192902</v>
      </c>
      <c r="M90" s="157">
        <f>L90+B90</f>
        <v>2192902</v>
      </c>
    </row>
    <row r="91" spans="1:13" ht="21.75" customHeight="1" x14ac:dyDescent="0.2">
      <c r="A91" s="177" t="s">
        <v>284</v>
      </c>
      <c r="B91" s="203">
        <f t="shared" ref="B91:K91" si="15">SUM(B92:B93)</f>
        <v>0</v>
      </c>
      <c r="C91" s="203">
        <f t="shared" si="15"/>
        <v>0</v>
      </c>
      <c r="D91" s="203">
        <f t="shared" si="15"/>
        <v>8189355</v>
      </c>
      <c r="E91" s="203">
        <f t="shared" si="15"/>
        <v>0</v>
      </c>
      <c r="F91" s="203">
        <f t="shared" si="15"/>
        <v>0</v>
      </c>
      <c r="G91" s="203">
        <f t="shared" si="15"/>
        <v>0</v>
      </c>
      <c r="H91" s="203">
        <f t="shared" si="15"/>
        <v>0</v>
      </c>
      <c r="I91" s="203">
        <f t="shared" si="15"/>
        <v>0</v>
      </c>
      <c r="J91" s="203"/>
      <c r="K91" s="203">
        <f t="shared" si="15"/>
        <v>0</v>
      </c>
      <c r="L91" s="203">
        <f>SUM(L92:L93)</f>
        <v>8189355</v>
      </c>
      <c r="M91" s="203">
        <f>L91+B91</f>
        <v>8189355</v>
      </c>
    </row>
    <row r="92" spans="1:13" ht="20.100000000000001" hidden="1" customHeight="1" x14ac:dyDescent="0.2">
      <c r="A92" s="177" t="s">
        <v>149</v>
      </c>
      <c r="B92" s="179">
        <f>'[2]CONT-RA10633'!B92</f>
        <v>0</v>
      </c>
      <c r="C92" s="157">
        <f>'[2]CONT-RA10633'!E92</f>
        <v>0</v>
      </c>
      <c r="D92" s="157">
        <f>'[2]CONT-RA10633'!H92</f>
        <v>230643</v>
      </c>
      <c r="E92" s="157">
        <f>'[2]CONT-RA10633'!K92</f>
        <v>0</v>
      </c>
      <c r="F92" s="157">
        <f>'[2]CONT-RA10633'!N92</f>
        <v>0</v>
      </c>
      <c r="G92" s="157">
        <f>'[2]CONT-RA10633'!O92</f>
        <v>0</v>
      </c>
      <c r="H92" s="157">
        <f>'[2]CONT-RA10633'!R92</f>
        <v>0</v>
      </c>
      <c r="I92" s="157">
        <f>'[2]CONT-RA10633'!S92</f>
        <v>0</v>
      </c>
      <c r="K92" s="157">
        <f>'[2]CONT-RA10633'!AA92</f>
        <v>0</v>
      </c>
      <c r="L92" s="157">
        <f>SUM(C92:K92)</f>
        <v>230643</v>
      </c>
      <c r="M92" s="157">
        <f>L92+B92</f>
        <v>230643</v>
      </c>
    </row>
    <row r="93" spans="1:13" ht="20.100000000000001" hidden="1" customHeight="1" x14ac:dyDescent="0.2">
      <c r="A93" s="177" t="s">
        <v>150</v>
      </c>
      <c r="B93" s="179">
        <f>'[2]CONT-RA10633'!B93</f>
        <v>0</v>
      </c>
      <c r="C93" s="157">
        <f>'[2]CONT-RA10633'!E93</f>
        <v>0</v>
      </c>
      <c r="D93" s="157">
        <f>'[2]CONT-RA10633'!H93</f>
        <v>7958712</v>
      </c>
      <c r="E93" s="157">
        <f>'[2]CONT-RA10633'!K93</f>
        <v>0</v>
      </c>
      <c r="F93" s="157">
        <f>'[2]CONT-RA10633'!N93</f>
        <v>0</v>
      </c>
      <c r="G93" s="157">
        <f>'[2]CONT-RA10633'!O93</f>
        <v>0</v>
      </c>
      <c r="H93" s="157">
        <f>'[2]CONT-RA10633'!R93</f>
        <v>0</v>
      </c>
      <c r="I93" s="157">
        <f>'[2]CONT-RA10633'!S93</f>
        <v>0</v>
      </c>
      <c r="K93" s="157">
        <f>'[2]CONT-RA10633'!AA93</f>
        <v>0</v>
      </c>
      <c r="L93" s="157">
        <f>SUM(C93:K93)</f>
        <v>7958712</v>
      </c>
      <c r="M93" s="157">
        <f>L93+B93</f>
        <v>7958712</v>
      </c>
    </row>
    <row r="94" spans="1:13" ht="20.100000000000001" hidden="1" customHeight="1" x14ac:dyDescent="0.2">
      <c r="A94" s="128" t="s">
        <v>314</v>
      </c>
      <c r="B94" s="130">
        <f>'[2]CONT-RA10633'!B94</f>
        <v>0</v>
      </c>
      <c r="C94" s="157">
        <f>'[2]CONT-RA10633'!E94</f>
        <v>0</v>
      </c>
      <c r="D94" s="157">
        <f>'[2]CONT-RA10633'!H94</f>
        <v>0</v>
      </c>
      <c r="E94" s="157">
        <f>'[2]CONT-RA10633'!K94</f>
        <v>0</v>
      </c>
      <c r="F94" s="157">
        <f>'[2]CONT-RA10633'!N94</f>
        <v>0</v>
      </c>
      <c r="G94" s="157">
        <f>'[2]CONT-RA10633'!O94</f>
        <v>0</v>
      </c>
      <c r="H94" s="157">
        <f>'[2]CONT-RA10633'!R94</f>
        <v>0</v>
      </c>
      <c r="I94" s="157">
        <f>'[2]CONT-RA10633'!S94</f>
        <v>0</v>
      </c>
      <c r="K94" s="157">
        <f>'[2]CONT-RA10633'!AA94</f>
        <v>0</v>
      </c>
      <c r="L94" s="157">
        <f>SUM(C94:K94)</f>
        <v>0</v>
      </c>
      <c r="M94" s="157">
        <f>L94+B94</f>
        <v>0</v>
      </c>
    </row>
    <row r="95" spans="1:13" ht="20.100000000000001" hidden="1" customHeight="1" x14ac:dyDescent="0.2">
      <c r="A95" s="176"/>
      <c r="B95" s="130"/>
    </row>
    <row r="96" spans="1:13" ht="22.5" customHeight="1" thickBot="1" x14ac:dyDescent="0.25">
      <c r="A96" s="199" t="s">
        <v>13</v>
      </c>
      <c r="B96" s="184">
        <f t="shared" ref="B96:M96" si="16">SUM(B6:B12)+SUM(B15:B20)+SUM(B23:B25)+SUM(B28:B29)+SUM(B32:B48)+B91+B90+B94+B95</f>
        <v>29460077</v>
      </c>
      <c r="C96" s="184">
        <f t="shared" si="16"/>
        <v>871002</v>
      </c>
      <c r="D96" s="184">
        <f t="shared" si="16"/>
        <v>8189355</v>
      </c>
      <c r="E96" s="184">
        <f t="shared" si="16"/>
        <v>58626</v>
      </c>
      <c r="F96" s="184">
        <f t="shared" si="16"/>
        <v>4573</v>
      </c>
      <c r="G96" s="184">
        <f t="shared" si="16"/>
        <v>818248</v>
      </c>
      <c r="H96" s="184">
        <f t="shared" si="16"/>
        <v>824430</v>
      </c>
      <c r="I96" s="184">
        <f t="shared" si="16"/>
        <v>62382</v>
      </c>
      <c r="J96" s="184">
        <f t="shared" si="16"/>
        <v>170036</v>
      </c>
      <c r="K96" s="184">
        <f t="shared" si="16"/>
        <v>6208473</v>
      </c>
      <c r="L96" s="184">
        <f t="shared" si="16"/>
        <v>17207125</v>
      </c>
      <c r="M96" s="184">
        <f t="shared" si="16"/>
        <v>46667202</v>
      </c>
    </row>
    <row r="97" spans="4:11" ht="12" customHeight="1" thickTop="1" x14ac:dyDescent="0.2">
      <c r="D97" s="148"/>
      <c r="I97" s="148"/>
      <c r="J97" s="148"/>
      <c r="K97" s="148"/>
    </row>
    <row r="98" spans="4:11" ht="12" customHeight="1" x14ac:dyDescent="0.2">
      <c r="D98" s="148"/>
      <c r="I98" s="148"/>
      <c r="J98" s="148"/>
      <c r="K98" s="148"/>
    </row>
    <row r="99" spans="4:11" ht="12" customHeight="1" x14ac:dyDescent="0.2">
      <c r="D99" s="148"/>
      <c r="I99" s="148"/>
      <c r="J99" s="148"/>
      <c r="K99" s="148"/>
    </row>
    <row r="100" spans="4:11" ht="12" customHeight="1" x14ac:dyDescent="0.2">
      <c r="D100" s="148"/>
      <c r="I100" s="148"/>
      <c r="J100" s="148"/>
      <c r="K100" s="148"/>
    </row>
    <row r="101" spans="4:11" ht="12" customHeight="1" x14ac:dyDescent="0.2">
      <c r="D101" s="148"/>
      <c r="I101" s="148"/>
      <c r="J101" s="148"/>
      <c r="K101" s="148"/>
    </row>
    <row r="102" spans="4:11" ht="12" customHeight="1" x14ac:dyDescent="0.2">
      <c r="D102" s="148"/>
      <c r="I102" s="148"/>
      <c r="J102" s="148"/>
      <c r="K102" s="148"/>
    </row>
    <row r="103" spans="4:11" ht="12" customHeight="1" x14ac:dyDescent="0.2">
      <c r="D103" s="148"/>
      <c r="I103" s="148"/>
      <c r="J103" s="148"/>
      <c r="K103" s="148"/>
    </row>
    <row r="104" spans="4:11" ht="12" customHeight="1" x14ac:dyDescent="0.2">
      <c r="D104" s="204"/>
      <c r="I104" s="148"/>
      <c r="J104" s="148"/>
      <c r="K104" s="148"/>
    </row>
    <row r="105" spans="4:11" ht="12" customHeight="1" x14ac:dyDescent="0.2">
      <c r="D105" s="148"/>
      <c r="I105" s="148"/>
      <c r="J105" s="148"/>
      <c r="K105" s="148"/>
    </row>
    <row r="106" spans="4:11" ht="12" customHeight="1" x14ac:dyDescent="0.2">
      <c r="D106" s="148"/>
      <c r="I106" s="148"/>
      <c r="J106" s="148"/>
      <c r="K106" s="148"/>
    </row>
    <row r="107" spans="4:11" s="157" customFormat="1" ht="12" customHeight="1" x14ac:dyDescent="0.2">
      <c r="D107" s="148"/>
      <c r="I107" s="148"/>
      <c r="J107" s="148"/>
      <c r="K107" s="148"/>
    </row>
    <row r="108" spans="4:11" s="157" customFormat="1" ht="12" customHeight="1" x14ac:dyDescent="0.2">
      <c r="D108" s="148"/>
      <c r="I108" s="148"/>
      <c r="J108" s="148"/>
      <c r="K108" s="148"/>
    </row>
    <row r="109" spans="4:11" s="157" customFormat="1" ht="12" customHeight="1" x14ac:dyDescent="0.2">
      <c r="D109" s="148"/>
      <c r="I109" s="148"/>
      <c r="J109" s="148"/>
      <c r="K109" s="148"/>
    </row>
    <row r="110" spans="4:11" s="157" customFormat="1" ht="12" customHeight="1" x14ac:dyDescent="0.2">
      <c r="I110" s="148"/>
      <c r="J110" s="148"/>
      <c r="K110" s="148"/>
    </row>
    <row r="111" spans="4:11" s="157" customFormat="1" ht="12" customHeight="1" x14ac:dyDescent="0.2">
      <c r="I111" s="148"/>
      <c r="J111" s="148"/>
      <c r="K111" s="148"/>
    </row>
    <row r="112" spans="4:11" s="157" customFormat="1" ht="12" customHeight="1" x14ac:dyDescent="0.2">
      <c r="K112" s="148"/>
    </row>
    <row r="113" spans="1:11" s="157" customFormat="1" ht="12" customHeight="1" x14ac:dyDescent="0.2">
      <c r="A113" s="54"/>
      <c r="B113" s="54"/>
      <c r="C113" s="54"/>
      <c r="K113" s="148"/>
    </row>
    <row r="114" spans="1:11" s="157" customFormat="1" ht="12" customHeight="1" x14ac:dyDescent="0.2">
      <c r="K114" s="148"/>
    </row>
    <row r="115" spans="1:11" s="157" customFormat="1" ht="12" customHeight="1" x14ac:dyDescent="0.2">
      <c r="K115" s="148"/>
    </row>
    <row r="116" spans="1:11" s="157" customFormat="1" ht="12" customHeight="1" x14ac:dyDescent="0.2">
      <c r="K116" s="148"/>
    </row>
    <row r="117" spans="1:11" s="157" customFormat="1" ht="12" customHeight="1" x14ac:dyDescent="0.2">
      <c r="K117" s="148"/>
    </row>
  </sheetData>
  <printOptions gridLines="1"/>
  <pageMargins left="0.43" right="0.25" top="0.94" bottom="0.35" header="0.23" footer="0.19"/>
  <pageSetup paperSize="9" scale="75" orientation="portrait" r:id="rId1"/>
  <headerFooter alignWithMargins="0">
    <oddFooter>&amp;L&amp;7                        &amp;D/&amp;T&amp;CPage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6"/>
  <sheetViews>
    <sheetView zoomScale="118" zoomScaleNormal="118" zoomScaleSheetLayoutView="80" workbookViewId="0">
      <pane xSplit="1" ySplit="5" topLeftCell="B82" activePane="bottomRight" state="frozen"/>
      <selection pane="topRight" activeCell="B1" sqref="B1"/>
      <selection pane="bottomLeft" activeCell="A7" sqref="A7"/>
      <selection pane="bottomRight" activeCell="I101" sqref="I101"/>
    </sheetView>
  </sheetViews>
  <sheetFormatPr defaultRowHeight="12.75" x14ac:dyDescent="0.2"/>
  <cols>
    <col min="1" max="1" width="17.140625" style="157" customWidth="1"/>
    <col min="2" max="2" width="9.85546875" style="157" customWidth="1"/>
    <col min="3" max="3" width="9" style="157" customWidth="1"/>
    <col min="4" max="4" width="9.42578125" style="157" customWidth="1"/>
    <col min="5" max="5" width="9.140625" style="157"/>
    <col min="6" max="6" width="9.42578125" style="157" customWidth="1"/>
    <col min="7" max="7" width="10" style="157" hidden="1" customWidth="1"/>
    <col min="8" max="8" width="8.28515625" style="157" customWidth="1"/>
    <col min="9" max="9" width="10.42578125" style="157" customWidth="1"/>
    <col min="10" max="10" width="9.140625" style="157" customWidth="1"/>
    <col min="11" max="11" width="8.42578125" style="157" customWidth="1"/>
    <col min="12" max="12" width="10.5703125" style="157" customWidth="1"/>
    <col min="13" max="13" width="10.85546875" style="157" customWidth="1"/>
    <col min="14" max="14" width="8.85546875" style="157" hidden="1" customWidth="1"/>
    <col min="15" max="15" width="10.5703125" style="157" customWidth="1"/>
    <col min="16" max="256" width="9.140625" style="54"/>
    <col min="257" max="257" width="17.140625" style="54" customWidth="1"/>
    <col min="258" max="258" width="9.85546875" style="54" customWidth="1"/>
    <col min="259" max="259" width="9" style="54" customWidth="1"/>
    <col min="260" max="260" width="9.85546875" style="54" customWidth="1"/>
    <col min="261" max="261" width="9.140625" style="54"/>
    <col min="262" max="262" width="9.85546875" style="54" customWidth="1"/>
    <col min="263" max="263" width="0" style="54" hidden="1" customWidth="1"/>
    <col min="264" max="264" width="8.28515625" style="54" customWidth="1"/>
    <col min="265" max="265" width="10.42578125" style="54" customWidth="1"/>
    <col min="266" max="266" width="10" style="54" customWidth="1"/>
    <col min="267" max="267" width="8.42578125" style="54" customWidth="1"/>
    <col min="268" max="268" width="10.5703125" style="54" customWidth="1"/>
    <col min="269" max="269" width="10.85546875" style="54" customWidth="1"/>
    <col min="270" max="270" width="0" style="54" hidden="1" customWidth="1"/>
    <col min="271" max="271" width="10.5703125" style="54" customWidth="1"/>
    <col min="272" max="512" width="9.140625" style="54"/>
    <col min="513" max="513" width="17.140625" style="54" customWidth="1"/>
    <col min="514" max="514" width="9.85546875" style="54" customWidth="1"/>
    <col min="515" max="515" width="9" style="54" customWidth="1"/>
    <col min="516" max="516" width="9.85546875" style="54" customWidth="1"/>
    <col min="517" max="517" width="9.140625" style="54"/>
    <col min="518" max="518" width="9.85546875" style="54" customWidth="1"/>
    <col min="519" max="519" width="0" style="54" hidden="1" customWidth="1"/>
    <col min="520" max="520" width="8.28515625" style="54" customWidth="1"/>
    <col min="521" max="521" width="10.42578125" style="54" customWidth="1"/>
    <col min="522" max="522" width="10" style="54" customWidth="1"/>
    <col min="523" max="523" width="8.42578125" style="54" customWidth="1"/>
    <col min="524" max="524" width="10.5703125" style="54" customWidth="1"/>
    <col min="525" max="525" width="10.85546875" style="54" customWidth="1"/>
    <col min="526" max="526" width="0" style="54" hidden="1" customWidth="1"/>
    <col min="527" max="527" width="10.5703125" style="54" customWidth="1"/>
    <col min="528" max="768" width="9.140625" style="54"/>
    <col min="769" max="769" width="17.140625" style="54" customWidth="1"/>
    <col min="770" max="770" width="9.85546875" style="54" customWidth="1"/>
    <col min="771" max="771" width="9" style="54" customWidth="1"/>
    <col min="772" max="772" width="9.85546875" style="54" customWidth="1"/>
    <col min="773" max="773" width="9.140625" style="54"/>
    <col min="774" max="774" width="9.85546875" style="54" customWidth="1"/>
    <col min="775" max="775" width="0" style="54" hidden="1" customWidth="1"/>
    <col min="776" max="776" width="8.28515625" style="54" customWidth="1"/>
    <col min="777" max="777" width="10.42578125" style="54" customWidth="1"/>
    <col min="778" max="778" width="10" style="54" customWidth="1"/>
    <col min="779" max="779" width="8.42578125" style="54" customWidth="1"/>
    <col min="780" max="780" width="10.5703125" style="54" customWidth="1"/>
    <col min="781" max="781" width="10.85546875" style="54" customWidth="1"/>
    <col min="782" max="782" width="0" style="54" hidden="1" customWidth="1"/>
    <col min="783" max="783" width="10.5703125" style="54" customWidth="1"/>
    <col min="784" max="1024" width="9.140625" style="54"/>
    <col min="1025" max="1025" width="17.140625" style="54" customWidth="1"/>
    <col min="1026" max="1026" width="9.85546875" style="54" customWidth="1"/>
    <col min="1027" max="1027" width="9" style="54" customWidth="1"/>
    <col min="1028" max="1028" width="9.85546875" style="54" customWidth="1"/>
    <col min="1029" max="1029" width="9.140625" style="54"/>
    <col min="1030" max="1030" width="9.85546875" style="54" customWidth="1"/>
    <col min="1031" max="1031" width="0" style="54" hidden="1" customWidth="1"/>
    <col min="1032" max="1032" width="8.28515625" style="54" customWidth="1"/>
    <col min="1033" max="1033" width="10.42578125" style="54" customWidth="1"/>
    <col min="1034" max="1034" width="10" style="54" customWidth="1"/>
    <col min="1035" max="1035" width="8.42578125" style="54" customWidth="1"/>
    <col min="1036" max="1036" width="10.5703125" style="54" customWidth="1"/>
    <col min="1037" max="1037" width="10.85546875" style="54" customWidth="1"/>
    <col min="1038" max="1038" width="0" style="54" hidden="1" customWidth="1"/>
    <col min="1039" max="1039" width="10.5703125" style="54" customWidth="1"/>
    <col min="1040" max="1280" width="9.140625" style="54"/>
    <col min="1281" max="1281" width="17.140625" style="54" customWidth="1"/>
    <col min="1282" max="1282" width="9.85546875" style="54" customWidth="1"/>
    <col min="1283" max="1283" width="9" style="54" customWidth="1"/>
    <col min="1284" max="1284" width="9.85546875" style="54" customWidth="1"/>
    <col min="1285" max="1285" width="9.140625" style="54"/>
    <col min="1286" max="1286" width="9.85546875" style="54" customWidth="1"/>
    <col min="1287" max="1287" width="0" style="54" hidden="1" customWidth="1"/>
    <col min="1288" max="1288" width="8.28515625" style="54" customWidth="1"/>
    <col min="1289" max="1289" width="10.42578125" style="54" customWidth="1"/>
    <col min="1290" max="1290" width="10" style="54" customWidth="1"/>
    <col min="1291" max="1291" width="8.42578125" style="54" customWidth="1"/>
    <col min="1292" max="1292" width="10.5703125" style="54" customWidth="1"/>
    <col min="1293" max="1293" width="10.85546875" style="54" customWidth="1"/>
    <col min="1294" max="1294" width="0" style="54" hidden="1" customWidth="1"/>
    <col min="1295" max="1295" width="10.5703125" style="54" customWidth="1"/>
    <col min="1296" max="1536" width="9.140625" style="54"/>
    <col min="1537" max="1537" width="17.140625" style="54" customWidth="1"/>
    <col min="1538" max="1538" width="9.85546875" style="54" customWidth="1"/>
    <col min="1539" max="1539" width="9" style="54" customWidth="1"/>
    <col min="1540" max="1540" width="9.85546875" style="54" customWidth="1"/>
    <col min="1541" max="1541" width="9.140625" style="54"/>
    <col min="1542" max="1542" width="9.85546875" style="54" customWidth="1"/>
    <col min="1543" max="1543" width="0" style="54" hidden="1" customWidth="1"/>
    <col min="1544" max="1544" width="8.28515625" style="54" customWidth="1"/>
    <col min="1545" max="1545" width="10.42578125" style="54" customWidth="1"/>
    <col min="1546" max="1546" width="10" style="54" customWidth="1"/>
    <col min="1547" max="1547" width="8.42578125" style="54" customWidth="1"/>
    <col min="1548" max="1548" width="10.5703125" style="54" customWidth="1"/>
    <col min="1549" max="1549" width="10.85546875" style="54" customWidth="1"/>
    <col min="1550" max="1550" width="0" style="54" hidden="1" customWidth="1"/>
    <col min="1551" max="1551" width="10.5703125" style="54" customWidth="1"/>
    <col min="1552" max="1792" width="9.140625" style="54"/>
    <col min="1793" max="1793" width="17.140625" style="54" customWidth="1"/>
    <col min="1794" max="1794" width="9.85546875" style="54" customWidth="1"/>
    <col min="1795" max="1795" width="9" style="54" customWidth="1"/>
    <col min="1796" max="1796" width="9.85546875" style="54" customWidth="1"/>
    <col min="1797" max="1797" width="9.140625" style="54"/>
    <col min="1798" max="1798" width="9.85546875" style="54" customWidth="1"/>
    <col min="1799" max="1799" width="0" style="54" hidden="1" customWidth="1"/>
    <col min="1800" max="1800" width="8.28515625" style="54" customWidth="1"/>
    <col min="1801" max="1801" width="10.42578125" style="54" customWidth="1"/>
    <col min="1802" max="1802" width="10" style="54" customWidth="1"/>
    <col min="1803" max="1803" width="8.42578125" style="54" customWidth="1"/>
    <col min="1804" max="1804" width="10.5703125" style="54" customWidth="1"/>
    <col min="1805" max="1805" width="10.85546875" style="54" customWidth="1"/>
    <col min="1806" max="1806" width="0" style="54" hidden="1" customWidth="1"/>
    <col min="1807" max="1807" width="10.5703125" style="54" customWidth="1"/>
    <col min="1808" max="2048" width="9.140625" style="54"/>
    <col min="2049" max="2049" width="17.140625" style="54" customWidth="1"/>
    <col min="2050" max="2050" width="9.85546875" style="54" customWidth="1"/>
    <col min="2051" max="2051" width="9" style="54" customWidth="1"/>
    <col min="2052" max="2052" width="9.85546875" style="54" customWidth="1"/>
    <col min="2053" max="2053" width="9.140625" style="54"/>
    <col min="2054" max="2054" width="9.85546875" style="54" customWidth="1"/>
    <col min="2055" max="2055" width="0" style="54" hidden="1" customWidth="1"/>
    <col min="2056" max="2056" width="8.28515625" style="54" customWidth="1"/>
    <col min="2057" max="2057" width="10.42578125" style="54" customWidth="1"/>
    <col min="2058" max="2058" width="10" style="54" customWidth="1"/>
    <col min="2059" max="2059" width="8.42578125" style="54" customWidth="1"/>
    <col min="2060" max="2060" width="10.5703125" style="54" customWidth="1"/>
    <col min="2061" max="2061" width="10.85546875" style="54" customWidth="1"/>
    <col min="2062" max="2062" width="0" style="54" hidden="1" customWidth="1"/>
    <col min="2063" max="2063" width="10.5703125" style="54" customWidth="1"/>
    <col min="2064" max="2304" width="9.140625" style="54"/>
    <col min="2305" max="2305" width="17.140625" style="54" customWidth="1"/>
    <col min="2306" max="2306" width="9.85546875" style="54" customWidth="1"/>
    <col min="2307" max="2307" width="9" style="54" customWidth="1"/>
    <col min="2308" max="2308" width="9.85546875" style="54" customWidth="1"/>
    <col min="2309" max="2309" width="9.140625" style="54"/>
    <col min="2310" max="2310" width="9.85546875" style="54" customWidth="1"/>
    <col min="2311" max="2311" width="0" style="54" hidden="1" customWidth="1"/>
    <col min="2312" max="2312" width="8.28515625" style="54" customWidth="1"/>
    <col min="2313" max="2313" width="10.42578125" style="54" customWidth="1"/>
    <col min="2314" max="2314" width="10" style="54" customWidth="1"/>
    <col min="2315" max="2315" width="8.42578125" style="54" customWidth="1"/>
    <col min="2316" max="2316" width="10.5703125" style="54" customWidth="1"/>
    <col min="2317" max="2317" width="10.85546875" style="54" customWidth="1"/>
    <col min="2318" max="2318" width="0" style="54" hidden="1" customWidth="1"/>
    <col min="2319" max="2319" width="10.5703125" style="54" customWidth="1"/>
    <col min="2320" max="2560" width="9.140625" style="54"/>
    <col min="2561" max="2561" width="17.140625" style="54" customWidth="1"/>
    <col min="2562" max="2562" width="9.85546875" style="54" customWidth="1"/>
    <col min="2563" max="2563" width="9" style="54" customWidth="1"/>
    <col min="2564" max="2564" width="9.85546875" style="54" customWidth="1"/>
    <col min="2565" max="2565" width="9.140625" style="54"/>
    <col min="2566" max="2566" width="9.85546875" style="54" customWidth="1"/>
    <col min="2567" max="2567" width="0" style="54" hidden="1" customWidth="1"/>
    <col min="2568" max="2568" width="8.28515625" style="54" customWidth="1"/>
    <col min="2569" max="2569" width="10.42578125" style="54" customWidth="1"/>
    <col min="2570" max="2570" width="10" style="54" customWidth="1"/>
    <col min="2571" max="2571" width="8.42578125" style="54" customWidth="1"/>
    <col min="2572" max="2572" width="10.5703125" style="54" customWidth="1"/>
    <col min="2573" max="2573" width="10.85546875" style="54" customWidth="1"/>
    <col min="2574" max="2574" width="0" style="54" hidden="1" customWidth="1"/>
    <col min="2575" max="2575" width="10.5703125" style="54" customWidth="1"/>
    <col min="2576" max="2816" width="9.140625" style="54"/>
    <col min="2817" max="2817" width="17.140625" style="54" customWidth="1"/>
    <col min="2818" max="2818" width="9.85546875" style="54" customWidth="1"/>
    <col min="2819" max="2819" width="9" style="54" customWidth="1"/>
    <col min="2820" max="2820" width="9.85546875" style="54" customWidth="1"/>
    <col min="2821" max="2821" width="9.140625" style="54"/>
    <col min="2822" max="2822" width="9.85546875" style="54" customWidth="1"/>
    <col min="2823" max="2823" width="0" style="54" hidden="1" customWidth="1"/>
    <col min="2824" max="2824" width="8.28515625" style="54" customWidth="1"/>
    <col min="2825" max="2825" width="10.42578125" style="54" customWidth="1"/>
    <col min="2826" max="2826" width="10" style="54" customWidth="1"/>
    <col min="2827" max="2827" width="8.42578125" style="54" customWidth="1"/>
    <col min="2828" max="2828" width="10.5703125" style="54" customWidth="1"/>
    <col min="2829" max="2829" width="10.85546875" style="54" customWidth="1"/>
    <col min="2830" max="2830" width="0" style="54" hidden="1" customWidth="1"/>
    <col min="2831" max="2831" width="10.5703125" style="54" customWidth="1"/>
    <col min="2832" max="3072" width="9.140625" style="54"/>
    <col min="3073" max="3073" width="17.140625" style="54" customWidth="1"/>
    <col min="3074" max="3074" width="9.85546875" style="54" customWidth="1"/>
    <col min="3075" max="3075" width="9" style="54" customWidth="1"/>
    <col min="3076" max="3076" width="9.85546875" style="54" customWidth="1"/>
    <col min="3077" max="3077" width="9.140625" style="54"/>
    <col min="3078" max="3078" width="9.85546875" style="54" customWidth="1"/>
    <col min="3079" max="3079" width="0" style="54" hidden="1" customWidth="1"/>
    <col min="3080" max="3080" width="8.28515625" style="54" customWidth="1"/>
    <col min="3081" max="3081" width="10.42578125" style="54" customWidth="1"/>
    <col min="3082" max="3082" width="10" style="54" customWidth="1"/>
    <col min="3083" max="3083" width="8.42578125" style="54" customWidth="1"/>
    <col min="3084" max="3084" width="10.5703125" style="54" customWidth="1"/>
    <col min="3085" max="3085" width="10.85546875" style="54" customWidth="1"/>
    <col min="3086" max="3086" width="0" style="54" hidden="1" customWidth="1"/>
    <col min="3087" max="3087" width="10.5703125" style="54" customWidth="1"/>
    <col min="3088" max="3328" width="9.140625" style="54"/>
    <col min="3329" max="3329" width="17.140625" style="54" customWidth="1"/>
    <col min="3330" max="3330" width="9.85546875" style="54" customWidth="1"/>
    <col min="3331" max="3331" width="9" style="54" customWidth="1"/>
    <col min="3332" max="3332" width="9.85546875" style="54" customWidth="1"/>
    <col min="3333" max="3333" width="9.140625" style="54"/>
    <col min="3334" max="3334" width="9.85546875" style="54" customWidth="1"/>
    <col min="3335" max="3335" width="0" style="54" hidden="1" customWidth="1"/>
    <col min="3336" max="3336" width="8.28515625" style="54" customWidth="1"/>
    <col min="3337" max="3337" width="10.42578125" style="54" customWidth="1"/>
    <col min="3338" max="3338" width="10" style="54" customWidth="1"/>
    <col min="3339" max="3339" width="8.42578125" style="54" customWidth="1"/>
    <col min="3340" max="3340" width="10.5703125" style="54" customWidth="1"/>
    <col min="3341" max="3341" width="10.85546875" style="54" customWidth="1"/>
    <col min="3342" max="3342" width="0" style="54" hidden="1" customWidth="1"/>
    <col min="3343" max="3343" width="10.5703125" style="54" customWidth="1"/>
    <col min="3344" max="3584" width="9.140625" style="54"/>
    <col min="3585" max="3585" width="17.140625" style="54" customWidth="1"/>
    <col min="3586" max="3586" width="9.85546875" style="54" customWidth="1"/>
    <col min="3587" max="3587" width="9" style="54" customWidth="1"/>
    <col min="3588" max="3588" width="9.85546875" style="54" customWidth="1"/>
    <col min="3589" max="3589" width="9.140625" style="54"/>
    <col min="3590" max="3590" width="9.85546875" style="54" customWidth="1"/>
    <col min="3591" max="3591" width="0" style="54" hidden="1" customWidth="1"/>
    <col min="3592" max="3592" width="8.28515625" style="54" customWidth="1"/>
    <col min="3593" max="3593" width="10.42578125" style="54" customWidth="1"/>
    <col min="3594" max="3594" width="10" style="54" customWidth="1"/>
    <col min="3595" max="3595" width="8.42578125" style="54" customWidth="1"/>
    <col min="3596" max="3596" width="10.5703125" style="54" customWidth="1"/>
    <col min="3597" max="3597" width="10.85546875" style="54" customWidth="1"/>
    <col min="3598" max="3598" width="0" style="54" hidden="1" customWidth="1"/>
    <col min="3599" max="3599" width="10.5703125" style="54" customWidth="1"/>
    <col min="3600" max="3840" width="9.140625" style="54"/>
    <col min="3841" max="3841" width="17.140625" style="54" customWidth="1"/>
    <col min="3842" max="3842" width="9.85546875" style="54" customWidth="1"/>
    <col min="3843" max="3843" width="9" style="54" customWidth="1"/>
    <col min="3844" max="3844" width="9.85546875" style="54" customWidth="1"/>
    <col min="3845" max="3845" width="9.140625" style="54"/>
    <col min="3846" max="3846" width="9.85546875" style="54" customWidth="1"/>
    <col min="3847" max="3847" width="0" style="54" hidden="1" customWidth="1"/>
    <col min="3848" max="3848" width="8.28515625" style="54" customWidth="1"/>
    <col min="3849" max="3849" width="10.42578125" style="54" customWidth="1"/>
    <col min="3850" max="3850" width="10" style="54" customWidth="1"/>
    <col min="3851" max="3851" width="8.42578125" style="54" customWidth="1"/>
    <col min="3852" max="3852" width="10.5703125" style="54" customWidth="1"/>
    <col min="3853" max="3853" width="10.85546875" style="54" customWidth="1"/>
    <col min="3854" max="3854" width="0" style="54" hidden="1" customWidth="1"/>
    <col min="3855" max="3855" width="10.5703125" style="54" customWidth="1"/>
    <col min="3856" max="4096" width="9.140625" style="54"/>
    <col min="4097" max="4097" width="17.140625" style="54" customWidth="1"/>
    <col min="4098" max="4098" width="9.85546875" style="54" customWidth="1"/>
    <col min="4099" max="4099" width="9" style="54" customWidth="1"/>
    <col min="4100" max="4100" width="9.85546875" style="54" customWidth="1"/>
    <col min="4101" max="4101" width="9.140625" style="54"/>
    <col min="4102" max="4102" width="9.85546875" style="54" customWidth="1"/>
    <col min="4103" max="4103" width="0" style="54" hidden="1" customWidth="1"/>
    <col min="4104" max="4104" width="8.28515625" style="54" customWidth="1"/>
    <col min="4105" max="4105" width="10.42578125" style="54" customWidth="1"/>
    <col min="4106" max="4106" width="10" style="54" customWidth="1"/>
    <col min="4107" max="4107" width="8.42578125" style="54" customWidth="1"/>
    <col min="4108" max="4108" width="10.5703125" style="54" customWidth="1"/>
    <col min="4109" max="4109" width="10.85546875" style="54" customWidth="1"/>
    <col min="4110" max="4110" width="0" style="54" hidden="1" customWidth="1"/>
    <col min="4111" max="4111" width="10.5703125" style="54" customWidth="1"/>
    <col min="4112" max="4352" width="9.140625" style="54"/>
    <col min="4353" max="4353" width="17.140625" style="54" customWidth="1"/>
    <col min="4354" max="4354" width="9.85546875" style="54" customWidth="1"/>
    <col min="4355" max="4355" width="9" style="54" customWidth="1"/>
    <col min="4356" max="4356" width="9.85546875" style="54" customWidth="1"/>
    <col min="4357" max="4357" width="9.140625" style="54"/>
    <col min="4358" max="4358" width="9.85546875" style="54" customWidth="1"/>
    <col min="4359" max="4359" width="0" style="54" hidden="1" customWidth="1"/>
    <col min="4360" max="4360" width="8.28515625" style="54" customWidth="1"/>
    <col min="4361" max="4361" width="10.42578125" style="54" customWidth="1"/>
    <col min="4362" max="4362" width="10" style="54" customWidth="1"/>
    <col min="4363" max="4363" width="8.42578125" style="54" customWidth="1"/>
    <col min="4364" max="4364" width="10.5703125" style="54" customWidth="1"/>
    <col min="4365" max="4365" width="10.85546875" style="54" customWidth="1"/>
    <col min="4366" max="4366" width="0" style="54" hidden="1" customWidth="1"/>
    <col min="4367" max="4367" width="10.5703125" style="54" customWidth="1"/>
    <col min="4368" max="4608" width="9.140625" style="54"/>
    <col min="4609" max="4609" width="17.140625" style="54" customWidth="1"/>
    <col min="4610" max="4610" width="9.85546875" style="54" customWidth="1"/>
    <col min="4611" max="4611" width="9" style="54" customWidth="1"/>
    <col min="4612" max="4612" width="9.85546875" style="54" customWidth="1"/>
    <col min="4613" max="4613" width="9.140625" style="54"/>
    <col min="4614" max="4614" width="9.85546875" style="54" customWidth="1"/>
    <col min="4615" max="4615" width="0" style="54" hidden="1" customWidth="1"/>
    <col min="4616" max="4616" width="8.28515625" style="54" customWidth="1"/>
    <col min="4617" max="4617" width="10.42578125" style="54" customWidth="1"/>
    <col min="4618" max="4618" width="10" style="54" customWidth="1"/>
    <col min="4619" max="4619" width="8.42578125" style="54" customWidth="1"/>
    <col min="4620" max="4620" width="10.5703125" style="54" customWidth="1"/>
    <col min="4621" max="4621" width="10.85546875" style="54" customWidth="1"/>
    <col min="4622" max="4622" width="0" style="54" hidden="1" customWidth="1"/>
    <col min="4623" max="4623" width="10.5703125" style="54" customWidth="1"/>
    <col min="4624" max="4864" width="9.140625" style="54"/>
    <col min="4865" max="4865" width="17.140625" style="54" customWidth="1"/>
    <col min="4866" max="4866" width="9.85546875" style="54" customWidth="1"/>
    <col min="4867" max="4867" width="9" style="54" customWidth="1"/>
    <col min="4868" max="4868" width="9.85546875" style="54" customWidth="1"/>
    <col min="4869" max="4869" width="9.140625" style="54"/>
    <col min="4870" max="4870" width="9.85546875" style="54" customWidth="1"/>
    <col min="4871" max="4871" width="0" style="54" hidden="1" customWidth="1"/>
    <col min="4872" max="4872" width="8.28515625" style="54" customWidth="1"/>
    <col min="4873" max="4873" width="10.42578125" style="54" customWidth="1"/>
    <col min="4874" max="4874" width="10" style="54" customWidth="1"/>
    <col min="4875" max="4875" width="8.42578125" style="54" customWidth="1"/>
    <col min="4876" max="4876" width="10.5703125" style="54" customWidth="1"/>
    <col min="4877" max="4877" width="10.85546875" style="54" customWidth="1"/>
    <col min="4878" max="4878" width="0" style="54" hidden="1" customWidth="1"/>
    <col min="4879" max="4879" width="10.5703125" style="54" customWidth="1"/>
    <col min="4880" max="5120" width="9.140625" style="54"/>
    <col min="5121" max="5121" width="17.140625" style="54" customWidth="1"/>
    <col min="5122" max="5122" width="9.85546875" style="54" customWidth="1"/>
    <col min="5123" max="5123" width="9" style="54" customWidth="1"/>
    <col min="5124" max="5124" width="9.85546875" style="54" customWidth="1"/>
    <col min="5125" max="5125" width="9.140625" style="54"/>
    <col min="5126" max="5126" width="9.85546875" style="54" customWidth="1"/>
    <col min="5127" max="5127" width="0" style="54" hidden="1" customWidth="1"/>
    <col min="5128" max="5128" width="8.28515625" style="54" customWidth="1"/>
    <col min="5129" max="5129" width="10.42578125" style="54" customWidth="1"/>
    <col min="5130" max="5130" width="10" style="54" customWidth="1"/>
    <col min="5131" max="5131" width="8.42578125" style="54" customWidth="1"/>
    <col min="5132" max="5132" width="10.5703125" style="54" customWidth="1"/>
    <col min="5133" max="5133" width="10.85546875" style="54" customWidth="1"/>
    <col min="5134" max="5134" width="0" style="54" hidden="1" customWidth="1"/>
    <col min="5135" max="5135" width="10.5703125" style="54" customWidth="1"/>
    <col min="5136" max="5376" width="9.140625" style="54"/>
    <col min="5377" max="5377" width="17.140625" style="54" customWidth="1"/>
    <col min="5378" max="5378" width="9.85546875" style="54" customWidth="1"/>
    <col min="5379" max="5379" width="9" style="54" customWidth="1"/>
    <col min="5380" max="5380" width="9.85546875" style="54" customWidth="1"/>
    <col min="5381" max="5381" width="9.140625" style="54"/>
    <col min="5382" max="5382" width="9.85546875" style="54" customWidth="1"/>
    <col min="5383" max="5383" width="0" style="54" hidden="1" customWidth="1"/>
    <col min="5384" max="5384" width="8.28515625" style="54" customWidth="1"/>
    <col min="5385" max="5385" width="10.42578125" style="54" customWidth="1"/>
    <col min="5386" max="5386" width="10" style="54" customWidth="1"/>
    <col min="5387" max="5387" width="8.42578125" style="54" customWidth="1"/>
    <col min="5388" max="5388" width="10.5703125" style="54" customWidth="1"/>
    <col min="5389" max="5389" width="10.85546875" style="54" customWidth="1"/>
    <col min="5390" max="5390" width="0" style="54" hidden="1" customWidth="1"/>
    <col min="5391" max="5391" width="10.5703125" style="54" customWidth="1"/>
    <col min="5392" max="5632" width="9.140625" style="54"/>
    <col min="5633" max="5633" width="17.140625" style="54" customWidth="1"/>
    <col min="5634" max="5634" width="9.85546875" style="54" customWidth="1"/>
    <col min="5635" max="5635" width="9" style="54" customWidth="1"/>
    <col min="5636" max="5636" width="9.85546875" style="54" customWidth="1"/>
    <col min="5637" max="5637" width="9.140625" style="54"/>
    <col min="5638" max="5638" width="9.85546875" style="54" customWidth="1"/>
    <col min="5639" max="5639" width="0" style="54" hidden="1" customWidth="1"/>
    <col min="5640" max="5640" width="8.28515625" style="54" customWidth="1"/>
    <col min="5641" max="5641" width="10.42578125" style="54" customWidth="1"/>
    <col min="5642" max="5642" width="10" style="54" customWidth="1"/>
    <col min="5643" max="5643" width="8.42578125" style="54" customWidth="1"/>
    <col min="5644" max="5644" width="10.5703125" style="54" customWidth="1"/>
    <col min="5645" max="5645" width="10.85546875" style="54" customWidth="1"/>
    <col min="5646" max="5646" width="0" style="54" hidden="1" customWidth="1"/>
    <col min="5647" max="5647" width="10.5703125" style="54" customWidth="1"/>
    <col min="5648" max="5888" width="9.140625" style="54"/>
    <col min="5889" max="5889" width="17.140625" style="54" customWidth="1"/>
    <col min="5890" max="5890" width="9.85546875" style="54" customWidth="1"/>
    <col min="5891" max="5891" width="9" style="54" customWidth="1"/>
    <col min="5892" max="5892" width="9.85546875" style="54" customWidth="1"/>
    <col min="5893" max="5893" width="9.140625" style="54"/>
    <col min="5894" max="5894" width="9.85546875" style="54" customWidth="1"/>
    <col min="5895" max="5895" width="0" style="54" hidden="1" customWidth="1"/>
    <col min="5896" max="5896" width="8.28515625" style="54" customWidth="1"/>
    <col min="5897" max="5897" width="10.42578125" style="54" customWidth="1"/>
    <col min="5898" max="5898" width="10" style="54" customWidth="1"/>
    <col min="5899" max="5899" width="8.42578125" style="54" customWidth="1"/>
    <col min="5900" max="5900" width="10.5703125" style="54" customWidth="1"/>
    <col min="5901" max="5901" width="10.85546875" style="54" customWidth="1"/>
    <col min="5902" max="5902" width="0" style="54" hidden="1" customWidth="1"/>
    <col min="5903" max="5903" width="10.5703125" style="54" customWidth="1"/>
    <col min="5904" max="6144" width="9.140625" style="54"/>
    <col min="6145" max="6145" width="17.140625" style="54" customWidth="1"/>
    <col min="6146" max="6146" width="9.85546875" style="54" customWidth="1"/>
    <col min="6147" max="6147" width="9" style="54" customWidth="1"/>
    <col min="6148" max="6148" width="9.85546875" style="54" customWidth="1"/>
    <col min="6149" max="6149" width="9.140625" style="54"/>
    <col min="6150" max="6150" width="9.85546875" style="54" customWidth="1"/>
    <col min="6151" max="6151" width="0" style="54" hidden="1" customWidth="1"/>
    <col min="6152" max="6152" width="8.28515625" style="54" customWidth="1"/>
    <col min="6153" max="6153" width="10.42578125" style="54" customWidth="1"/>
    <col min="6154" max="6154" width="10" style="54" customWidth="1"/>
    <col min="6155" max="6155" width="8.42578125" style="54" customWidth="1"/>
    <col min="6156" max="6156" width="10.5703125" style="54" customWidth="1"/>
    <col min="6157" max="6157" width="10.85546875" style="54" customWidth="1"/>
    <col min="6158" max="6158" width="0" style="54" hidden="1" customWidth="1"/>
    <col min="6159" max="6159" width="10.5703125" style="54" customWidth="1"/>
    <col min="6160" max="6400" width="9.140625" style="54"/>
    <col min="6401" max="6401" width="17.140625" style="54" customWidth="1"/>
    <col min="6402" max="6402" width="9.85546875" style="54" customWidth="1"/>
    <col min="6403" max="6403" width="9" style="54" customWidth="1"/>
    <col min="6404" max="6404" width="9.85546875" style="54" customWidth="1"/>
    <col min="6405" max="6405" width="9.140625" style="54"/>
    <col min="6406" max="6406" width="9.85546875" style="54" customWidth="1"/>
    <col min="6407" max="6407" width="0" style="54" hidden="1" customWidth="1"/>
    <col min="6408" max="6408" width="8.28515625" style="54" customWidth="1"/>
    <col min="6409" max="6409" width="10.42578125" style="54" customWidth="1"/>
    <col min="6410" max="6410" width="10" style="54" customWidth="1"/>
    <col min="6411" max="6411" width="8.42578125" style="54" customWidth="1"/>
    <col min="6412" max="6412" width="10.5703125" style="54" customWidth="1"/>
    <col min="6413" max="6413" width="10.85546875" style="54" customWidth="1"/>
    <col min="6414" max="6414" width="0" style="54" hidden="1" customWidth="1"/>
    <col min="6415" max="6415" width="10.5703125" style="54" customWidth="1"/>
    <col min="6416" max="6656" width="9.140625" style="54"/>
    <col min="6657" max="6657" width="17.140625" style="54" customWidth="1"/>
    <col min="6658" max="6658" width="9.85546875" style="54" customWidth="1"/>
    <col min="6659" max="6659" width="9" style="54" customWidth="1"/>
    <col min="6660" max="6660" width="9.85546875" style="54" customWidth="1"/>
    <col min="6661" max="6661" width="9.140625" style="54"/>
    <col min="6662" max="6662" width="9.85546875" style="54" customWidth="1"/>
    <col min="6663" max="6663" width="0" style="54" hidden="1" customWidth="1"/>
    <col min="6664" max="6664" width="8.28515625" style="54" customWidth="1"/>
    <col min="6665" max="6665" width="10.42578125" style="54" customWidth="1"/>
    <col min="6666" max="6666" width="10" style="54" customWidth="1"/>
    <col min="6667" max="6667" width="8.42578125" style="54" customWidth="1"/>
    <col min="6668" max="6668" width="10.5703125" style="54" customWidth="1"/>
    <col min="6669" max="6669" width="10.85546875" style="54" customWidth="1"/>
    <col min="6670" max="6670" width="0" style="54" hidden="1" customWidth="1"/>
    <col min="6671" max="6671" width="10.5703125" style="54" customWidth="1"/>
    <col min="6672" max="6912" width="9.140625" style="54"/>
    <col min="6913" max="6913" width="17.140625" style="54" customWidth="1"/>
    <col min="6914" max="6914" width="9.85546875" style="54" customWidth="1"/>
    <col min="6915" max="6915" width="9" style="54" customWidth="1"/>
    <col min="6916" max="6916" width="9.85546875" style="54" customWidth="1"/>
    <col min="6917" max="6917" width="9.140625" style="54"/>
    <col min="6918" max="6918" width="9.85546875" style="54" customWidth="1"/>
    <col min="6919" max="6919" width="0" style="54" hidden="1" customWidth="1"/>
    <col min="6920" max="6920" width="8.28515625" style="54" customWidth="1"/>
    <col min="6921" max="6921" width="10.42578125" style="54" customWidth="1"/>
    <col min="6922" max="6922" width="10" style="54" customWidth="1"/>
    <col min="6923" max="6923" width="8.42578125" style="54" customWidth="1"/>
    <col min="6924" max="6924" width="10.5703125" style="54" customWidth="1"/>
    <col min="6925" max="6925" width="10.85546875" style="54" customWidth="1"/>
    <col min="6926" max="6926" width="0" style="54" hidden="1" customWidth="1"/>
    <col min="6927" max="6927" width="10.5703125" style="54" customWidth="1"/>
    <col min="6928" max="7168" width="9.140625" style="54"/>
    <col min="7169" max="7169" width="17.140625" style="54" customWidth="1"/>
    <col min="7170" max="7170" width="9.85546875" style="54" customWidth="1"/>
    <col min="7171" max="7171" width="9" style="54" customWidth="1"/>
    <col min="7172" max="7172" width="9.85546875" style="54" customWidth="1"/>
    <col min="7173" max="7173" width="9.140625" style="54"/>
    <col min="7174" max="7174" width="9.85546875" style="54" customWidth="1"/>
    <col min="7175" max="7175" width="0" style="54" hidden="1" customWidth="1"/>
    <col min="7176" max="7176" width="8.28515625" style="54" customWidth="1"/>
    <col min="7177" max="7177" width="10.42578125" style="54" customWidth="1"/>
    <col min="7178" max="7178" width="10" style="54" customWidth="1"/>
    <col min="7179" max="7179" width="8.42578125" style="54" customWidth="1"/>
    <col min="7180" max="7180" width="10.5703125" style="54" customWidth="1"/>
    <col min="7181" max="7181" width="10.85546875" style="54" customWidth="1"/>
    <col min="7182" max="7182" width="0" style="54" hidden="1" customWidth="1"/>
    <col min="7183" max="7183" width="10.5703125" style="54" customWidth="1"/>
    <col min="7184" max="7424" width="9.140625" style="54"/>
    <col min="7425" max="7425" width="17.140625" style="54" customWidth="1"/>
    <col min="7426" max="7426" width="9.85546875" style="54" customWidth="1"/>
    <col min="7427" max="7427" width="9" style="54" customWidth="1"/>
    <col min="7428" max="7428" width="9.85546875" style="54" customWidth="1"/>
    <col min="7429" max="7429" width="9.140625" style="54"/>
    <col min="7430" max="7430" width="9.85546875" style="54" customWidth="1"/>
    <col min="7431" max="7431" width="0" style="54" hidden="1" customWidth="1"/>
    <col min="7432" max="7432" width="8.28515625" style="54" customWidth="1"/>
    <col min="7433" max="7433" width="10.42578125" style="54" customWidth="1"/>
    <col min="7434" max="7434" width="10" style="54" customWidth="1"/>
    <col min="7435" max="7435" width="8.42578125" style="54" customWidth="1"/>
    <col min="7436" max="7436" width="10.5703125" style="54" customWidth="1"/>
    <col min="7437" max="7437" width="10.85546875" style="54" customWidth="1"/>
    <col min="7438" max="7438" width="0" style="54" hidden="1" customWidth="1"/>
    <col min="7439" max="7439" width="10.5703125" style="54" customWidth="1"/>
    <col min="7440" max="7680" width="9.140625" style="54"/>
    <col min="7681" max="7681" width="17.140625" style="54" customWidth="1"/>
    <col min="7682" max="7682" width="9.85546875" style="54" customWidth="1"/>
    <col min="7683" max="7683" width="9" style="54" customWidth="1"/>
    <col min="7684" max="7684" width="9.85546875" style="54" customWidth="1"/>
    <col min="7685" max="7685" width="9.140625" style="54"/>
    <col min="7686" max="7686" width="9.85546875" style="54" customWidth="1"/>
    <col min="7687" max="7687" width="0" style="54" hidden="1" customWidth="1"/>
    <col min="7688" max="7688" width="8.28515625" style="54" customWidth="1"/>
    <col min="7689" max="7689" width="10.42578125" style="54" customWidth="1"/>
    <col min="7690" max="7690" width="10" style="54" customWidth="1"/>
    <col min="7691" max="7691" width="8.42578125" style="54" customWidth="1"/>
    <col min="7692" max="7692" width="10.5703125" style="54" customWidth="1"/>
    <col min="7693" max="7693" width="10.85546875" style="54" customWidth="1"/>
    <col min="7694" max="7694" width="0" style="54" hidden="1" customWidth="1"/>
    <col min="7695" max="7695" width="10.5703125" style="54" customWidth="1"/>
    <col min="7696" max="7936" width="9.140625" style="54"/>
    <col min="7937" max="7937" width="17.140625" style="54" customWidth="1"/>
    <col min="7938" max="7938" width="9.85546875" style="54" customWidth="1"/>
    <col min="7939" max="7939" width="9" style="54" customWidth="1"/>
    <col min="7940" max="7940" width="9.85546875" style="54" customWidth="1"/>
    <col min="7941" max="7941" width="9.140625" style="54"/>
    <col min="7942" max="7942" width="9.85546875" style="54" customWidth="1"/>
    <col min="7943" max="7943" width="0" style="54" hidden="1" customWidth="1"/>
    <col min="7944" max="7944" width="8.28515625" style="54" customWidth="1"/>
    <col min="7945" max="7945" width="10.42578125" style="54" customWidth="1"/>
    <col min="7946" max="7946" width="10" style="54" customWidth="1"/>
    <col min="7947" max="7947" width="8.42578125" style="54" customWidth="1"/>
    <col min="7948" max="7948" width="10.5703125" style="54" customWidth="1"/>
    <col min="7949" max="7949" width="10.85546875" style="54" customWidth="1"/>
    <col min="7950" max="7950" width="0" style="54" hidden="1" customWidth="1"/>
    <col min="7951" max="7951" width="10.5703125" style="54" customWidth="1"/>
    <col min="7952" max="8192" width="9.140625" style="54"/>
    <col min="8193" max="8193" width="17.140625" style="54" customWidth="1"/>
    <col min="8194" max="8194" width="9.85546875" style="54" customWidth="1"/>
    <col min="8195" max="8195" width="9" style="54" customWidth="1"/>
    <col min="8196" max="8196" width="9.85546875" style="54" customWidth="1"/>
    <col min="8197" max="8197" width="9.140625" style="54"/>
    <col min="8198" max="8198" width="9.85546875" style="54" customWidth="1"/>
    <col min="8199" max="8199" width="0" style="54" hidden="1" customWidth="1"/>
    <col min="8200" max="8200" width="8.28515625" style="54" customWidth="1"/>
    <col min="8201" max="8201" width="10.42578125" style="54" customWidth="1"/>
    <col min="8202" max="8202" width="10" style="54" customWidth="1"/>
    <col min="8203" max="8203" width="8.42578125" style="54" customWidth="1"/>
    <col min="8204" max="8204" width="10.5703125" style="54" customWidth="1"/>
    <col min="8205" max="8205" width="10.85546875" style="54" customWidth="1"/>
    <col min="8206" max="8206" width="0" style="54" hidden="1" customWidth="1"/>
    <col min="8207" max="8207" width="10.5703125" style="54" customWidth="1"/>
    <col min="8208" max="8448" width="9.140625" style="54"/>
    <col min="8449" max="8449" width="17.140625" style="54" customWidth="1"/>
    <col min="8450" max="8450" width="9.85546875" style="54" customWidth="1"/>
    <col min="8451" max="8451" width="9" style="54" customWidth="1"/>
    <col min="8452" max="8452" width="9.85546875" style="54" customWidth="1"/>
    <col min="8453" max="8453" width="9.140625" style="54"/>
    <col min="8454" max="8454" width="9.85546875" style="54" customWidth="1"/>
    <col min="8455" max="8455" width="0" style="54" hidden="1" customWidth="1"/>
    <col min="8456" max="8456" width="8.28515625" style="54" customWidth="1"/>
    <col min="8457" max="8457" width="10.42578125" style="54" customWidth="1"/>
    <col min="8458" max="8458" width="10" style="54" customWidth="1"/>
    <col min="8459" max="8459" width="8.42578125" style="54" customWidth="1"/>
    <col min="8460" max="8460" width="10.5703125" style="54" customWidth="1"/>
    <col min="8461" max="8461" width="10.85546875" style="54" customWidth="1"/>
    <col min="8462" max="8462" width="0" style="54" hidden="1" customWidth="1"/>
    <col min="8463" max="8463" width="10.5703125" style="54" customWidth="1"/>
    <col min="8464" max="8704" width="9.140625" style="54"/>
    <col min="8705" max="8705" width="17.140625" style="54" customWidth="1"/>
    <col min="8706" max="8706" width="9.85546875" style="54" customWidth="1"/>
    <col min="8707" max="8707" width="9" style="54" customWidth="1"/>
    <col min="8708" max="8708" width="9.85546875" style="54" customWidth="1"/>
    <col min="8709" max="8709" width="9.140625" style="54"/>
    <col min="8710" max="8710" width="9.85546875" style="54" customWidth="1"/>
    <col min="8711" max="8711" width="0" style="54" hidden="1" customWidth="1"/>
    <col min="8712" max="8712" width="8.28515625" style="54" customWidth="1"/>
    <col min="8713" max="8713" width="10.42578125" style="54" customWidth="1"/>
    <col min="8714" max="8714" width="10" style="54" customWidth="1"/>
    <col min="8715" max="8715" width="8.42578125" style="54" customWidth="1"/>
    <col min="8716" max="8716" width="10.5703125" style="54" customWidth="1"/>
    <col min="8717" max="8717" width="10.85546875" style="54" customWidth="1"/>
    <col min="8718" max="8718" width="0" style="54" hidden="1" customWidth="1"/>
    <col min="8719" max="8719" width="10.5703125" style="54" customWidth="1"/>
    <col min="8720" max="8960" width="9.140625" style="54"/>
    <col min="8961" max="8961" width="17.140625" style="54" customWidth="1"/>
    <col min="8962" max="8962" width="9.85546875" style="54" customWidth="1"/>
    <col min="8963" max="8963" width="9" style="54" customWidth="1"/>
    <col min="8964" max="8964" width="9.85546875" style="54" customWidth="1"/>
    <col min="8965" max="8965" width="9.140625" style="54"/>
    <col min="8966" max="8966" width="9.85546875" style="54" customWidth="1"/>
    <col min="8967" max="8967" width="0" style="54" hidden="1" customWidth="1"/>
    <col min="8968" max="8968" width="8.28515625" style="54" customWidth="1"/>
    <col min="8969" max="8969" width="10.42578125" style="54" customWidth="1"/>
    <col min="8970" max="8970" width="10" style="54" customWidth="1"/>
    <col min="8971" max="8971" width="8.42578125" style="54" customWidth="1"/>
    <col min="8972" max="8972" width="10.5703125" style="54" customWidth="1"/>
    <col min="8973" max="8973" width="10.85546875" style="54" customWidth="1"/>
    <col min="8974" max="8974" width="0" style="54" hidden="1" customWidth="1"/>
    <col min="8975" max="8975" width="10.5703125" style="54" customWidth="1"/>
    <col min="8976" max="9216" width="9.140625" style="54"/>
    <col min="9217" max="9217" width="17.140625" style="54" customWidth="1"/>
    <col min="9218" max="9218" width="9.85546875" style="54" customWidth="1"/>
    <col min="9219" max="9219" width="9" style="54" customWidth="1"/>
    <col min="9220" max="9220" width="9.85546875" style="54" customWidth="1"/>
    <col min="9221" max="9221" width="9.140625" style="54"/>
    <col min="9222" max="9222" width="9.85546875" style="54" customWidth="1"/>
    <col min="9223" max="9223" width="0" style="54" hidden="1" customWidth="1"/>
    <col min="9224" max="9224" width="8.28515625" style="54" customWidth="1"/>
    <col min="9225" max="9225" width="10.42578125" style="54" customWidth="1"/>
    <col min="9226" max="9226" width="10" style="54" customWidth="1"/>
    <col min="9227" max="9227" width="8.42578125" style="54" customWidth="1"/>
    <col min="9228" max="9228" width="10.5703125" style="54" customWidth="1"/>
    <col min="9229" max="9229" width="10.85546875" style="54" customWidth="1"/>
    <col min="9230" max="9230" width="0" style="54" hidden="1" customWidth="1"/>
    <col min="9231" max="9231" width="10.5703125" style="54" customWidth="1"/>
    <col min="9232" max="9472" width="9.140625" style="54"/>
    <col min="9473" max="9473" width="17.140625" style="54" customWidth="1"/>
    <col min="9474" max="9474" width="9.85546875" style="54" customWidth="1"/>
    <col min="9475" max="9475" width="9" style="54" customWidth="1"/>
    <col min="9476" max="9476" width="9.85546875" style="54" customWidth="1"/>
    <col min="9477" max="9477" width="9.140625" style="54"/>
    <col min="9478" max="9478" width="9.85546875" style="54" customWidth="1"/>
    <col min="9479" max="9479" width="0" style="54" hidden="1" customWidth="1"/>
    <col min="9480" max="9480" width="8.28515625" style="54" customWidth="1"/>
    <col min="9481" max="9481" width="10.42578125" style="54" customWidth="1"/>
    <col min="9482" max="9482" width="10" style="54" customWidth="1"/>
    <col min="9483" max="9483" width="8.42578125" style="54" customWidth="1"/>
    <col min="9484" max="9484" width="10.5703125" style="54" customWidth="1"/>
    <col min="9485" max="9485" width="10.85546875" style="54" customWidth="1"/>
    <col min="9486" max="9486" width="0" style="54" hidden="1" customWidth="1"/>
    <col min="9487" max="9487" width="10.5703125" style="54" customWidth="1"/>
    <col min="9488" max="9728" width="9.140625" style="54"/>
    <col min="9729" max="9729" width="17.140625" style="54" customWidth="1"/>
    <col min="9730" max="9730" width="9.85546875" style="54" customWidth="1"/>
    <col min="9731" max="9731" width="9" style="54" customWidth="1"/>
    <col min="9732" max="9732" width="9.85546875" style="54" customWidth="1"/>
    <col min="9733" max="9733" width="9.140625" style="54"/>
    <col min="9734" max="9734" width="9.85546875" style="54" customWidth="1"/>
    <col min="9735" max="9735" width="0" style="54" hidden="1" customWidth="1"/>
    <col min="9736" max="9736" width="8.28515625" style="54" customWidth="1"/>
    <col min="9737" max="9737" width="10.42578125" style="54" customWidth="1"/>
    <col min="9738" max="9738" width="10" style="54" customWidth="1"/>
    <col min="9739" max="9739" width="8.42578125" style="54" customWidth="1"/>
    <col min="9740" max="9740" width="10.5703125" style="54" customWidth="1"/>
    <col min="9741" max="9741" width="10.85546875" style="54" customWidth="1"/>
    <col min="9742" max="9742" width="0" style="54" hidden="1" customWidth="1"/>
    <col min="9743" max="9743" width="10.5703125" style="54" customWidth="1"/>
    <col min="9744" max="9984" width="9.140625" style="54"/>
    <col min="9985" max="9985" width="17.140625" style="54" customWidth="1"/>
    <col min="9986" max="9986" width="9.85546875" style="54" customWidth="1"/>
    <col min="9987" max="9987" width="9" style="54" customWidth="1"/>
    <col min="9988" max="9988" width="9.85546875" style="54" customWidth="1"/>
    <col min="9989" max="9989" width="9.140625" style="54"/>
    <col min="9990" max="9990" width="9.85546875" style="54" customWidth="1"/>
    <col min="9991" max="9991" width="0" style="54" hidden="1" customWidth="1"/>
    <col min="9992" max="9992" width="8.28515625" style="54" customWidth="1"/>
    <col min="9993" max="9993" width="10.42578125" style="54" customWidth="1"/>
    <col min="9994" max="9994" width="10" style="54" customWidth="1"/>
    <col min="9995" max="9995" width="8.42578125" style="54" customWidth="1"/>
    <col min="9996" max="9996" width="10.5703125" style="54" customWidth="1"/>
    <col min="9997" max="9997" width="10.85546875" style="54" customWidth="1"/>
    <col min="9998" max="9998" width="0" style="54" hidden="1" customWidth="1"/>
    <col min="9999" max="9999" width="10.5703125" style="54" customWidth="1"/>
    <col min="10000" max="10240" width="9.140625" style="54"/>
    <col min="10241" max="10241" width="17.140625" style="54" customWidth="1"/>
    <col min="10242" max="10242" width="9.85546875" style="54" customWidth="1"/>
    <col min="10243" max="10243" width="9" style="54" customWidth="1"/>
    <col min="10244" max="10244" width="9.85546875" style="54" customWidth="1"/>
    <col min="10245" max="10245" width="9.140625" style="54"/>
    <col min="10246" max="10246" width="9.85546875" style="54" customWidth="1"/>
    <col min="10247" max="10247" width="0" style="54" hidden="1" customWidth="1"/>
    <col min="10248" max="10248" width="8.28515625" style="54" customWidth="1"/>
    <col min="10249" max="10249" width="10.42578125" style="54" customWidth="1"/>
    <col min="10250" max="10250" width="10" style="54" customWidth="1"/>
    <col min="10251" max="10251" width="8.42578125" style="54" customWidth="1"/>
    <col min="10252" max="10252" width="10.5703125" style="54" customWidth="1"/>
    <col min="10253" max="10253" width="10.85546875" style="54" customWidth="1"/>
    <col min="10254" max="10254" width="0" style="54" hidden="1" customWidth="1"/>
    <col min="10255" max="10255" width="10.5703125" style="54" customWidth="1"/>
    <col min="10256" max="10496" width="9.140625" style="54"/>
    <col min="10497" max="10497" width="17.140625" style="54" customWidth="1"/>
    <col min="10498" max="10498" width="9.85546875" style="54" customWidth="1"/>
    <col min="10499" max="10499" width="9" style="54" customWidth="1"/>
    <col min="10500" max="10500" width="9.85546875" style="54" customWidth="1"/>
    <col min="10501" max="10501" width="9.140625" style="54"/>
    <col min="10502" max="10502" width="9.85546875" style="54" customWidth="1"/>
    <col min="10503" max="10503" width="0" style="54" hidden="1" customWidth="1"/>
    <col min="10504" max="10504" width="8.28515625" style="54" customWidth="1"/>
    <col min="10505" max="10505" width="10.42578125" style="54" customWidth="1"/>
    <col min="10506" max="10506" width="10" style="54" customWidth="1"/>
    <col min="10507" max="10507" width="8.42578125" style="54" customWidth="1"/>
    <col min="10508" max="10508" width="10.5703125" style="54" customWidth="1"/>
    <col min="10509" max="10509" width="10.85546875" style="54" customWidth="1"/>
    <col min="10510" max="10510" width="0" style="54" hidden="1" customWidth="1"/>
    <col min="10511" max="10511" width="10.5703125" style="54" customWidth="1"/>
    <col min="10512" max="10752" width="9.140625" style="54"/>
    <col min="10753" max="10753" width="17.140625" style="54" customWidth="1"/>
    <col min="10754" max="10754" width="9.85546875" style="54" customWidth="1"/>
    <col min="10755" max="10755" width="9" style="54" customWidth="1"/>
    <col min="10756" max="10756" width="9.85546875" style="54" customWidth="1"/>
    <col min="10757" max="10757" width="9.140625" style="54"/>
    <col min="10758" max="10758" width="9.85546875" style="54" customWidth="1"/>
    <col min="10759" max="10759" width="0" style="54" hidden="1" customWidth="1"/>
    <col min="10760" max="10760" width="8.28515625" style="54" customWidth="1"/>
    <col min="10761" max="10761" width="10.42578125" style="54" customWidth="1"/>
    <col min="10762" max="10762" width="10" style="54" customWidth="1"/>
    <col min="10763" max="10763" width="8.42578125" style="54" customWidth="1"/>
    <col min="10764" max="10764" width="10.5703125" style="54" customWidth="1"/>
    <col min="10765" max="10765" width="10.85546875" style="54" customWidth="1"/>
    <col min="10766" max="10766" width="0" style="54" hidden="1" customWidth="1"/>
    <col min="10767" max="10767" width="10.5703125" style="54" customWidth="1"/>
    <col min="10768" max="11008" width="9.140625" style="54"/>
    <col min="11009" max="11009" width="17.140625" style="54" customWidth="1"/>
    <col min="11010" max="11010" width="9.85546875" style="54" customWidth="1"/>
    <col min="11011" max="11011" width="9" style="54" customWidth="1"/>
    <col min="11012" max="11012" width="9.85546875" style="54" customWidth="1"/>
    <col min="11013" max="11013" width="9.140625" style="54"/>
    <col min="11014" max="11014" width="9.85546875" style="54" customWidth="1"/>
    <col min="11015" max="11015" width="0" style="54" hidden="1" customWidth="1"/>
    <col min="11016" max="11016" width="8.28515625" style="54" customWidth="1"/>
    <col min="11017" max="11017" width="10.42578125" style="54" customWidth="1"/>
    <col min="11018" max="11018" width="10" style="54" customWidth="1"/>
    <col min="11019" max="11019" width="8.42578125" style="54" customWidth="1"/>
    <col min="11020" max="11020" width="10.5703125" style="54" customWidth="1"/>
    <col min="11021" max="11021" width="10.85546875" style="54" customWidth="1"/>
    <col min="11022" max="11022" width="0" style="54" hidden="1" customWidth="1"/>
    <col min="11023" max="11023" width="10.5703125" style="54" customWidth="1"/>
    <col min="11024" max="11264" width="9.140625" style="54"/>
    <col min="11265" max="11265" width="17.140625" style="54" customWidth="1"/>
    <col min="11266" max="11266" width="9.85546875" style="54" customWidth="1"/>
    <col min="11267" max="11267" width="9" style="54" customWidth="1"/>
    <col min="11268" max="11268" width="9.85546875" style="54" customWidth="1"/>
    <col min="11269" max="11269" width="9.140625" style="54"/>
    <col min="11270" max="11270" width="9.85546875" style="54" customWidth="1"/>
    <col min="11271" max="11271" width="0" style="54" hidden="1" customWidth="1"/>
    <col min="11272" max="11272" width="8.28515625" style="54" customWidth="1"/>
    <col min="11273" max="11273" width="10.42578125" style="54" customWidth="1"/>
    <col min="11274" max="11274" width="10" style="54" customWidth="1"/>
    <col min="11275" max="11275" width="8.42578125" style="54" customWidth="1"/>
    <col min="11276" max="11276" width="10.5703125" style="54" customWidth="1"/>
    <col min="11277" max="11277" width="10.85546875" style="54" customWidth="1"/>
    <col min="11278" max="11278" width="0" style="54" hidden="1" customWidth="1"/>
    <col min="11279" max="11279" width="10.5703125" style="54" customWidth="1"/>
    <col min="11280" max="11520" width="9.140625" style="54"/>
    <col min="11521" max="11521" width="17.140625" style="54" customWidth="1"/>
    <col min="11522" max="11522" width="9.85546875" style="54" customWidth="1"/>
    <col min="11523" max="11523" width="9" style="54" customWidth="1"/>
    <col min="11524" max="11524" width="9.85546875" style="54" customWidth="1"/>
    <col min="11525" max="11525" width="9.140625" style="54"/>
    <col min="11526" max="11526" width="9.85546875" style="54" customWidth="1"/>
    <col min="11527" max="11527" width="0" style="54" hidden="1" customWidth="1"/>
    <col min="11528" max="11528" width="8.28515625" style="54" customWidth="1"/>
    <col min="11529" max="11529" width="10.42578125" style="54" customWidth="1"/>
    <col min="11530" max="11530" width="10" style="54" customWidth="1"/>
    <col min="11531" max="11531" width="8.42578125" style="54" customWidth="1"/>
    <col min="11532" max="11532" width="10.5703125" style="54" customWidth="1"/>
    <col min="11533" max="11533" width="10.85546875" style="54" customWidth="1"/>
    <col min="11534" max="11534" width="0" style="54" hidden="1" customWidth="1"/>
    <col min="11535" max="11535" width="10.5703125" style="54" customWidth="1"/>
    <col min="11536" max="11776" width="9.140625" style="54"/>
    <col min="11777" max="11777" width="17.140625" style="54" customWidth="1"/>
    <col min="11778" max="11778" width="9.85546875" style="54" customWidth="1"/>
    <col min="11779" max="11779" width="9" style="54" customWidth="1"/>
    <col min="11780" max="11780" width="9.85546875" style="54" customWidth="1"/>
    <col min="11781" max="11781" width="9.140625" style="54"/>
    <col min="11782" max="11782" width="9.85546875" style="54" customWidth="1"/>
    <col min="11783" max="11783" width="0" style="54" hidden="1" customWidth="1"/>
    <col min="11784" max="11784" width="8.28515625" style="54" customWidth="1"/>
    <col min="11785" max="11785" width="10.42578125" style="54" customWidth="1"/>
    <col min="11786" max="11786" width="10" style="54" customWidth="1"/>
    <col min="11787" max="11787" width="8.42578125" style="54" customWidth="1"/>
    <col min="11788" max="11788" width="10.5703125" style="54" customWidth="1"/>
    <col min="11789" max="11789" width="10.85546875" style="54" customWidth="1"/>
    <col min="11790" max="11790" width="0" style="54" hidden="1" customWidth="1"/>
    <col min="11791" max="11791" width="10.5703125" style="54" customWidth="1"/>
    <col min="11792" max="12032" width="9.140625" style="54"/>
    <col min="12033" max="12033" width="17.140625" style="54" customWidth="1"/>
    <col min="12034" max="12034" width="9.85546875" style="54" customWidth="1"/>
    <col min="12035" max="12035" width="9" style="54" customWidth="1"/>
    <col min="12036" max="12036" width="9.85546875" style="54" customWidth="1"/>
    <col min="12037" max="12037" width="9.140625" style="54"/>
    <col min="12038" max="12038" width="9.85546875" style="54" customWidth="1"/>
    <col min="12039" max="12039" width="0" style="54" hidden="1" customWidth="1"/>
    <col min="12040" max="12040" width="8.28515625" style="54" customWidth="1"/>
    <col min="12041" max="12041" width="10.42578125" style="54" customWidth="1"/>
    <col min="12042" max="12042" width="10" style="54" customWidth="1"/>
    <col min="12043" max="12043" width="8.42578125" style="54" customWidth="1"/>
    <col min="12044" max="12044" width="10.5703125" style="54" customWidth="1"/>
    <col min="12045" max="12045" width="10.85546875" style="54" customWidth="1"/>
    <col min="12046" max="12046" width="0" style="54" hidden="1" customWidth="1"/>
    <col min="12047" max="12047" width="10.5703125" style="54" customWidth="1"/>
    <col min="12048" max="12288" width="9.140625" style="54"/>
    <col min="12289" max="12289" width="17.140625" style="54" customWidth="1"/>
    <col min="12290" max="12290" width="9.85546875" style="54" customWidth="1"/>
    <col min="12291" max="12291" width="9" style="54" customWidth="1"/>
    <col min="12292" max="12292" width="9.85546875" style="54" customWidth="1"/>
    <col min="12293" max="12293" width="9.140625" style="54"/>
    <col min="12294" max="12294" width="9.85546875" style="54" customWidth="1"/>
    <col min="12295" max="12295" width="0" style="54" hidden="1" customWidth="1"/>
    <col min="12296" max="12296" width="8.28515625" style="54" customWidth="1"/>
    <col min="12297" max="12297" width="10.42578125" style="54" customWidth="1"/>
    <col min="12298" max="12298" width="10" style="54" customWidth="1"/>
    <col min="12299" max="12299" width="8.42578125" style="54" customWidth="1"/>
    <col min="12300" max="12300" width="10.5703125" style="54" customWidth="1"/>
    <col min="12301" max="12301" width="10.85546875" style="54" customWidth="1"/>
    <col min="12302" max="12302" width="0" style="54" hidden="1" customWidth="1"/>
    <col min="12303" max="12303" width="10.5703125" style="54" customWidth="1"/>
    <col min="12304" max="12544" width="9.140625" style="54"/>
    <col min="12545" max="12545" width="17.140625" style="54" customWidth="1"/>
    <col min="12546" max="12546" width="9.85546875" style="54" customWidth="1"/>
    <col min="12547" max="12547" width="9" style="54" customWidth="1"/>
    <col min="12548" max="12548" width="9.85546875" style="54" customWidth="1"/>
    <col min="12549" max="12549" width="9.140625" style="54"/>
    <col min="12550" max="12550" width="9.85546875" style="54" customWidth="1"/>
    <col min="12551" max="12551" width="0" style="54" hidden="1" customWidth="1"/>
    <col min="12552" max="12552" width="8.28515625" style="54" customWidth="1"/>
    <col min="12553" max="12553" width="10.42578125" style="54" customWidth="1"/>
    <col min="12554" max="12554" width="10" style="54" customWidth="1"/>
    <col min="12555" max="12555" width="8.42578125" style="54" customWidth="1"/>
    <col min="12556" max="12556" width="10.5703125" style="54" customWidth="1"/>
    <col min="12557" max="12557" width="10.85546875" style="54" customWidth="1"/>
    <col min="12558" max="12558" width="0" style="54" hidden="1" customWidth="1"/>
    <col min="12559" max="12559" width="10.5703125" style="54" customWidth="1"/>
    <col min="12560" max="12800" width="9.140625" style="54"/>
    <col min="12801" max="12801" width="17.140625" style="54" customWidth="1"/>
    <col min="12802" max="12802" width="9.85546875" style="54" customWidth="1"/>
    <col min="12803" max="12803" width="9" style="54" customWidth="1"/>
    <col min="12804" max="12804" width="9.85546875" style="54" customWidth="1"/>
    <col min="12805" max="12805" width="9.140625" style="54"/>
    <col min="12806" max="12806" width="9.85546875" style="54" customWidth="1"/>
    <col min="12807" max="12807" width="0" style="54" hidden="1" customWidth="1"/>
    <col min="12808" max="12808" width="8.28515625" style="54" customWidth="1"/>
    <col min="12809" max="12809" width="10.42578125" style="54" customWidth="1"/>
    <col min="12810" max="12810" width="10" style="54" customWidth="1"/>
    <col min="12811" max="12811" width="8.42578125" style="54" customWidth="1"/>
    <col min="12812" max="12812" width="10.5703125" style="54" customWidth="1"/>
    <col min="12813" max="12813" width="10.85546875" style="54" customWidth="1"/>
    <col min="12814" max="12814" width="0" style="54" hidden="1" customWidth="1"/>
    <col min="12815" max="12815" width="10.5703125" style="54" customWidth="1"/>
    <col min="12816" max="13056" width="9.140625" style="54"/>
    <col min="13057" max="13057" width="17.140625" style="54" customWidth="1"/>
    <col min="13058" max="13058" width="9.85546875" style="54" customWidth="1"/>
    <col min="13059" max="13059" width="9" style="54" customWidth="1"/>
    <col min="13060" max="13060" width="9.85546875" style="54" customWidth="1"/>
    <col min="13061" max="13061" width="9.140625" style="54"/>
    <col min="13062" max="13062" width="9.85546875" style="54" customWidth="1"/>
    <col min="13063" max="13063" width="0" style="54" hidden="1" customWidth="1"/>
    <col min="13064" max="13064" width="8.28515625" style="54" customWidth="1"/>
    <col min="13065" max="13065" width="10.42578125" style="54" customWidth="1"/>
    <col min="13066" max="13066" width="10" style="54" customWidth="1"/>
    <col min="13067" max="13067" width="8.42578125" style="54" customWidth="1"/>
    <col min="13068" max="13068" width="10.5703125" style="54" customWidth="1"/>
    <col min="13069" max="13069" width="10.85546875" style="54" customWidth="1"/>
    <col min="13070" max="13070" width="0" style="54" hidden="1" customWidth="1"/>
    <col min="13071" max="13071" width="10.5703125" style="54" customWidth="1"/>
    <col min="13072" max="13312" width="9.140625" style="54"/>
    <col min="13313" max="13313" width="17.140625" style="54" customWidth="1"/>
    <col min="13314" max="13314" width="9.85546875" style="54" customWidth="1"/>
    <col min="13315" max="13315" width="9" style="54" customWidth="1"/>
    <col min="13316" max="13316" width="9.85546875" style="54" customWidth="1"/>
    <col min="13317" max="13317" width="9.140625" style="54"/>
    <col min="13318" max="13318" width="9.85546875" style="54" customWidth="1"/>
    <col min="13319" max="13319" width="0" style="54" hidden="1" customWidth="1"/>
    <col min="13320" max="13320" width="8.28515625" style="54" customWidth="1"/>
    <col min="13321" max="13321" width="10.42578125" style="54" customWidth="1"/>
    <col min="13322" max="13322" width="10" style="54" customWidth="1"/>
    <col min="13323" max="13323" width="8.42578125" style="54" customWidth="1"/>
    <col min="13324" max="13324" width="10.5703125" style="54" customWidth="1"/>
    <col min="13325" max="13325" width="10.85546875" style="54" customWidth="1"/>
    <col min="13326" max="13326" width="0" style="54" hidden="1" customWidth="1"/>
    <col min="13327" max="13327" width="10.5703125" style="54" customWidth="1"/>
    <col min="13328" max="13568" width="9.140625" style="54"/>
    <col min="13569" max="13569" width="17.140625" style="54" customWidth="1"/>
    <col min="13570" max="13570" width="9.85546875" style="54" customWidth="1"/>
    <col min="13571" max="13571" width="9" style="54" customWidth="1"/>
    <col min="13572" max="13572" width="9.85546875" style="54" customWidth="1"/>
    <col min="13573" max="13573" width="9.140625" style="54"/>
    <col min="13574" max="13574" width="9.85546875" style="54" customWidth="1"/>
    <col min="13575" max="13575" width="0" style="54" hidden="1" customWidth="1"/>
    <col min="13576" max="13576" width="8.28515625" style="54" customWidth="1"/>
    <col min="13577" max="13577" width="10.42578125" style="54" customWidth="1"/>
    <col min="13578" max="13578" width="10" style="54" customWidth="1"/>
    <col min="13579" max="13579" width="8.42578125" style="54" customWidth="1"/>
    <col min="13580" max="13580" width="10.5703125" style="54" customWidth="1"/>
    <col min="13581" max="13581" width="10.85546875" style="54" customWidth="1"/>
    <col min="13582" max="13582" width="0" style="54" hidden="1" customWidth="1"/>
    <col min="13583" max="13583" width="10.5703125" style="54" customWidth="1"/>
    <col min="13584" max="13824" width="9.140625" style="54"/>
    <col min="13825" max="13825" width="17.140625" style="54" customWidth="1"/>
    <col min="13826" max="13826" width="9.85546875" style="54" customWidth="1"/>
    <col min="13827" max="13827" width="9" style="54" customWidth="1"/>
    <col min="13828" max="13828" width="9.85546875" style="54" customWidth="1"/>
    <col min="13829" max="13829" width="9.140625" style="54"/>
    <col min="13830" max="13830" width="9.85546875" style="54" customWidth="1"/>
    <col min="13831" max="13831" width="0" style="54" hidden="1" customWidth="1"/>
    <col min="13832" max="13832" width="8.28515625" style="54" customWidth="1"/>
    <col min="13833" max="13833" width="10.42578125" style="54" customWidth="1"/>
    <col min="13834" max="13834" width="10" style="54" customWidth="1"/>
    <col min="13835" max="13835" width="8.42578125" style="54" customWidth="1"/>
    <col min="13836" max="13836" width="10.5703125" style="54" customWidth="1"/>
    <col min="13837" max="13837" width="10.85546875" style="54" customWidth="1"/>
    <col min="13838" max="13838" width="0" style="54" hidden="1" customWidth="1"/>
    <col min="13839" max="13839" width="10.5703125" style="54" customWidth="1"/>
    <col min="13840" max="14080" width="9.140625" style="54"/>
    <col min="14081" max="14081" width="17.140625" style="54" customWidth="1"/>
    <col min="14082" max="14082" width="9.85546875" style="54" customWidth="1"/>
    <col min="14083" max="14083" width="9" style="54" customWidth="1"/>
    <col min="14084" max="14084" width="9.85546875" style="54" customWidth="1"/>
    <col min="14085" max="14085" width="9.140625" style="54"/>
    <col min="14086" max="14086" width="9.85546875" style="54" customWidth="1"/>
    <col min="14087" max="14087" width="0" style="54" hidden="1" customWidth="1"/>
    <col min="14088" max="14088" width="8.28515625" style="54" customWidth="1"/>
    <col min="14089" max="14089" width="10.42578125" style="54" customWidth="1"/>
    <col min="14090" max="14090" width="10" style="54" customWidth="1"/>
    <col min="14091" max="14091" width="8.42578125" style="54" customWidth="1"/>
    <col min="14092" max="14092" width="10.5703125" style="54" customWidth="1"/>
    <col min="14093" max="14093" width="10.85546875" style="54" customWidth="1"/>
    <col min="14094" max="14094" width="0" style="54" hidden="1" customWidth="1"/>
    <col min="14095" max="14095" width="10.5703125" style="54" customWidth="1"/>
    <col min="14096" max="14336" width="9.140625" style="54"/>
    <col min="14337" max="14337" width="17.140625" style="54" customWidth="1"/>
    <col min="14338" max="14338" width="9.85546875" style="54" customWidth="1"/>
    <col min="14339" max="14339" width="9" style="54" customWidth="1"/>
    <col min="14340" max="14340" width="9.85546875" style="54" customWidth="1"/>
    <col min="14341" max="14341" width="9.140625" style="54"/>
    <col min="14342" max="14342" width="9.85546875" style="54" customWidth="1"/>
    <col min="14343" max="14343" width="0" style="54" hidden="1" customWidth="1"/>
    <col min="14344" max="14344" width="8.28515625" style="54" customWidth="1"/>
    <col min="14345" max="14345" width="10.42578125" style="54" customWidth="1"/>
    <col min="14346" max="14346" width="10" style="54" customWidth="1"/>
    <col min="14347" max="14347" width="8.42578125" style="54" customWidth="1"/>
    <col min="14348" max="14348" width="10.5703125" style="54" customWidth="1"/>
    <col min="14349" max="14349" width="10.85546875" style="54" customWidth="1"/>
    <col min="14350" max="14350" width="0" style="54" hidden="1" customWidth="1"/>
    <col min="14351" max="14351" width="10.5703125" style="54" customWidth="1"/>
    <col min="14352" max="14592" width="9.140625" style="54"/>
    <col min="14593" max="14593" width="17.140625" style="54" customWidth="1"/>
    <col min="14594" max="14594" width="9.85546875" style="54" customWidth="1"/>
    <col min="14595" max="14595" width="9" style="54" customWidth="1"/>
    <col min="14596" max="14596" width="9.85546875" style="54" customWidth="1"/>
    <col min="14597" max="14597" width="9.140625" style="54"/>
    <col min="14598" max="14598" width="9.85546875" style="54" customWidth="1"/>
    <col min="14599" max="14599" width="0" style="54" hidden="1" customWidth="1"/>
    <col min="14600" max="14600" width="8.28515625" style="54" customWidth="1"/>
    <col min="14601" max="14601" width="10.42578125" style="54" customWidth="1"/>
    <col min="14602" max="14602" width="10" style="54" customWidth="1"/>
    <col min="14603" max="14603" width="8.42578125" style="54" customWidth="1"/>
    <col min="14604" max="14604" width="10.5703125" style="54" customWidth="1"/>
    <col min="14605" max="14605" width="10.85546875" style="54" customWidth="1"/>
    <col min="14606" max="14606" width="0" style="54" hidden="1" customWidth="1"/>
    <col min="14607" max="14607" width="10.5703125" style="54" customWidth="1"/>
    <col min="14608" max="14848" width="9.140625" style="54"/>
    <col min="14849" max="14849" width="17.140625" style="54" customWidth="1"/>
    <col min="14850" max="14850" width="9.85546875" style="54" customWidth="1"/>
    <col min="14851" max="14851" width="9" style="54" customWidth="1"/>
    <col min="14852" max="14852" width="9.85546875" style="54" customWidth="1"/>
    <col min="14853" max="14853" width="9.140625" style="54"/>
    <col min="14854" max="14854" width="9.85546875" style="54" customWidth="1"/>
    <col min="14855" max="14855" width="0" style="54" hidden="1" customWidth="1"/>
    <col min="14856" max="14856" width="8.28515625" style="54" customWidth="1"/>
    <col min="14857" max="14857" width="10.42578125" style="54" customWidth="1"/>
    <col min="14858" max="14858" width="10" style="54" customWidth="1"/>
    <col min="14859" max="14859" width="8.42578125" style="54" customWidth="1"/>
    <col min="14860" max="14860" width="10.5703125" style="54" customWidth="1"/>
    <col min="14861" max="14861" width="10.85546875" style="54" customWidth="1"/>
    <col min="14862" max="14862" width="0" style="54" hidden="1" customWidth="1"/>
    <col min="14863" max="14863" width="10.5703125" style="54" customWidth="1"/>
    <col min="14864" max="15104" width="9.140625" style="54"/>
    <col min="15105" max="15105" width="17.140625" style="54" customWidth="1"/>
    <col min="15106" max="15106" width="9.85546875" style="54" customWidth="1"/>
    <col min="15107" max="15107" width="9" style="54" customWidth="1"/>
    <col min="15108" max="15108" width="9.85546875" style="54" customWidth="1"/>
    <col min="15109" max="15109" width="9.140625" style="54"/>
    <col min="15110" max="15110" width="9.85546875" style="54" customWidth="1"/>
    <col min="15111" max="15111" width="0" style="54" hidden="1" customWidth="1"/>
    <col min="15112" max="15112" width="8.28515625" style="54" customWidth="1"/>
    <col min="15113" max="15113" width="10.42578125" style="54" customWidth="1"/>
    <col min="15114" max="15114" width="10" style="54" customWidth="1"/>
    <col min="15115" max="15115" width="8.42578125" style="54" customWidth="1"/>
    <col min="15116" max="15116" width="10.5703125" style="54" customWidth="1"/>
    <col min="15117" max="15117" width="10.85546875" style="54" customWidth="1"/>
    <col min="15118" max="15118" width="0" style="54" hidden="1" customWidth="1"/>
    <col min="15119" max="15119" width="10.5703125" style="54" customWidth="1"/>
    <col min="15120" max="15360" width="9.140625" style="54"/>
    <col min="15361" max="15361" width="17.140625" style="54" customWidth="1"/>
    <col min="15362" max="15362" width="9.85546875" style="54" customWidth="1"/>
    <col min="15363" max="15363" width="9" style="54" customWidth="1"/>
    <col min="15364" max="15364" width="9.85546875" style="54" customWidth="1"/>
    <col min="15365" max="15365" width="9.140625" style="54"/>
    <col min="15366" max="15366" width="9.85546875" style="54" customWidth="1"/>
    <col min="15367" max="15367" width="0" style="54" hidden="1" customWidth="1"/>
    <col min="15368" max="15368" width="8.28515625" style="54" customWidth="1"/>
    <col min="15369" max="15369" width="10.42578125" style="54" customWidth="1"/>
    <col min="15370" max="15370" width="10" style="54" customWidth="1"/>
    <col min="15371" max="15371" width="8.42578125" style="54" customWidth="1"/>
    <col min="15372" max="15372" width="10.5703125" style="54" customWidth="1"/>
    <col min="15373" max="15373" width="10.85546875" style="54" customWidth="1"/>
    <col min="15374" max="15374" width="0" style="54" hidden="1" customWidth="1"/>
    <col min="15375" max="15375" width="10.5703125" style="54" customWidth="1"/>
    <col min="15376" max="15616" width="9.140625" style="54"/>
    <col min="15617" max="15617" width="17.140625" style="54" customWidth="1"/>
    <col min="15618" max="15618" width="9.85546875" style="54" customWidth="1"/>
    <col min="15619" max="15619" width="9" style="54" customWidth="1"/>
    <col min="15620" max="15620" width="9.85546875" style="54" customWidth="1"/>
    <col min="15621" max="15621" width="9.140625" style="54"/>
    <col min="15622" max="15622" width="9.85546875" style="54" customWidth="1"/>
    <col min="15623" max="15623" width="0" style="54" hidden="1" customWidth="1"/>
    <col min="15624" max="15624" width="8.28515625" style="54" customWidth="1"/>
    <col min="15625" max="15625" width="10.42578125" style="54" customWidth="1"/>
    <col min="15626" max="15626" width="10" style="54" customWidth="1"/>
    <col min="15627" max="15627" width="8.42578125" style="54" customWidth="1"/>
    <col min="15628" max="15628" width="10.5703125" style="54" customWidth="1"/>
    <col min="15629" max="15629" width="10.85546875" style="54" customWidth="1"/>
    <col min="15630" max="15630" width="0" style="54" hidden="1" customWidth="1"/>
    <col min="15631" max="15631" width="10.5703125" style="54" customWidth="1"/>
    <col min="15632" max="15872" width="9.140625" style="54"/>
    <col min="15873" max="15873" width="17.140625" style="54" customWidth="1"/>
    <col min="15874" max="15874" width="9.85546875" style="54" customWidth="1"/>
    <col min="15875" max="15875" width="9" style="54" customWidth="1"/>
    <col min="15876" max="15876" width="9.85546875" style="54" customWidth="1"/>
    <col min="15877" max="15877" width="9.140625" style="54"/>
    <col min="15878" max="15878" width="9.85546875" style="54" customWidth="1"/>
    <col min="15879" max="15879" width="0" style="54" hidden="1" customWidth="1"/>
    <col min="15880" max="15880" width="8.28515625" style="54" customWidth="1"/>
    <col min="15881" max="15881" width="10.42578125" style="54" customWidth="1"/>
    <col min="15882" max="15882" width="10" style="54" customWidth="1"/>
    <col min="15883" max="15883" width="8.42578125" style="54" customWidth="1"/>
    <col min="15884" max="15884" width="10.5703125" style="54" customWidth="1"/>
    <col min="15885" max="15885" width="10.85546875" style="54" customWidth="1"/>
    <col min="15886" max="15886" width="0" style="54" hidden="1" customWidth="1"/>
    <col min="15887" max="15887" width="10.5703125" style="54" customWidth="1"/>
    <col min="15888" max="16128" width="9.140625" style="54"/>
    <col min="16129" max="16129" width="17.140625" style="54" customWidth="1"/>
    <col min="16130" max="16130" width="9.85546875" style="54" customWidth="1"/>
    <col min="16131" max="16131" width="9" style="54" customWidth="1"/>
    <col min="16132" max="16132" width="9.85546875" style="54" customWidth="1"/>
    <col min="16133" max="16133" width="9.140625" style="54"/>
    <col min="16134" max="16134" width="9.85546875" style="54" customWidth="1"/>
    <col min="16135" max="16135" width="0" style="54" hidden="1" customWidth="1"/>
    <col min="16136" max="16136" width="8.28515625" style="54" customWidth="1"/>
    <col min="16137" max="16137" width="10.42578125" style="54" customWidth="1"/>
    <col min="16138" max="16138" width="10" style="54" customWidth="1"/>
    <col min="16139" max="16139" width="8.42578125" style="54" customWidth="1"/>
    <col min="16140" max="16140" width="10.5703125" style="54" customWidth="1"/>
    <col min="16141" max="16141" width="10.85546875" style="54" customWidth="1"/>
    <col min="16142" max="16142" width="0" style="54" hidden="1" customWidth="1"/>
    <col min="16143" max="16143" width="10.5703125" style="54" customWidth="1"/>
    <col min="16144" max="16384" width="9.140625" style="54"/>
  </cols>
  <sheetData>
    <row r="1" spans="1:15" s="186" customFormat="1" ht="16.5" customHeight="1" x14ac:dyDescent="0.2">
      <c r="A1" s="162" t="str">
        <f>[2]SUM!A1</f>
        <v>CY 2015 ALLOTMENT RELEASES</v>
      </c>
      <c r="B1" s="162"/>
      <c r="C1" s="162"/>
      <c r="O1" s="187"/>
    </row>
    <row r="2" spans="1:15" s="186" customFormat="1" x14ac:dyDescent="0.2">
      <c r="A2" s="188" t="s">
        <v>187</v>
      </c>
      <c r="B2" s="188"/>
      <c r="C2" s="188"/>
    </row>
    <row r="3" spans="1:15" s="186" customFormat="1" ht="15" customHeight="1" x14ac:dyDescent="0.2">
      <c r="A3" s="162" t="str">
        <f>[2]SUM!A3</f>
        <v>January 1-November 30, 2015</v>
      </c>
      <c r="B3" s="162"/>
      <c r="C3" s="162"/>
      <c r="E3" s="51"/>
      <c r="F3" s="51"/>
    </row>
    <row r="4" spans="1:15" s="186" customFormat="1" x14ac:dyDescent="0.2">
      <c r="A4" s="162" t="s">
        <v>0</v>
      </c>
      <c r="B4" s="162"/>
      <c r="C4" s="162"/>
      <c r="E4" s="51"/>
      <c r="F4" s="51"/>
    </row>
    <row r="5" spans="1:15" s="206" customFormat="1" ht="66" customHeight="1" x14ac:dyDescent="0.25">
      <c r="A5" s="205" t="s">
        <v>1</v>
      </c>
      <c r="B5" s="195" t="s">
        <v>254</v>
      </c>
      <c r="C5" s="195" t="s">
        <v>290</v>
      </c>
      <c r="D5" s="195" t="s">
        <v>188</v>
      </c>
      <c r="E5" s="195" t="s">
        <v>189</v>
      </c>
      <c r="F5" s="195" t="s">
        <v>190</v>
      </c>
      <c r="G5" s="195" t="s">
        <v>191</v>
      </c>
      <c r="H5" s="195" t="s">
        <v>305</v>
      </c>
      <c r="I5" s="205" t="s">
        <v>283</v>
      </c>
      <c r="J5" s="205" t="s">
        <v>192</v>
      </c>
      <c r="K5" s="195" t="s">
        <v>193</v>
      </c>
      <c r="L5" s="195" t="s">
        <v>326</v>
      </c>
      <c r="M5" s="201" t="s">
        <v>194</v>
      </c>
      <c r="N5" s="195" t="s">
        <v>195</v>
      </c>
      <c r="O5" s="195" t="s">
        <v>13</v>
      </c>
    </row>
    <row r="6" spans="1:15" ht="14.25" customHeight="1" x14ac:dyDescent="0.2">
      <c r="A6" s="164" t="s">
        <v>102</v>
      </c>
      <c r="B6" s="91">
        <f>[2]AUTO!F7</f>
        <v>324783</v>
      </c>
      <c r="C6" s="91">
        <f>[2]AUTO!K7</f>
        <v>0</v>
      </c>
      <c r="D6" s="91">
        <f>[2]AUTO!N7</f>
        <v>0</v>
      </c>
      <c r="E6" s="91">
        <f>[2]AUTO!S7</f>
        <v>0</v>
      </c>
      <c r="F6" s="91"/>
      <c r="G6" s="91">
        <f>[2]AUTO!AD7</f>
        <v>0</v>
      </c>
      <c r="H6" s="91">
        <f>[2]AUTO!AE7</f>
        <v>0</v>
      </c>
      <c r="I6" s="91">
        <f>[2]AUTO!AF7</f>
        <v>0</v>
      </c>
      <c r="J6" s="91">
        <f>[2]AUTO!AG7</f>
        <v>0</v>
      </c>
      <c r="K6" s="91">
        <f>[2]AUTO!AJ7</f>
        <v>0</v>
      </c>
      <c r="L6" s="91">
        <f>[2]AUTO!AM7</f>
        <v>0</v>
      </c>
      <c r="M6" s="91">
        <f>[2]AUTO!AQ7</f>
        <v>0</v>
      </c>
      <c r="N6" s="91">
        <f>[2]AUTO!AR7</f>
        <v>0</v>
      </c>
      <c r="O6" s="91">
        <f t="shared" ref="O6:O11" si="0">SUM(B6:N6)</f>
        <v>324783</v>
      </c>
    </row>
    <row r="7" spans="1:15" x14ac:dyDescent="0.2">
      <c r="A7" s="70" t="s">
        <v>103</v>
      </c>
      <c r="B7" s="91">
        <f>[2]AUTO!F8</f>
        <v>34489</v>
      </c>
      <c r="C7" s="91">
        <f>[2]AUTO!K8</f>
        <v>0</v>
      </c>
      <c r="D7" s="91">
        <f>[2]AUTO!N8</f>
        <v>0</v>
      </c>
      <c r="E7" s="91">
        <f>[2]AUTO!S8</f>
        <v>0</v>
      </c>
      <c r="F7" s="91"/>
      <c r="G7" s="91">
        <f>[2]AUTO!AD8</f>
        <v>0</v>
      </c>
      <c r="H7" s="91">
        <f>[2]AUTO!AE8</f>
        <v>331</v>
      </c>
      <c r="I7" s="91">
        <f>[2]AUTO!AF8</f>
        <v>0</v>
      </c>
      <c r="J7" s="91">
        <f>[2]AUTO!AG8</f>
        <v>0</v>
      </c>
      <c r="K7" s="91">
        <f>[2]AUTO!AJ8</f>
        <v>0</v>
      </c>
      <c r="L7" s="91">
        <f>[2]AUTO!AM8</f>
        <v>0</v>
      </c>
      <c r="M7" s="91">
        <f>[2]AUTO!AQ8</f>
        <v>0</v>
      </c>
      <c r="N7" s="91">
        <f>[2]AUTO!AR8</f>
        <v>0</v>
      </c>
      <c r="O7" s="91">
        <f t="shared" si="0"/>
        <v>34820</v>
      </c>
    </row>
    <row r="8" spans="1:15" x14ac:dyDescent="0.2">
      <c r="A8" s="70" t="s">
        <v>104</v>
      </c>
      <c r="B8" s="91">
        <f>[2]AUTO!F9</f>
        <v>3885</v>
      </c>
      <c r="C8" s="91">
        <f>[2]AUTO!K9</f>
        <v>0</v>
      </c>
      <c r="D8" s="91">
        <f>[2]AUTO!N9</f>
        <v>0</v>
      </c>
      <c r="E8" s="91">
        <f>[2]AUTO!S9</f>
        <v>0</v>
      </c>
      <c r="F8" s="91"/>
      <c r="G8" s="91">
        <f>[2]AUTO!AD9</f>
        <v>0</v>
      </c>
      <c r="H8" s="91">
        <f>[2]AUTO!AE9</f>
        <v>0</v>
      </c>
      <c r="I8" s="91">
        <f>[2]AUTO!AF9</f>
        <v>0</v>
      </c>
      <c r="J8" s="91">
        <f>[2]AUTO!AG9</f>
        <v>0</v>
      </c>
      <c r="K8" s="91">
        <f>[2]AUTO!AJ9</f>
        <v>0</v>
      </c>
      <c r="L8" s="91">
        <f>[2]AUTO!AM9</f>
        <v>0</v>
      </c>
      <c r="M8" s="91">
        <f>[2]AUTO!AQ9</f>
        <v>0</v>
      </c>
      <c r="N8" s="91">
        <f>[2]AUTO!AR9</f>
        <v>0</v>
      </c>
      <c r="O8" s="91">
        <f t="shared" si="0"/>
        <v>3885</v>
      </c>
    </row>
    <row r="9" spans="1:15" x14ac:dyDescent="0.2">
      <c r="A9" s="70" t="s">
        <v>105</v>
      </c>
      <c r="B9" s="91">
        <f>[2]AUTO!F10</f>
        <v>323572</v>
      </c>
      <c r="C9" s="91">
        <f>[2]AUTO!K10</f>
        <v>0</v>
      </c>
      <c r="D9" s="91">
        <f>[2]AUTO!N10</f>
        <v>0</v>
      </c>
      <c r="E9" s="91">
        <f>[2]AUTO!S10</f>
        <v>0</v>
      </c>
      <c r="F9" s="91"/>
      <c r="G9" s="91">
        <f>[2]AUTO!AD10</f>
        <v>0</v>
      </c>
      <c r="H9" s="91">
        <f>[2]AUTO!AE10</f>
        <v>0</v>
      </c>
      <c r="I9" s="91">
        <f>[2]AUTO!AF10</f>
        <v>0</v>
      </c>
      <c r="J9" s="91">
        <f>[2]AUTO!AG10</f>
        <v>0</v>
      </c>
      <c r="K9" s="91">
        <f>[2]AUTO!AJ10</f>
        <v>0</v>
      </c>
      <c r="L9" s="91">
        <f>[2]AUTO!AM10</f>
        <v>0</v>
      </c>
      <c r="M9" s="91">
        <f>[2]AUTO!AQ10</f>
        <v>0</v>
      </c>
      <c r="N9" s="91">
        <f>[2]AUTO!AR10</f>
        <v>0</v>
      </c>
      <c r="O9" s="91">
        <f t="shared" si="0"/>
        <v>323572</v>
      </c>
    </row>
    <row r="10" spans="1:15" x14ac:dyDescent="0.2">
      <c r="A10" s="70" t="s">
        <v>106</v>
      </c>
      <c r="B10" s="91">
        <f>[2]AUTO!F11</f>
        <v>246248</v>
      </c>
      <c r="C10" s="91">
        <f>[2]AUTO!K11</f>
        <v>84011</v>
      </c>
      <c r="D10" s="91">
        <f>[2]AUTO!N11</f>
        <v>0</v>
      </c>
      <c r="E10" s="91">
        <f>[2]AUTO!S11</f>
        <v>242607</v>
      </c>
      <c r="F10" s="91"/>
      <c r="G10" s="91">
        <f>[2]AUTO!AD11</f>
        <v>0</v>
      </c>
      <c r="H10" s="91">
        <f>[2]AUTO!AE11</f>
        <v>0</v>
      </c>
      <c r="I10" s="91">
        <f>[2]AUTO!AF11</f>
        <v>0</v>
      </c>
      <c r="J10" s="91">
        <f>[2]AUTO!AG11</f>
        <v>0</v>
      </c>
      <c r="K10" s="91">
        <f>[2]AUTO!AJ11</f>
        <v>0</v>
      </c>
      <c r="L10" s="91">
        <f>[2]AUTO!AM11</f>
        <v>0</v>
      </c>
      <c r="M10" s="91">
        <f>[2]AUTO!AQ11</f>
        <v>0</v>
      </c>
      <c r="N10" s="91">
        <f>[2]AUTO!AR11</f>
        <v>0</v>
      </c>
      <c r="O10" s="91">
        <f t="shared" si="0"/>
        <v>572866</v>
      </c>
    </row>
    <row r="11" spans="1:15" x14ac:dyDescent="0.2">
      <c r="A11" s="70" t="s">
        <v>107</v>
      </c>
      <c r="B11" s="91">
        <f>[2]AUTO!F12</f>
        <v>675486</v>
      </c>
      <c r="C11" s="91">
        <f>[2]AUTO!K12</f>
        <v>9433</v>
      </c>
      <c r="D11" s="91">
        <f>[2]AUTO!N12</f>
        <v>1847</v>
      </c>
      <c r="E11" s="91">
        <f>[2]AUTO!S12</f>
        <v>0</v>
      </c>
      <c r="F11" s="91"/>
      <c r="G11" s="91">
        <f>[2]AUTO!AD12</f>
        <v>0</v>
      </c>
      <c r="H11" s="91">
        <f>[2]AUTO!AE12</f>
        <v>0</v>
      </c>
      <c r="I11" s="91">
        <f>[2]AUTO!AF12</f>
        <v>0</v>
      </c>
      <c r="J11" s="91">
        <f>[2]AUTO!AG12</f>
        <v>0</v>
      </c>
      <c r="K11" s="91">
        <f>[2]AUTO!AJ12</f>
        <v>0</v>
      </c>
      <c r="L11" s="91">
        <f>[2]AUTO!AM12</f>
        <v>0</v>
      </c>
      <c r="M11" s="91">
        <f>[2]AUTO!AQ12</f>
        <v>0</v>
      </c>
      <c r="N11" s="91">
        <f>[2]AUTO!AR12</f>
        <v>0</v>
      </c>
      <c r="O11" s="91">
        <f t="shared" si="0"/>
        <v>686766</v>
      </c>
    </row>
    <row r="12" spans="1:15" x14ac:dyDescent="0.2">
      <c r="A12" s="128" t="s">
        <v>108</v>
      </c>
      <c r="B12" s="91">
        <f t="shared" ref="B12:N12" si="1">+B13+B14</f>
        <v>21172325</v>
      </c>
      <c r="C12" s="91">
        <f t="shared" si="1"/>
        <v>112141</v>
      </c>
      <c r="D12" s="91">
        <f t="shared" si="1"/>
        <v>1491</v>
      </c>
      <c r="E12" s="91">
        <f t="shared" si="1"/>
        <v>627840</v>
      </c>
      <c r="F12" s="91"/>
      <c r="G12" s="91">
        <f t="shared" si="1"/>
        <v>0</v>
      </c>
      <c r="H12" s="91">
        <f t="shared" si="1"/>
        <v>0</v>
      </c>
      <c r="I12" s="91">
        <f t="shared" si="1"/>
        <v>0</v>
      </c>
      <c r="J12" s="91">
        <f t="shared" si="1"/>
        <v>0</v>
      </c>
      <c r="K12" s="91">
        <f t="shared" si="1"/>
        <v>0</v>
      </c>
      <c r="L12" s="91">
        <f t="shared" si="1"/>
        <v>0</v>
      </c>
      <c r="M12" s="91">
        <f t="shared" si="1"/>
        <v>0</v>
      </c>
      <c r="N12" s="91">
        <f t="shared" si="1"/>
        <v>0</v>
      </c>
      <c r="O12" s="91">
        <f>+O13+O14</f>
        <v>21913797</v>
      </c>
    </row>
    <row r="13" spans="1:15" hidden="1" x14ac:dyDescent="0.2">
      <c r="A13" s="128" t="s">
        <v>109</v>
      </c>
      <c r="B13" s="91">
        <f>[2]AUTO!F14</f>
        <v>37697</v>
      </c>
      <c r="C13" s="91">
        <f>[2]AUTO!K14</f>
        <v>112141</v>
      </c>
      <c r="D13" s="91">
        <f>[2]AUTO!N14</f>
        <v>1491</v>
      </c>
      <c r="E13" s="91">
        <f>[2]AUTO!S14</f>
        <v>627840</v>
      </c>
      <c r="F13" s="91"/>
      <c r="G13" s="91">
        <f>[2]AUTO!AD14</f>
        <v>0</v>
      </c>
      <c r="H13" s="91">
        <f>[2]AUTO!AE14</f>
        <v>0</v>
      </c>
      <c r="I13" s="91">
        <f>[2]AUTO!AF14</f>
        <v>0</v>
      </c>
      <c r="J13" s="91">
        <f>[2]AUTO!AG14</f>
        <v>0</v>
      </c>
      <c r="K13" s="91">
        <f>[2]AUTO!AJ14</f>
        <v>0</v>
      </c>
      <c r="L13" s="91">
        <f>[2]AUTO!AM14</f>
        <v>0</v>
      </c>
      <c r="M13" s="91">
        <f>[2]AUTO!AQ14</f>
        <v>0</v>
      </c>
      <c r="N13" s="91">
        <f>[2]AUTO!AR14</f>
        <v>0</v>
      </c>
      <c r="O13" s="91">
        <f t="shared" ref="O13:O19" si="2">SUM(B13:N13)</f>
        <v>779169</v>
      </c>
    </row>
    <row r="14" spans="1:15" hidden="1" x14ac:dyDescent="0.2">
      <c r="A14" s="128" t="s">
        <v>110</v>
      </c>
      <c r="B14" s="91">
        <f>[2]AUTO!F15</f>
        <v>21134628</v>
      </c>
      <c r="C14" s="91">
        <f>[2]AUTO!K15</f>
        <v>0</v>
      </c>
      <c r="D14" s="91">
        <f>[2]AUTO!N15</f>
        <v>0</v>
      </c>
      <c r="E14" s="91">
        <f>[2]AUTO!S15</f>
        <v>0</v>
      </c>
      <c r="F14" s="91"/>
      <c r="G14" s="91">
        <f>[2]AUTO!AD15</f>
        <v>0</v>
      </c>
      <c r="H14" s="91">
        <f>[2]AUTO!AE15</f>
        <v>0</v>
      </c>
      <c r="I14" s="91">
        <f>[2]AUTO!AF15</f>
        <v>0</v>
      </c>
      <c r="J14" s="91">
        <f>[2]AUTO!AG15</f>
        <v>0</v>
      </c>
      <c r="K14" s="91">
        <f>[2]AUTO!AJ15</f>
        <v>0</v>
      </c>
      <c r="L14" s="91">
        <f>[2]AUTO!AM15</f>
        <v>0</v>
      </c>
      <c r="M14" s="91">
        <f>[2]AUTO!AQ15</f>
        <v>0</v>
      </c>
      <c r="N14" s="91">
        <f>[2]AUTO!AR15</f>
        <v>0</v>
      </c>
      <c r="O14" s="91">
        <f t="shared" si="2"/>
        <v>21134628</v>
      </c>
    </row>
    <row r="15" spans="1:15" x14ac:dyDescent="0.2">
      <c r="A15" s="128" t="s">
        <v>111</v>
      </c>
      <c r="B15" s="91">
        <f>[2]AUTO!F16</f>
        <v>2259607</v>
      </c>
      <c r="C15" s="91">
        <f>[2]AUTO!K16</f>
        <v>0</v>
      </c>
      <c r="D15" s="91">
        <f>[2]AUTO!N16</f>
        <v>0</v>
      </c>
      <c r="E15" s="91">
        <f>[2]AUTO!S16</f>
        <v>0</v>
      </c>
      <c r="F15" s="91"/>
      <c r="G15" s="91">
        <f>[2]AUTO!AD16</f>
        <v>0</v>
      </c>
      <c r="H15" s="91">
        <f>[2]AUTO!AE16</f>
        <v>0</v>
      </c>
      <c r="I15" s="91">
        <f>[2]AUTO!AF16</f>
        <v>0</v>
      </c>
      <c r="J15" s="91">
        <f>[2]AUTO!AG16</f>
        <v>0</v>
      </c>
      <c r="K15" s="91">
        <f>[2]AUTO!AJ16</f>
        <v>0</v>
      </c>
      <c r="L15" s="91">
        <f>[2]AUTO!AM16</f>
        <v>0</v>
      </c>
      <c r="M15" s="91">
        <f>[2]AUTO!AQ16</f>
        <v>0</v>
      </c>
      <c r="N15" s="91">
        <f>[2]AUTO!AR16</f>
        <v>0</v>
      </c>
      <c r="O15" s="91">
        <f t="shared" si="2"/>
        <v>2259607</v>
      </c>
    </row>
    <row r="16" spans="1:15" x14ac:dyDescent="0.2">
      <c r="A16" s="128" t="s">
        <v>112</v>
      </c>
      <c r="B16" s="91">
        <f>[2]AUTO!F17</f>
        <v>27949</v>
      </c>
      <c r="C16" s="91">
        <f>[2]AUTO!K17</f>
        <v>140902</v>
      </c>
      <c r="D16" s="91">
        <f>[2]AUTO!N17</f>
        <v>34100</v>
      </c>
      <c r="E16" s="91">
        <f>[2]AUTO!S17</f>
        <v>974309</v>
      </c>
      <c r="F16" s="91"/>
      <c r="G16" s="91">
        <f>[2]AUTO!AD17</f>
        <v>0</v>
      </c>
      <c r="H16" s="91">
        <f>[2]AUTO!AE17</f>
        <v>0</v>
      </c>
      <c r="I16" s="91">
        <f>[2]AUTO!AF17</f>
        <v>0</v>
      </c>
      <c r="J16" s="91">
        <f>[2]AUTO!AG17</f>
        <v>0</v>
      </c>
      <c r="K16" s="91">
        <f>[2]AUTO!AJ17</f>
        <v>0</v>
      </c>
      <c r="L16" s="91">
        <f>[2]AUTO!AM17</f>
        <v>0</v>
      </c>
      <c r="M16" s="91">
        <f>[2]AUTO!AQ17</f>
        <v>0</v>
      </c>
      <c r="N16" s="91">
        <f>[2]AUTO!AR17</f>
        <v>0</v>
      </c>
      <c r="O16" s="91">
        <f t="shared" si="2"/>
        <v>1177260</v>
      </c>
    </row>
    <row r="17" spans="1:15" x14ac:dyDescent="0.2">
      <c r="A17" s="128" t="s">
        <v>113</v>
      </c>
      <c r="B17" s="91">
        <f>[2]AUTO!F18</f>
        <v>340040</v>
      </c>
      <c r="C17" s="91">
        <f>[2]AUTO!K18</f>
        <v>121629</v>
      </c>
      <c r="D17" s="91">
        <f>[2]AUTO!N18</f>
        <v>1658</v>
      </c>
      <c r="E17" s="91">
        <f>[2]AUTO!S18</f>
        <v>82034</v>
      </c>
      <c r="F17" s="91"/>
      <c r="G17" s="91">
        <f>[2]AUTO!AD18</f>
        <v>0</v>
      </c>
      <c r="H17" s="91">
        <f>[2]AUTO!AE18</f>
        <v>0</v>
      </c>
      <c r="I17" s="91">
        <f>[2]AUTO!AF18</f>
        <v>0</v>
      </c>
      <c r="J17" s="91">
        <f>[2]AUTO!AG18</f>
        <v>0</v>
      </c>
      <c r="K17" s="91">
        <f>[2]AUTO!AJ18</f>
        <v>0</v>
      </c>
      <c r="L17" s="91">
        <f>[2]AUTO!AM18</f>
        <v>0</v>
      </c>
      <c r="M17" s="91">
        <f>[2]AUTO!AQ18</f>
        <v>0</v>
      </c>
      <c r="N17" s="91">
        <f>[2]AUTO!AR18</f>
        <v>0</v>
      </c>
      <c r="O17" s="91">
        <f t="shared" si="2"/>
        <v>545361</v>
      </c>
    </row>
    <row r="18" spans="1:15" x14ac:dyDescent="0.2">
      <c r="A18" s="128" t="s">
        <v>114</v>
      </c>
      <c r="B18" s="91">
        <f>[2]AUTO!F19</f>
        <v>529923</v>
      </c>
      <c r="C18" s="91">
        <f>[2]AUTO!K19</f>
        <v>0</v>
      </c>
      <c r="D18" s="91">
        <f>[2]AUTO!N19</f>
        <v>3858747</v>
      </c>
      <c r="E18" s="91">
        <f>[2]AUTO!S19</f>
        <v>566921</v>
      </c>
      <c r="F18" s="91"/>
      <c r="G18" s="91">
        <f>[2]AUTO!AD19</f>
        <v>0</v>
      </c>
      <c r="H18" s="91">
        <f>[2]AUTO!AE19</f>
        <v>0</v>
      </c>
      <c r="I18" s="91">
        <f>[2]AUTO!AF19</f>
        <v>0</v>
      </c>
      <c r="J18" s="91">
        <f>[2]AUTO!AG19</f>
        <v>0</v>
      </c>
      <c r="K18" s="91">
        <f>[2]AUTO!AJ19</f>
        <v>0</v>
      </c>
      <c r="L18" s="91">
        <f>[2]AUTO!AM19</f>
        <v>0</v>
      </c>
      <c r="M18" s="91">
        <f>[2]AUTO!AQ19</f>
        <v>0</v>
      </c>
      <c r="N18" s="91">
        <f>[2]AUTO!AR19</f>
        <v>0</v>
      </c>
      <c r="O18" s="91">
        <f t="shared" si="2"/>
        <v>4955591</v>
      </c>
    </row>
    <row r="19" spans="1:15" x14ac:dyDescent="0.2">
      <c r="A19" s="128" t="s">
        <v>115</v>
      </c>
      <c r="B19" s="91">
        <f>[2]AUTO!F20</f>
        <v>99442</v>
      </c>
      <c r="C19" s="91">
        <f>[2]AUTO!K20</f>
        <v>0</v>
      </c>
      <c r="D19" s="91">
        <f>[2]AUTO!N20</f>
        <v>0</v>
      </c>
      <c r="E19" s="91">
        <f>[2]AUTO!S20</f>
        <v>0</v>
      </c>
      <c r="F19" s="91"/>
      <c r="G19" s="91">
        <f>[2]AUTO!AD20</f>
        <v>0</v>
      </c>
      <c r="H19" s="91">
        <f>[2]AUTO!AE20</f>
        <v>0</v>
      </c>
      <c r="I19" s="91">
        <f>[2]AUTO!AF20</f>
        <v>0</v>
      </c>
      <c r="J19" s="91">
        <f>[2]AUTO!AG20</f>
        <v>0</v>
      </c>
      <c r="K19" s="91">
        <f>[2]AUTO!AJ20</f>
        <v>0</v>
      </c>
      <c r="L19" s="91">
        <f>[2]AUTO!AM20</f>
        <v>0</v>
      </c>
      <c r="M19" s="91">
        <f>[2]AUTO!AQ20</f>
        <v>0</v>
      </c>
      <c r="N19" s="91">
        <f>[2]AUTO!AR20</f>
        <v>0</v>
      </c>
      <c r="O19" s="91">
        <f t="shared" si="2"/>
        <v>99442</v>
      </c>
    </row>
    <row r="20" spans="1:15" ht="12.75" customHeight="1" x14ac:dyDescent="0.2">
      <c r="A20" s="128" t="s">
        <v>116</v>
      </c>
      <c r="B20" s="91">
        <f t="shared" ref="B20:N20" si="3">+B21+B22</f>
        <v>1153646</v>
      </c>
      <c r="C20" s="91">
        <f t="shared" si="3"/>
        <v>938987</v>
      </c>
      <c r="D20" s="91">
        <f t="shared" si="3"/>
        <v>105057</v>
      </c>
      <c r="E20" s="91">
        <f t="shared" si="3"/>
        <v>98771</v>
      </c>
      <c r="F20" s="91"/>
      <c r="G20" s="91">
        <f t="shared" si="3"/>
        <v>0</v>
      </c>
      <c r="H20" s="91">
        <f t="shared" si="3"/>
        <v>0</v>
      </c>
      <c r="I20" s="91">
        <f t="shared" si="3"/>
        <v>0</v>
      </c>
      <c r="J20" s="91">
        <f t="shared" si="3"/>
        <v>0</v>
      </c>
      <c r="K20" s="91">
        <f t="shared" si="3"/>
        <v>0</v>
      </c>
      <c r="L20" s="91">
        <f t="shared" si="3"/>
        <v>0</v>
      </c>
      <c r="M20" s="91">
        <f t="shared" si="3"/>
        <v>0</v>
      </c>
      <c r="N20" s="91">
        <f t="shared" si="3"/>
        <v>0</v>
      </c>
      <c r="O20" s="91">
        <f>+O21+O22</f>
        <v>2296461</v>
      </c>
    </row>
    <row r="21" spans="1:15" hidden="1" x14ac:dyDescent="0.2">
      <c r="A21" s="128" t="s">
        <v>109</v>
      </c>
      <c r="B21" s="91">
        <f>[2]AUTO!F22</f>
        <v>393474</v>
      </c>
      <c r="C21" s="91">
        <f>[2]AUTO!K22</f>
        <v>938378</v>
      </c>
      <c r="D21" s="91">
        <f>[2]AUTO!N22</f>
        <v>105057</v>
      </c>
      <c r="E21" s="91">
        <f>[2]AUTO!S22</f>
        <v>98771</v>
      </c>
      <c r="F21" s="91"/>
      <c r="G21" s="91">
        <f>[2]AUTO!AD22</f>
        <v>0</v>
      </c>
      <c r="H21" s="91">
        <f>[2]AUTO!AE22</f>
        <v>0</v>
      </c>
      <c r="I21" s="91">
        <f>[2]AUTO!AF22</f>
        <v>0</v>
      </c>
      <c r="J21" s="91">
        <f>[2]AUTO!AG22</f>
        <v>0</v>
      </c>
      <c r="K21" s="91">
        <f>[2]AUTO!AJ22</f>
        <v>0</v>
      </c>
      <c r="L21" s="91">
        <f>[2]AUTO!AM22</f>
        <v>0</v>
      </c>
      <c r="M21" s="91">
        <f>[2]AUTO!AQ22</f>
        <v>0</v>
      </c>
      <c r="N21" s="91">
        <f>[2]AUTO!AR22</f>
        <v>0</v>
      </c>
      <c r="O21" s="91">
        <f>SUM(B21:N21)</f>
        <v>1535680</v>
      </c>
    </row>
    <row r="22" spans="1:15" hidden="1" x14ac:dyDescent="0.2">
      <c r="A22" s="128" t="s">
        <v>110</v>
      </c>
      <c r="B22" s="91">
        <f>[2]AUTO!F23</f>
        <v>760172</v>
      </c>
      <c r="C22" s="91">
        <f>[2]AUTO!K23</f>
        <v>609</v>
      </c>
      <c r="D22" s="91">
        <f>[2]AUTO!N23</f>
        <v>0</v>
      </c>
      <c r="E22" s="91">
        <f>[2]AUTO!S23</f>
        <v>0</v>
      </c>
      <c r="F22" s="91"/>
      <c r="G22" s="91">
        <f>[2]AUTO!AD23</f>
        <v>0</v>
      </c>
      <c r="H22" s="91">
        <f>[2]AUTO!AE23</f>
        <v>0</v>
      </c>
      <c r="I22" s="91">
        <f>[2]AUTO!AF23</f>
        <v>0</v>
      </c>
      <c r="J22" s="91">
        <f>[2]AUTO!AG23</f>
        <v>0</v>
      </c>
      <c r="K22" s="91">
        <f>[2]AUTO!AJ23</f>
        <v>0</v>
      </c>
      <c r="L22" s="91">
        <f>[2]AUTO!AM23</f>
        <v>0</v>
      </c>
      <c r="M22" s="91">
        <f>[2]AUTO!AQ23</f>
        <v>0</v>
      </c>
      <c r="N22" s="91">
        <f>[2]AUTO!AR23</f>
        <v>0</v>
      </c>
      <c r="O22" s="91">
        <f>SUM(B22:N22)</f>
        <v>760781</v>
      </c>
    </row>
    <row r="23" spans="1:15" x14ac:dyDescent="0.2">
      <c r="A23" s="128" t="s">
        <v>117</v>
      </c>
      <c r="B23" s="91">
        <f>[2]AUTO!F24</f>
        <v>448015</v>
      </c>
      <c r="C23" s="91">
        <f>[2]AUTO!K24</f>
        <v>0</v>
      </c>
      <c r="D23" s="91">
        <f>[2]AUTO!N24</f>
        <v>998</v>
      </c>
      <c r="E23" s="91">
        <f>[2]AUTO!S24</f>
        <v>77874</v>
      </c>
      <c r="F23" s="91"/>
      <c r="G23" s="91">
        <f>[2]AUTO!AD24</f>
        <v>0</v>
      </c>
      <c r="H23" s="91">
        <f>[2]AUTO!AE24</f>
        <v>0</v>
      </c>
      <c r="I23" s="91">
        <f>[2]AUTO!AF24</f>
        <v>0</v>
      </c>
      <c r="J23" s="91">
        <f>[2]AUTO!AG24</f>
        <v>0</v>
      </c>
      <c r="K23" s="91">
        <f>[2]AUTO!AJ24</f>
        <v>0</v>
      </c>
      <c r="L23" s="91">
        <f>[2]AUTO!AM24</f>
        <v>0</v>
      </c>
      <c r="M23" s="91">
        <f>[2]AUTO!AQ24</f>
        <v>0</v>
      </c>
      <c r="N23" s="91">
        <f>[2]AUTO!AR24</f>
        <v>0</v>
      </c>
      <c r="O23" s="91">
        <f>SUM(B23:N23)</f>
        <v>526887</v>
      </c>
    </row>
    <row r="24" spans="1:15" x14ac:dyDescent="0.2">
      <c r="A24" s="128" t="s">
        <v>118</v>
      </c>
      <c r="B24" s="91">
        <f>[2]AUTO!F25</f>
        <v>470203</v>
      </c>
      <c r="C24" s="91">
        <f>[2]AUTO!K25</f>
        <v>0</v>
      </c>
      <c r="D24" s="91">
        <f>[2]AUTO!N25</f>
        <v>0</v>
      </c>
      <c r="E24" s="91">
        <f>[2]AUTO!S25</f>
        <v>333396</v>
      </c>
      <c r="F24" s="91"/>
      <c r="G24" s="91">
        <f>[2]AUTO!AD25</f>
        <v>0</v>
      </c>
      <c r="H24" s="91">
        <f>[2]AUTO!AE25</f>
        <v>0</v>
      </c>
      <c r="I24" s="91">
        <f>[2]AUTO!AF25</f>
        <v>0</v>
      </c>
      <c r="J24" s="91">
        <f>[2]AUTO!AG25</f>
        <v>0</v>
      </c>
      <c r="K24" s="91">
        <f>[2]AUTO!AJ25</f>
        <v>18248</v>
      </c>
      <c r="L24" s="91">
        <f>[2]AUTO!AM25</f>
        <v>0</v>
      </c>
      <c r="M24" s="91">
        <f>[2]AUTO!AQ25</f>
        <v>0</v>
      </c>
      <c r="N24" s="91">
        <f>[2]AUTO!AR25</f>
        <v>0</v>
      </c>
      <c r="O24" s="91">
        <f>SUM(B24:N24)</f>
        <v>821847</v>
      </c>
    </row>
    <row r="25" spans="1:15" x14ac:dyDescent="0.2">
      <c r="A25" s="128" t="s">
        <v>119</v>
      </c>
      <c r="B25" s="91">
        <f t="shared" ref="B25:N25" si="4">+B26+B27</f>
        <v>299480</v>
      </c>
      <c r="C25" s="91">
        <f t="shared" si="4"/>
        <v>0</v>
      </c>
      <c r="D25" s="91">
        <f t="shared" si="4"/>
        <v>1721</v>
      </c>
      <c r="E25" s="91">
        <f t="shared" si="4"/>
        <v>208595</v>
      </c>
      <c r="F25" s="91"/>
      <c r="G25" s="91">
        <f t="shared" si="4"/>
        <v>0</v>
      </c>
      <c r="H25" s="91">
        <f t="shared" si="4"/>
        <v>0</v>
      </c>
      <c r="I25" s="91">
        <f t="shared" si="4"/>
        <v>0</v>
      </c>
      <c r="J25" s="91">
        <f t="shared" si="4"/>
        <v>0</v>
      </c>
      <c r="K25" s="91">
        <f t="shared" si="4"/>
        <v>0</v>
      </c>
      <c r="L25" s="91">
        <f t="shared" si="4"/>
        <v>0</v>
      </c>
      <c r="M25" s="91">
        <f t="shared" si="4"/>
        <v>0</v>
      </c>
      <c r="N25" s="91">
        <f t="shared" si="4"/>
        <v>0</v>
      </c>
      <c r="O25" s="91">
        <f>+O26+O27</f>
        <v>509796</v>
      </c>
    </row>
    <row r="26" spans="1:15" hidden="1" x14ac:dyDescent="0.2">
      <c r="A26" s="128" t="s">
        <v>109</v>
      </c>
      <c r="B26" s="91">
        <f>[2]AUTO!F27</f>
        <v>184284</v>
      </c>
      <c r="C26" s="91">
        <f>[2]AUTO!K27</f>
        <v>0</v>
      </c>
      <c r="D26" s="91">
        <f>[2]AUTO!N27</f>
        <v>0</v>
      </c>
      <c r="E26" s="91">
        <f>[2]AUTO!S27</f>
        <v>208595</v>
      </c>
      <c r="F26" s="91"/>
      <c r="G26" s="91">
        <f>[2]AUTO!AD27</f>
        <v>0</v>
      </c>
      <c r="H26" s="91">
        <f>[2]AUTO!AE27</f>
        <v>0</v>
      </c>
      <c r="I26" s="91">
        <f>[2]AUTO!AF27</f>
        <v>0</v>
      </c>
      <c r="J26" s="91">
        <f>[2]AUTO!AG27</f>
        <v>0</v>
      </c>
      <c r="K26" s="91">
        <f>[2]AUTO!AJ27</f>
        <v>0</v>
      </c>
      <c r="L26" s="91">
        <f>[2]AUTO!AM27</f>
        <v>0</v>
      </c>
      <c r="M26" s="91">
        <f>[2]AUTO!AQ27</f>
        <v>0</v>
      </c>
      <c r="N26" s="91">
        <f>[2]AUTO!AR27</f>
        <v>0</v>
      </c>
      <c r="O26" s="91">
        <f>SUM(B26:N26)</f>
        <v>392879</v>
      </c>
    </row>
    <row r="27" spans="1:15" hidden="1" x14ac:dyDescent="0.2">
      <c r="A27" s="128" t="s">
        <v>110</v>
      </c>
      <c r="B27" s="91">
        <f>[2]AUTO!F28</f>
        <v>115196</v>
      </c>
      <c r="C27" s="91">
        <f>[2]AUTO!K28</f>
        <v>0</v>
      </c>
      <c r="D27" s="91">
        <f>[2]AUTO!N28</f>
        <v>1721</v>
      </c>
      <c r="E27" s="91">
        <f>[2]AUTO!S28</f>
        <v>0</v>
      </c>
      <c r="F27" s="91"/>
      <c r="G27" s="91">
        <f>[2]AUTO!AD28</f>
        <v>0</v>
      </c>
      <c r="H27" s="91">
        <f>[2]AUTO!AE28</f>
        <v>0</v>
      </c>
      <c r="I27" s="91">
        <f>[2]AUTO!AF28</f>
        <v>0</v>
      </c>
      <c r="J27" s="91">
        <f>[2]AUTO!AG28</f>
        <v>0</v>
      </c>
      <c r="K27" s="91">
        <f>[2]AUTO!AJ28</f>
        <v>0</v>
      </c>
      <c r="L27" s="91">
        <f>[2]AUTO!AM28</f>
        <v>0</v>
      </c>
      <c r="M27" s="91">
        <f>[2]AUTO!AQ28</f>
        <v>0</v>
      </c>
      <c r="N27" s="91">
        <f>[2]AUTO!AR28</f>
        <v>0</v>
      </c>
      <c r="O27" s="91">
        <f>SUM(B27:N27)</f>
        <v>116917</v>
      </c>
    </row>
    <row r="28" spans="1:15" x14ac:dyDescent="0.2">
      <c r="A28" s="128" t="s">
        <v>120</v>
      </c>
      <c r="B28" s="91">
        <f>[2]AUTO!F29</f>
        <v>189417</v>
      </c>
      <c r="C28" s="91">
        <f>[2]AUTO!K29</f>
        <v>0</v>
      </c>
      <c r="D28" s="91">
        <f>[2]AUTO!N29</f>
        <v>585369</v>
      </c>
      <c r="E28" s="91">
        <f>[2]AUTO!S29</f>
        <v>0</v>
      </c>
      <c r="F28" s="91"/>
      <c r="G28" s="91">
        <f>[2]AUTO!AD29</f>
        <v>0</v>
      </c>
      <c r="H28" s="91">
        <f>[2]AUTO!AE29</f>
        <v>0</v>
      </c>
      <c r="I28" s="91">
        <f>[2]AUTO!AF29</f>
        <v>0</v>
      </c>
      <c r="J28" s="91">
        <f>[2]AUTO!AG29</f>
        <v>0</v>
      </c>
      <c r="K28" s="91">
        <f>[2]AUTO!AJ29</f>
        <v>0</v>
      </c>
      <c r="L28" s="91">
        <f>[2]AUTO!AM29</f>
        <v>804888</v>
      </c>
      <c r="M28" s="91">
        <f>[2]AUTO!AQ29</f>
        <v>0</v>
      </c>
      <c r="N28" s="91">
        <f>[2]AUTO!AR29</f>
        <v>0</v>
      </c>
      <c r="O28" s="91">
        <f>SUM(B28:N28)</f>
        <v>1579674</v>
      </c>
    </row>
    <row r="29" spans="1:15" x14ac:dyDescent="0.2">
      <c r="A29" s="128" t="s">
        <v>121</v>
      </c>
      <c r="B29" s="91">
        <f t="shared" ref="B29:N29" si="5">+B30+B31</f>
        <v>540919</v>
      </c>
      <c r="C29" s="91">
        <f t="shared" si="5"/>
        <v>0</v>
      </c>
      <c r="D29" s="91">
        <f t="shared" si="5"/>
        <v>13471</v>
      </c>
      <c r="E29" s="91">
        <f t="shared" si="5"/>
        <v>0</v>
      </c>
      <c r="F29" s="91">
        <f t="shared" si="5"/>
        <v>11736989</v>
      </c>
      <c r="G29" s="91">
        <f t="shared" si="5"/>
        <v>0</v>
      </c>
      <c r="H29" s="91">
        <f t="shared" si="5"/>
        <v>0</v>
      </c>
      <c r="I29" s="91">
        <f t="shared" si="5"/>
        <v>0</v>
      </c>
      <c r="J29" s="91">
        <f t="shared" si="5"/>
        <v>0</v>
      </c>
      <c r="K29" s="91">
        <f t="shared" si="5"/>
        <v>0</v>
      </c>
      <c r="L29" s="91">
        <f t="shared" si="5"/>
        <v>0</v>
      </c>
      <c r="M29" s="91">
        <f t="shared" si="5"/>
        <v>0</v>
      </c>
      <c r="N29" s="91">
        <f t="shared" si="5"/>
        <v>0</v>
      </c>
      <c r="O29" s="91">
        <f>+O30+O31</f>
        <v>12291379</v>
      </c>
    </row>
    <row r="30" spans="1:15" hidden="1" x14ac:dyDescent="0.2">
      <c r="A30" s="128" t="s">
        <v>109</v>
      </c>
      <c r="B30" s="91">
        <f>[2]AUTO!F31</f>
        <v>83515</v>
      </c>
      <c r="C30" s="91">
        <f>[2]AUTO!K31</f>
        <v>0</v>
      </c>
      <c r="D30" s="91">
        <f>[2]AUTO!N31</f>
        <v>13471</v>
      </c>
      <c r="E30" s="91">
        <f>[2]AUTO!S31</f>
        <v>0</v>
      </c>
      <c r="F30" s="91">
        <f>[2]AUTO!W31</f>
        <v>11736989</v>
      </c>
      <c r="G30" s="91">
        <f>[2]AUTO!AD31</f>
        <v>0</v>
      </c>
      <c r="H30" s="91">
        <f>[2]AUTO!AE31</f>
        <v>0</v>
      </c>
      <c r="I30" s="91">
        <f>[2]AUTO!AF31</f>
        <v>0</v>
      </c>
      <c r="J30" s="91">
        <f>[2]AUTO!AG31</f>
        <v>0</v>
      </c>
      <c r="K30" s="91">
        <f>[2]AUTO!AJ31</f>
        <v>0</v>
      </c>
      <c r="L30" s="91">
        <f>[2]AUTO!AM31</f>
        <v>0</v>
      </c>
      <c r="M30" s="91">
        <f>[2]AUTO!AQ31</f>
        <v>0</v>
      </c>
      <c r="N30" s="91">
        <f>[2]AUTO!AR31</f>
        <v>0</v>
      </c>
      <c r="O30" s="91">
        <f t="shared" ref="O30:O46" si="6">SUM(B30:N30)</f>
        <v>11833975</v>
      </c>
    </row>
    <row r="31" spans="1:15" hidden="1" x14ac:dyDescent="0.2">
      <c r="A31" s="128" t="s">
        <v>110</v>
      </c>
      <c r="B31" s="91">
        <f>[2]AUTO!F32</f>
        <v>457404</v>
      </c>
      <c r="C31" s="91">
        <f>[2]AUTO!K32</f>
        <v>0</v>
      </c>
      <c r="D31" s="91">
        <f>[2]AUTO!N32</f>
        <v>0</v>
      </c>
      <c r="E31" s="91">
        <f>[2]AUTO!S32</f>
        <v>0</v>
      </c>
      <c r="F31" s="91">
        <f>[2]AUTO!W32</f>
        <v>0</v>
      </c>
      <c r="G31" s="91">
        <f>[2]AUTO!AD32</f>
        <v>0</v>
      </c>
      <c r="H31" s="91">
        <f>[2]AUTO!AE32</f>
        <v>0</v>
      </c>
      <c r="I31" s="91">
        <f>[2]AUTO!AF32</f>
        <v>0</v>
      </c>
      <c r="J31" s="91">
        <f>[2]AUTO!AG32</f>
        <v>0</v>
      </c>
      <c r="K31" s="91">
        <f>[2]AUTO!AJ32</f>
        <v>0</v>
      </c>
      <c r="L31" s="91">
        <f>[2]AUTO!AM32</f>
        <v>0</v>
      </c>
      <c r="M31" s="91">
        <f>[2]AUTO!AQ32</f>
        <v>0</v>
      </c>
      <c r="N31" s="91">
        <f>[2]AUTO!AR32</f>
        <v>0</v>
      </c>
      <c r="O31" s="91">
        <f t="shared" si="6"/>
        <v>457404</v>
      </c>
    </row>
    <row r="32" spans="1:15" x14ac:dyDescent="0.2">
      <c r="A32" s="128" t="s">
        <v>122</v>
      </c>
      <c r="B32" s="91">
        <f>[2]AUTO!F33</f>
        <v>180308</v>
      </c>
      <c r="C32" s="91">
        <f>[2]AUTO!K33</f>
        <v>2491</v>
      </c>
      <c r="D32" s="91">
        <f>[2]AUTO!N33</f>
        <v>34536</v>
      </c>
      <c r="E32" s="91">
        <f>[2]AUTO!S33</f>
        <v>0</v>
      </c>
      <c r="F32" s="91"/>
      <c r="G32" s="91">
        <f>[2]AUTO!AD33</f>
        <v>0</v>
      </c>
      <c r="H32" s="91">
        <f>[2]AUTO!AE33</f>
        <v>0</v>
      </c>
      <c r="I32" s="91">
        <f>[2]AUTO!AF33</f>
        <v>0</v>
      </c>
      <c r="J32" s="91">
        <f>[2]AUTO!AG33</f>
        <v>0</v>
      </c>
      <c r="K32" s="91">
        <f>[2]AUTO!AJ33</f>
        <v>0</v>
      </c>
      <c r="L32" s="91">
        <f>[2]AUTO!AM33</f>
        <v>0</v>
      </c>
      <c r="M32" s="91">
        <f>[2]AUTO!AQ33</f>
        <v>0</v>
      </c>
      <c r="N32" s="91">
        <f>[2]AUTO!AR33</f>
        <v>0</v>
      </c>
      <c r="O32" s="91">
        <f t="shared" si="6"/>
        <v>217335</v>
      </c>
    </row>
    <row r="33" spans="1:15" x14ac:dyDescent="0.2">
      <c r="A33" s="128" t="s">
        <v>123</v>
      </c>
      <c r="B33" s="91">
        <f>[2]AUTO!F34</f>
        <v>90831</v>
      </c>
      <c r="C33" s="91">
        <f>[2]AUTO!K34</f>
        <v>274518</v>
      </c>
      <c r="D33" s="91">
        <f>[2]AUTO!N34</f>
        <v>92294</v>
      </c>
      <c r="E33" s="91">
        <f>[2]AUTO!S34</f>
        <v>0</v>
      </c>
      <c r="F33" s="91"/>
      <c r="G33" s="91">
        <f>[2]AUTO!AD34</f>
        <v>0</v>
      </c>
      <c r="H33" s="91">
        <f>[2]AUTO!AE34</f>
        <v>0</v>
      </c>
      <c r="I33" s="91">
        <f>[2]AUTO!AF34</f>
        <v>0</v>
      </c>
      <c r="J33" s="91">
        <f>[2]AUTO!AG34</f>
        <v>0</v>
      </c>
      <c r="K33" s="91">
        <f>[2]AUTO!AJ34</f>
        <v>9538</v>
      </c>
      <c r="L33" s="91">
        <f>[2]AUTO!AM34</f>
        <v>0</v>
      </c>
      <c r="M33" s="91">
        <f>[2]AUTO!AQ34</f>
        <v>0</v>
      </c>
      <c r="N33" s="91">
        <f>[2]AUTO!AR34</f>
        <v>0</v>
      </c>
      <c r="O33" s="91">
        <f t="shared" si="6"/>
        <v>467181</v>
      </c>
    </row>
    <row r="34" spans="1:15" x14ac:dyDescent="0.2">
      <c r="A34" s="128" t="s">
        <v>124</v>
      </c>
      <c r="B34" s="91">
        <f>[2]AUTO!F35</f>
        <v>25525</v>
      </c>
      <c r="C34" s="91">
        <f>[2]AUTO!K35</f>
        <v>0</v>
      </c>
      <c r="D34" s="91">
        <f>[2]AUTO!N35</f>
        <v>0</v>
      </c>
      <c r="E34" s="91">
        <f>[2]AUTO!S35</f>
        <v>0</v>
      </c>
      <c r="F34" s="91"/>
      <c r="G34" s="91">
        <f>[2]AUTO!AD35</f>
        <v>0</v>
      </c>
      <c r="H34" s="91">
        <f>[2]AUTO!AE35</f>
        <v>0</v>
      </c>
      <c r="I34" s="91">
        <f>[2]AUTO!AF35</f>
        <v>0</v>
      </c>
      <c r="J34" s="91">
        <f>[2]AUTO!AG35</f>
        <v>0</v>
      </c>
      <c r="K34" s="91">
        <f>[2]AUTO!AJ35</f>
        <v>0</v>
      </c>
      <c r="L34" s="91">
        <f>[2]AUTO!AM35</f>
        <v>0</v>
      </c>
      <c r="M34" s="91">
        <f>[2]AUTO!AQ35</f>
        <v>0</v>
      </c>
      <c r="N34" s="91">
        <f>[2]AUTO!AR35</f>
        <v>0</v>
      </c>
      <c r="O34" s="91">
        <f t="shared" si="6"/>
        <v>25525</v>
      </c>
    </row>
    <row r="35" spans="1:15" x14ac:dyDescent="0.2">
      <c r="A35" s="128" t="s">
        <v>125</v>
      </c>
      <c r="B35" s="91">
        <f>[2]AUTO!F36</f>
        <v>101441</v>
      </c>
      <c r="C35" s="91">
        <f>[2]AUTO!K36</f>
        <v>0</v>
      </c>
      <c r="D35" s="91">
        <f>[2]AUTO!N36</f>
        <v>0</v>
      </c>
      <c r="E35" s="91">
        <f>[2]AUTO!S36</f>
        <v>20829</v>
      </c>
      <c r="F35" s="91"/>
      <c r="G35" s="91">
        <f>[2]AUTO!AD36</f>
        <v>0</v>
      </c>
      <c r="H35" s="91">
        <f>[2]AUTO!AE36</f>
        <v>0</v>
      </c>
      <c r="I35" s="91">
        <f>[2]AUTO!AF36</f>
        <v>0</v>
      </c>
      <c r="J35" s="91">
        <f>[2]AUTO!AG36</f>
        <v>0</v>
      </c>
      <c r="K35" s="91">
        <f>[2]AUTO!AJ36</f>
        <v>0</v>
      </c>
      <c r="L35" s="91">
        <f>[2]AUTO!AM36</f>
        <v>0</v>
      </c>
      <c r="M35" s="91">
        <f>[2]AUTO!AQ36</f>
        <v>0</v>
      </c>
      <c r="N35" s="91">
        <f>[2]AUTO!AR36</f>
        <v>0</v>
      </c>
      <c r="O35" s="91">
        <f t="shared" si="6"/>
        <v>122270</v>
      </c>
    </row>
    <row r="36" spans="1:15" x14ac:dyDescent="0.2">
      <c r="A36" s="128" t="s">
        <v>126</v>
      </c>
      <c r="B36" s="91">
        <f>[2]AUTO!F37</f>
        <v>132868</v>
      </c>
      <c r="C36" s="91">
        <f>[2]AUTO!K37</f>
        <v>0</v>
      </c>
      <c r="D36" s="91">
        <f>[2]AUTO!N37</f>
        <v>2153989</v>
      </c>
      <c r="E36" s="91">
        <f>[2]AUTO!S37</f>
        <v>738327</v>
      </c>
      <c r="F36" s="91">
        <f>[2]AUTO!W37</f>
        <v>331834</v>
      </c>
      <c r="G36" s="91">
        <f>[2]AUTO!AD37</f>
        <v>0</v>
      </c>
      <c r="H36" s="91">
        <f>[2]AUTO!AE37</f>
        <v>0</v>
      </c>
      <c r="I36" s="91">
        <f>[2]AUTO!AF37</f>
        <v>0</v>
      </c>
      <c r="J36" s="91">
        <f>[2]AUTO!AG37</f>
        <v>0</v>
      </c>
      <c r="K36" s="91">
        <f>[2]AUTO!AJ37</f>
        <v>0</v>
      </c>
      <c r="L36" s="91">
        <f>[2]AUTO!AM37</f>
        <v>0</v>
      </c>
      <c r="M36" s="91">
        <f>[2]AUTO!AQ37</f>
        <v>0</v>
      </c>
      <c r="N36" s="91">
        <f>[2]AUTO!AR37</f>
        <v>0</v>
      </c>
      <c r="O36" s="91">
        <f t="shared" si="6"/>
        <v>3357018</v>
      </c>
    </row>
    <row r="37" spans="1:15" x14ac:dyDescent="0.2">
      <c r="A37" s="128" t="s">
        <v>127</v>
      </c>
      <c r="B37" s="91">
        <f>[2]AUTO!F38</f>
        <v>144081</v>
      </c>
      <c r="C37" s="91">
        <f>[2]AUTO!K38</f>
        <v>114213</v>
      </c>
      <c r="D37" s="91">
        <f>[2]AUTO!N38</f>
        <v>0</v>
      </c>
      <c r="E37" s="91">
        <f>[2]AUTO!S38</f>
        <v>5700</v>
      </c>
      <c r="F37" s="91"/>
      <c r="G37" s="91">
        <f>[2]AUTO!AD38</f>
        <v>0</v>
      </c>
      <c r="H37" s="91">
        <f>[2]AUTO!AE38</f>
        <v>0</v>
      </c>
      <c r="I37" s="91">
        <f>[2]AUTO!AF38</f>
        <v>0</v>
      </c>
      <c r="J37" s="91">
        <f>[2]AUTO!AG38</f>
        <v>0</v>
      </c>
      <c r="K37" s="91">
        <f>[2]AUTO!AJ38</f>
        <v>0</v>
      </c>
      <c r="L37" s="91">
        <f>[2]AUTO!AM38</f>
        <v>0</v>
      </c>
      <c r="M37" s="91">
        <f>[2]AUTO!AQ38</f>
        <v>0</v>
      </c>
      <c r="N37" s="91">
        <f>[2]AUTO!AR38</f>
        <v>0</v>
      </c>
      <c r="O37" s="91">
        <f t="shared" si="6"/>
        <v>263994</v>
      </c>
    </row>
    <row r="38" spans="1:15" x14ac:dyDescent="0.2">
      <c r="A38" s="128" t="s">
        <v>128</v>
      </c>
      <c r="B38" s="91">
        <f>[2]AUTO!F39</f>
        <v>45089</v>
      </c>
      <c r="C38" s="91">
        <f>[2]AUTO!K39</f>
        <v>0</v>
      </c>
      <c r="D38" s="91">
        <f>[2]AUTO!N39</f>
        <v>0</v>
      </c>
      <c r="E38" s="91">
        <f>[2]AUTO!S39</f>
        <v>0</v>
      </c>
      <c r="F38" s="91"/>
      <c r="G38" s="91">
        <f>[2]AUTO!AD39</f>
        <v>0</v>
      </c>
      <c r="H38" s="91">
        <f>[2]AUTO!AE39</f>
        <v>0</v>
      </c>
      <c r="I38" s="91">
        <f>[2]AUTO!AF39</f>
        <v>0</v>
      </c>
      <c r="J38" s="91">
        <f>[2]AUTO!AG39</f>
        <v>0</v>
      </c>
      <c r="K38" s="91">
        <f>[2]AUTO!AJ39</f>
        <v>0</v>
      </c>
      <c r="L38" s="91">
        <f>[2]AUTO!AM39</f>
        <v>0</v>
      </c>
      <c r="M38" s="91">
        <f>[2]AUTO!AQ39</f>
        <v>0</v>
      </c>
      <c r="N38" s="91">
        <f>[2]AUTO!AR39</f>
        <v>0</v>
      </c>
      <c r="O38" s="91">
        <f t="shared" si="6"/>
        <v>45089</v>
      </c>
    </row>
    <row r="39" spans="1:15" x14ac:dyDescent="0.2">
      <c r="A39" s="128" t="s">
        <v>152</v>
      </c>
      <c r="B39" s="91">
        <f>[2]AUTO!F40</f>
        <v>209512</v>
      </c>
      <c r="C39" s="91">
        <f>[2]AUTO!K40</f>
        <v>0</v>
      </c>
      <c r="D39" s="91">
        <f>[2]AUTO!N40</f>
        <v>0</v>
      </c>
      <c r="E39" s="91">
        <f>[2]AUTO!S40</f>
        <v>0</v>
      </c>
      <c r="F39" s="91"/>
      <c r="G39" s="91">
        <f>[2]AUTO!AD40</f>
        <v>0</v>
      </c>
      <c r="H39" s="91">
        <f>[2]AUTO!AE40</f>
        <v>0</v>
      </c>
      <c r="I39" s="91">
        <f>[2]AUTO!AF40</f>
        <v>0</v>
      </c>
      <c r="J39" s="91">
        <f>[2]AUTO!AG40</f>
        <v>0</v>
      </c>
      <c r="K39" s="91">
        <f>[2]AUTO!AJ40</f>
        <v>0</v>
      </c>
      <c r="L39" s="91">
        <f>[2]AUTO!AM40</f>
        <v>0</v>
      </c>
      <c r="M39" s="91">
        <f>[2]AUTO!AQ40</f>
        <v>0</v>
      </c>
      <c r="N39" s="91">
        <f>[2]AUTO!AR40</f>
        <v>0</v>
      </c>
      <c r="O39" s="91">
        <f t="shared" si="6"/>
        <v>209512</v>
      </c>
    </row>
    <row r="40" spans="1:15" x14ac:dyDescent="0.2">
      <c r="A40" s="128" t="s">
        <v>129</v>
      </c>
      <c r="B40" s="91">
        <f>[2]AUTO!F41</f>
        <v>0</v>
      </c>
      <c r="C40" s="91">
        <f>[2]AUTO!K41</f>
        <v>0</v>
      </c>
      <c r="D40" s="91">
        <f>[2]AUTO!N41</f>
        <v>0</v>
      </c>
      <c r="E40" s="91">
        <f>[2]AUTO!S41</f>
        <v>0</v>
      </c>
      <c r="F40" s="91"/>
      <c r="G40" s="91">
        <f>[2]AUTO!AD41</f>
        <v>0</v>
      </c>
      <c r="H40" s="91">
        <f>[2]AUTO!AE41</f>
        <v>0</v>
      </c>
      <c r="I40" s="91">
        <f>[2]AUTO!AF41</f>
        <v>0</v>
      </c>
      <c r="J40" s="91">
        <f>[2]AUTO!AG41</f>
        <v>0</v>
      </c>
      <c r="K40" s="91">
        <f>[2]AUTO!AJ41</f>
        <v>0</v>
      </c>
      <c r="L40" s="91">
        <f>[2]AUTO!AM41</f>
        <v>0</v>
      </c>
      <c r="M40" s="91">
        <f>[2]AUTO!AQ41</f>
        <v>0</v>
      </c>
      <c r="N40" s="91">
        <f>[2]AUTO!AR41</f>
        <v>0</v>
      </c>
      <c r="O40" s="91">
        <f t="shared" si="6"/>
        <v>0</v>
      </c>
    </row>
    <row r="41" spans="1:15" x14ac:dyDescent="0.2">
      <c r="A41" s="128" t="s">
        <v>130</v>
      </c>
      <c r="B41" s="91">
        <f>[2]AUTO!F42</f>
        <v>786105</v>
      </c>
      <c r="C41" s="91">
        <f>[2]AUTO!K42</f>
        <v>0</v>
      </c>
      <c r="D41" s="91">
        <f>[2]AUTO!N42</f>
        <v>0</v>
      </c>
      <c r="E41" s="91">
        <f>[2]AUTO!S42</f>
        <v>0</v>
      </c>
      <c r="F41" s="91"/>
      <c r="G41" s="91">
        <f>[2]AUTO!AD42</f>
        <v>0</v>
      </c>
      <c r="H41" s="91">
        <f>[2]AUTO!AE42</f>
        <v>0</v>
      </c>
      <c r="I41" s="91">
        <f>[2]AUTO!AF42</f>
        <v>0</v>
      </c>
      <c r="J41" s="91">
        <f>[2]AUTO!AG42</f>
        <v>0</v>
      </c>
      <c r="K41" s="91">
        <f>[2]AUTO!AJ42</f>
        <v>0</v>
      </c>
      <c r="L41" s="91">
        <f>[2]AUTO!AM42</f>
        <v>0</v>
      </c>
      <c r="M41" s="91">
        <f>[2]AUTO!AQ42</f>
        <v>0</v>
      </c>
      <c r="N41" s="91">
        <f>[2]AUTO!AR42</f>
        <v>0</v>
      </c>
      <c r="O41" s="91">
        <f t="shared" si="6"/>
        <v>786105</v>
      </c>
    </row>
    <row r="42" spans="1:15" x14ac:dyDescent="0.2">
      <c r="A42" s="128" t="s">
        <v>131</v>
      </c>
      <c r="B42" s="91">
        <f>[2]AUTO!F43</f>
        <v>61651</v>
      </c>
      <c r="C42" s="91">
        <f>[2]AUTO!K43</f>
        <v>0</v>
      </c>
      <c r="D42" s="91">
        <f>[2]AUTO!N43</f>
        <v>0</v>
      </c>
      <c r="E42" s="91">
        <f>[2]AUTO!S43</f>
        <v>0</v>
      </c>
      <c r="F42" s="91"/>
      <c r="G42" s="91">
        <f>[2]AUTO!AD43</f>
        <v>0</v>
      </c>
      <c r="H42" s="91">
        <f>[2]AUTO!AE43</f>
        <v>0</v>
      </c>
      <c r="I42" s="91">
        <f>[2]AUTO!AF43</f>
        <v>0</v>
      </c>
      <c r="J42" s="91">
        <f>[2]AUTO!AG43</f>
        <v>0</v>
      </c>
      <c r="K42" s="91">
        <f>[2]AUTO!AJ43</f>
        <v>0</v>
      </c>
      <c r="L42" s="91">
        <f>[2]AUTO!AM43</f>
        <v>0</v>
      </c>
      <c r="M42" s="91">
        <f>[2]AUTO!AQ43</f>
        <v>0</v>
      </c>
      <c r="N42" s="91">
        <f>[2]AUTO!AR43</f>
        <v>0</v>
      </c>
      <c r="O42" s="91">
        <f t="shared" si="6"/>
        <v>61651</v>
      </c>
    </row>
    <row r="43" spans="1:15" x14ac:dyDescent="0.2">
      <c r="A43" s="128" t="s">
        <v>132</v>
      </c>
      <c r="B43" s="91">
        <f>[2]AUTO!F44</f>
        <v>756721</v>
      </c>
      <c r="C43" s="91">
        <f>[2]AUTO!K44</f>
        <v>0</v>
      </c>
      <c r="D43" s="91">
        <f>[2]AUTO!N44</f>
        <v>0</v>
      </c>
      <c r="E43" s="91">
        <f>[2]AUTO!S44</f>
        <v>0</v>
      </c>
      <c r="F43" s="91"/>
      <c r="G43" s="91">
        <f>[2]AUTO!AD44</f>
        <v>0</v>
      </c>
      <c r="H43" s="91">
        <f>[2]AUTO!AE44</f>
        <v>0</v>
      </c>
      <c r="I43" s="91">
        <f>[2]AUTO!AF44</f>
        <v>0</v>
      </c>
      <c r="J43" s="91">
        <f>[2]AUTO!AG44</f>
        <v>0</v>
      </c>
      <c r="K43" s="91">
        <f>[2]AUTO!AJ44</f>
        <v>0</v>
      </c>
      <c r="L43" s="91">
        <f>[2]AUTO!AM44</f>
        <v>0</v>
      </c>
      <c r="M43" s="91">
        <f>[2]AUTO!AQ44</f>
        <v>0</v>
      </c>
      <c r="N43" s="91">
        <f>[2]AUTO!AR44</f>
        <v>0</v>
      </c>
      <c r="O43" s="91">
        <f t="shared" si="6"/>
        <v>756721</v>
      </c>
    </row>
    <row r="44" spans="1:15" x14ac:dyDescent="0.2">
      <c r="A44" s="128" t="s">
        <v>133</v>
      </c>
      <c r="B44" s="91">
        <f>[2]AUTO!F45</f>
        <v>150190</v>
      </c>
      <c r="C44" s="91">
        <f>[2]AUTO!K45</f>
        <v>0</v>
      </c>
      <c r="D44" s="91">
        <f>[2]AUTO!N45</f>
        <v>0</v>
      </c>
      <c r="E44" s="91">
        <f>[2]AUTO!S45</f>
        <v>0</v>
      </c>
      <c r="F44" s="91"/>
      <c r="G44" s="91">
        <f>[2]AUTO!AD45</f>
        <v>0</v>
      </c>
      <c r="H44" s="91">
        <f>[2]AUTO!AE45</f>
        <v>0</v>
      </c>
      <c r="I44" s="91">
        <f>[2]AUTO!AF45</f>
        <v>0</v>
      </c>
      <c r="J44" s="91">
        <f>[2]AUTO!AG45</f>
        <v>0</v>
      </c>
      <c r="K44" s="91">
        <f>[2]AUTO!AJ45</f>
        <v>0</v>
      </c>
      <c r="L44" s="91">
        <f>[2]AUTO!AM45</f>
        <v>0</v>
      </c>
      <c r="M44" s="91">
        <f>[2]AUTO!AQ45</f>
        <v>0</v>
      </c>
      <c r="N44" s="91">
        <f>[2]AUTO!AR45</f>
        <v>0</v>
      </c>
      <c r="O44" s="91">
        <f t="shared" si="6"/>
        <v>150190</v>
      </c>
    </row>
    <row r="45" spans="1:15" x14ac:dyDescent="0.2">
      <c r="A45" s="128" t="s">
        <v>134</v>
      </c>
      <c r="B45" s="91">
        <f>[2]AUTO!F46</f>
        <v>60310</v>
      </c>
      <c r="C45" s="91">
        <f>[2]AUTO!K46</f>
        <v>0</v>
      </c>
      <c r="D45" s="91">
        <f>[2]AUTO!N46</f>
        <v>0</v>
      </c>
      <c r="E45" s="91">
        <f>[2]AUTO!S46</f>
        <v>0</v>
      </c>
      <c r="F45" s="91"/>
      <c r="G45" s="91">
        <f>[2]AUTO!AD46</f>
        <v>0</v>
      </c>
      <c r="H45" s="91">
        <f>[2]AUTO!AE46</f>
        <v>0</v>
      </c>
      <c r="I45" s="91">
        <f>[2]AUTO!AF46</f>
        <v>0</v>
      </c>
      <c r="J45" s="91">
        <f>[2]AUTO!AG46</f>
        <v>0</v>
      </c>
      <c r="K45" s="91">
        <f>[2]AUTO!AJ46</f>
        <v>1601</v>
      </c>
      <c r="L45" s="91">
        <f>[2]AUTO!AM46</f>
        <v>0</v>
      </c>
      <c r="M45" s="91">
        <f>[2]AUTO!AQ46</f>
        <v>0</v>
      </c>
      <c r="N45" s="91">
        <f>[2]AUTO!AR46</f>
        <v>0</v>
      </c>
      <c r="O45" s="91">
        <f t="shared" si="6"/>
        <v>61911</v>
      </c>
    </row>
    <row r="46" spans="1:15" x14ac:dyDescent="0.2">
      <c r="A46" s="128" t="s">
        <v>135</v>
      </c>
      <c r="B46" s="91">
        <f>[2]AUTO!F47</f>
        <v>20349</v>
      </c>
      <c r="C46" s="91">
        <f>[2]AUTO!K47</f>
        <v>0</v>
      </c>
      <c r="D46" s="91">
        <f>[2]AUTO!N47</f>
        <v>0</v>
      </c>
      <c r="E46" s="91">
        <f>[2]AUTO!S47</f>
        <v>0</v>
      </c>
      <c r="F46" s="91"/>
      <c r="G46" s="91">
        <f>[2]AUTO!AD47</f>
        <v>0</v>
      </c>
      <c r="H46" s="91">
        <f>[2]AUTO!AE47</f>
        <v>0</v>
      </c>
      <c r="I46" s="91">
        <f>[2]AUTO!AF47</f>
        <v>0</v>
      </c>
      <c r="J46" s="91">
        <f>[2]AUTO!AG47</f>
        <v>0</v>
      </c>
      <c r="K46" s="91">
        <f>[2]AUTO!AJ47</f>
        <v>0</v>
      </c>
      <c r="L46" s="91">
        <f>[2]AUTO!AM47</f>
        <v>0</v>
      </c>
      <c r="M46" s="91">
        <f>[2]AUTO!AQ47</f>
        <v>0</v>
      </c>
      <c r="N46" s="91">
        <f>[2]AUTO!AR47</f>
        <v>0</v>
      </c>
      <c r="O46" s="91">
        <f t="shared" si="6"/>
        <v>20349</v>
      </c>
    </row>
    <row r="47" spans="1:15" hidden="1" x14ac:dyDescent="0.2">
      <c r="A47" s="128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15" x14ac:dyDescent="0.2">
      <c r="A48" s="128" t="s">
        <v>136</v>
      </c>
      <c r="B48" s="154">
        <f t="shared" ref="B48:O48" si="7">SUM(B49:B52)+SUM(B55:B67)+SUM(B72:B87)</f>
        <v>325126</v>
      </c>
      <c r="C48" s="154">
        <f t="shared" si="7"/>
        <v>21614</v>
      </c>
      <c r="D48" s="154">
        <f t="shared" si="7"/>
        <v>0</v>
      </c>
      <c r="E48" s="154">
        <f t="shared" si="7"/>
        <v>2172591</v>
      </c>
      <c r="F48" s="154">
        <f t="shared" si="7"/>
        <v>0</v>
      </c>
      <c r="G48" s="154">
        <f t="shared" si="7"/>
        <v>0</v>
      </c>
      <c r="H48" s="154">
        <f t="shared" si="7"/>
        <v>0</v>
      </c>
      <c r="I48" s="154">
        <f t="shared" si="7"/>
        <v>0</v>
      </c>
      <c r="J48" s="154">
        <f t="shared" si="7"/>
        <v>0</v>
      </c>
      <c r="K48" s="154">
        <f t="shared" si="7"/>
        <v>21787</v>
      </c>
      <c r="L48" s="154">
        <f t="shared" si="7"/>
        <v>0</v>
      </c>
      <c r="M48" s="154">
        <f t="shared" si="7"/>
        <v>0</v>
      </c>
      <c r="N48" s="154">
        <f t="shared" si="7"/>
        <v>0</v>
      </c>
      <c r="O48" s="154">
        <f t="shared" si="7"/>
        <v>2541118</v>
      </c>
    </row>
    <row r="49" spans="1:15" hidden="1" x14ac:dyDescent="0.2">
      <c r="A49" s="128" t="s">
        <v>53</v>
      </c>
      <c r="B49" s="91">
        <f>[2]AUTO!F50</f>
        <v>0</v>
      </c>
      <c r="C49" s="91">
        <f>[2]AUTO!K50</f>
        <v>0</v>
      </c>
      <c r="D49" s="91">
        <f>[2]AUTO!N50</f>
        <v>0</v>
      </c>
      <c r="E49" s="91">
        <f>[2]AUTO!S50</f>
        <v>0</v>
      </c>
      <c r="F49" s="91"/>
      <c r="G49" s="91">
        <f>[2]AUTO!AD50</f>
        <v>0</v>
      </c>
      <c r="H49" s="91">
        <f>[2]AUTO!AE50</f>
        <v>0</v>
      </c>
      <c r="I49" s="91">
        <f>[2]AUTO!AF50</f>
        <v>0</v>
      </c>
      <c r="J49" s="91">
        <f>[2]AUTO!AG50</f>
        <v>0</v>
      </c>
      <c r="K49" s="91">
        <f>[2]AUTO!AJ50</f>
        <v>0</v>
      </c>
      <c r="L49" s="91">
        <f>[2]AUTO!AM50</f>
        <v>0</v>
      </c>
      <c r="M49" s="91">
        <f>[2]AUTO!AQ50</f>
        <v>0</v>
      </c>
      <c r="N49" s="91">
        <f>[2]AUTO!AR50</f>
        <v>0</v>
      </c>
      <c r="O49" s="91">
        <f>SUM(B49:N49)</f>
        <v>0</v>
      </c>
    </row>
    <row r="50" spans="1:15" x14ac:dyDescent="0.2">
      <c r="A50" s="128" t="s">
        <v>54</v>
      </c>
      <c r="B50" s="91">
        <f>[2]AUTO!F51</f>
        <v>2005</v>
      </c>
      <c r="C50" s="91">
        <f>[2]AUTO!K51</f>
        <v>0</v>
      </c>
      <c r="D50" s="91">
        <f>[2]AUTO!N51</f>
        <v>0</v>
      </c>
      <c r="E50" s="91">
        <f>[2]AUTO!S51</f>
        <v>0</v>
      </c>
      <c r="F50" s="91"/>
      <c r="G50" s="91">
        <f>[2]AUTO!AD51</f>
        <v>0</v>
      </c>
      <c r="H50" s="91">
        <f>[2]AUTO!AE51</f>
        <v>0</v>
      </c>
      <c r="I50" s="91">
        <f>[2]AUTO!AF51</f>
        <v>0</v>
      </c>
      <c r="J50" s="91">
        <f>[2]AUTO!AG51</f>
        <v>0</v>
      </c>
      <c r="K50" s="91">
        <f>[2]AUTO!AJ51</f>
        <v>0</v>
      </c>
      <c r="L50" s="91">
        <f>[2]AUTO!AM51</f>
        <v>0</v>
      </c>
      <c r="M50" s="91">
        <f>[2]AUTO!AQ51</f>
        <v>0</v>
      </c>
      <c r="N50" s="91">
        <f>[2]AUTO!AR51</f>
        <v>0</v>
      </c>
      <c r="O50" s="91">
        <f>SUM(B50:N50)</f>
        <v>2005</v>
      </c>
    </row>
    <row r="51" spans="1:15" x14ac:dyDescent="0.2">
      <c r="A51" s="128" t="s">
        <v>55</v>
      </c>
      <c r="B51" s="91">
        <f>[2]AUTO!F52</f>
        <v>2520</v>
      </c>
      <c r="C51" s="91">
        <f>[2]AUTO!K52</f>
        <v>1501</v>
      </c>
      <c r="D51" s="91">
        <f>[2]AUTO!N52</f>
        <v>0</v>
      </c>
      <c r="E51" s="91">
        <f>[2]AUTO!S52</f>
        <v>0</v>
      </c>
      <c r="F51" s="91"/>
      <c r="G51" s="91">
        <f>[2]AUTO!AD52</f>
        <v>0</v>
      </c>
      <c r="H51" s="91">
        <f>[2]AUTO!AE52</f>
        <v>0</v>
      </c>
      <c r="I51" s="91">
        <f>[2]AUTO!AF52</f>
        <v>0</v>
      </c>
      <c r="J51" s="91">
        <f>[2]AUTO!AG52</f>
        <v>0</v>
      </c>
      <c r="K51" s="91">
        <f>[2]AUTO!AJ52</f>
        <v>0</v>
      </c>
      <c r="L51" s="91">
        <f>[2]AUTO!AM52</f>
        <v>0</v>
      </c>
      <c r="M51" s="91">
        <f>[2]AUTO!AQ52</f>
        <v>0</v>
      </c>
      <c r="N51" s="91">
        <f>[2]AUTO!AR52</f>
        <v>0</v>
      </c>
      <c r="O51" s="91">
        <f>SUM(B51:N51)</f>
        <v>4021</v>
      </c>
    </row>
    <row r="52" spans="1:15" ht="14.25" customHeight="1" x14ac:dyDescent="0.2">
      <c r="A52" s="128" t="s">
        <v>56</v>
      </c>
      <c r="B52" s="91">
        <f t="shared" ref="B52:M52" si="8">+B53+B54</f>
        <v>23568</v>
      </c>
      <c r="C52" s="91">
        <f t="shared" si="8"/>
        <v>0</v>
      </c>
      <c r="D52" s="91">
        <f t="shared" si="8"/>
        <v>0</v>
      </c>
      <c r="E52" s="91">
        <f t="shared" si="8"/>
        <v>1111337</v>
      </c>
      <c r="F52" s="91"/>
      <c r="G52" s="91">
        <f t="shared" si="8"/>
        <v>0</v>
      </c>
      <c r="H52" s="91">
        <f t="shared" si="8"/>
        <v>0</v>
      </c>
      <c r="I52" s="91">
        <f t="shared" si="8"/>
        <v>0</v>
      </c>
      <c r="J52" s="91">
        <f t="shared" si="8"/>
        <v>0</v>
      </c>
      <c r="K52" s="91">
        <f t="shared" si="8"/>
        <v>21787</v>
      </c>
      <c r="L52" s="91">
        <f t="shared" si="8"/>
        <v>0</v>
      </c>
      <c r="M52" s="91">
        <f t="shared" si="8"/>
        <v>0</v>
      </c>
      <c r="N52" s="91">
        <f>+N53+N54</f>
        <v>0</v>
      </c>
      <c r="O52" s="91">
        <f>+O53+O54</f>
        <v>1156692</v>
      </c>
    </row>
    <row r="53" spans="1:15" ht="15" hidden="1" customHeight="1" x14ac:dyDescent="0.2">
      <c r="A53" s="128" t="s">
        <v>137</v>
      </c>
      <c r="B53" s="91">
        <f>[2]AUTO!F54</f>
        <v>8006</v>
      </c>
      <c r="C53" s="91">
        <f>[2]AUTO!K54</f>
        <v>0</v>
      </c>
      <c r="D53" s="91">
        <f>[2]AUTO!N54</f>
        <v>0</v>
      </c>
      <c r="E53" s="91">
        <f>[2]AUTO!S54</f>
        <v>1111337</v>
      </c>
      <c r="F53" s="91"/>
      <c r="G53" s="91">
        <f>[2]AUTO!AD54</f>
        <v>0</v>
      </c>
      <c r="H53" s="91">
        <f>[2]AUTO!AE54</f>
        <v>0</v>
      </c>
      <c r="I53" s="91">
        <f>[2]AUTO!AF54</f>
        <v>0</v>
      </c>
      <c r="J53" s="91">
        <f>[2]AUTO!AG54</f>
        <v>0</v>
      </c>
      <c r="K53" s="91">
        <f>[2]AUTO!AJ54</f>
        <v>21787</v>
      </c>
      <c r="L53" s="91">
        <f>[2]AUTO!AM54</f>
        <v>0</v>
      </c>
      <c r="M53" s="91">
        <f>[2]AUTO!AQ54</f>
        <v>0</v>
      </c>
      <c r="N53" s="91">
        <f>[2]AUTO!AR54</f>
        <v>0</v>
      </c>
      <c r="O53" s="91">
        <f>SUM(B53:N53)</f>
        <v>1141130</v>
      </c>
    </row>
    <row r="54" spans="1:15" ht="13.5" hidden="1" customHeight="1" x14ac:dyDescent="0.2">
      <c r="A54" s="128" t="s">
        <v>138</v>
      </c>
      <c r="B54" s="91">
        <f>[2]AUTO!F55</f>
        <v>15562</v>
      </c>
      <c r="C54" s="91">
        <f>[2]AUTO!K55</f>
        <v>0</v>
      </c>
      <c r="D54" s="91">
        <f>[2]AUTO!N55</f>
        <v>0</v>
      </c>
      <c r="E54" s="91">
        <f>[2]AUTO!S55</f>
        <v>0</v>
      </c>
      <c r="F54" s="91"/>
      <c r="G54" s="91">
        <f>[2]AUTO!AD55</f>
        <v>0</v>
      </c>
      <c r="H54" s="91">
        <f>[2]AUTO!AE55</f>
        <v>0</v>
      </c>
      <c r="I54" s="91">
        <f>[2]AUTO!AF55</f>
        <v>0</v>
      </c>
      <c r="J54" s="91">
        <f>[2]AUTO!AG55</f>
        <v>0</v>
      </c>
      <c r="K54" s="91">
        <f>[2]AUTO!AJ55</f>
        <v>0</v>
      </c>
      <c r="L54" s="91">
        <f>[2]AUTO!AM55</f>
        <v>0</v>
      </c>
      <c r="M54" s="91">
        <f>[2]AUTO!AQ55</f>
        <v>0</v>
      </c>
      <c r="N54" s="91">
        <f>[2]AUTO!AR55</f>
        <v>0</v>
      </c>
      <c r="O54" s="91">
        <f>SUM(B54:N54)</f>
        <v>15562</v>
      </c>
    </row>
    <row r="55" spans="1:15" x14ac:dyDescent="0.2">
      <c r="A55" s="128" t="s">
        <v>59</v>
      </c>
      <c r="B55" s="91">
        <f>[2]AUTO!F56</f>
        <v>2309</v>
      </c>
      <c r="C55" s="91">
        <f>[2]AUTO!K56</f>
        <v>0</v>
      </c>
      <c r="D55" s="91">
        <f>[2]AUTO!N56</f>
        <v>0</v>
      </c>
      <c r="E55" s="91">
        <f>[2]AUTO!S56</f>
        <v>0</v>
      </c>
      <c r="F55" s="91"/>
      <c r="G55" s="91">
        <f>[2]AUTO!AD56</f>
        <v>0</v>
      </c>
      <c r="H55" s="91">
        <f>[2]AUTO!AE56</f>
        <v>0</v>
      </c>
      <c r="I55" s="91">
        <f>[2]AUTO!AF56</f>
        <v>0</v>
      </c>
      <c r="J55" s="91">
        <f>[2]AUTO!AG56</f>
        <v>0</v>
      </c>
      <c r="K55" s="91">
        <f>[2]AUTO!AJ56</f>
        <v>0</v>
      </c>
      <c r="L55" s="91">
        <f>[2]AUTO!AM56</f>
        <v>0</v>
      </c>
      <c r="M55" s="91">
        <f>[2]AUTO!AQ56</f>
        <v>0</v>
      </c>
      <c r="N55" s="91">
        <f>[2]AUTO!AR56</f>
        <v>0</v>
      </c>
      <c r="O55" s="91">
        <f>SUM(B55:N55)</f>
        <v>2309</v>
      </c>
    </row>
    <row r="56" spans="1:15" x14ac:dyDescent="0.2">
      <c r="A56" s="128" t="s">
        <v>60</v>
      </c>
      <c r="B56" s="91">
        <f>[2]AUTO!F57</f>
        <v>3784</v>
      </c>
      <c r="C56" s="91">
        <f>[2]AUTO!K57</f>
        <v>0</v>
      </c>
      <c r="D56" s="91">
        <f>[2]AUTO!N57</f>
        <v>0</v>
      </c>
      <c r="E56" s="91">
        <f>[2]AUTO!S57</f>
        <v>77000</v>
      </c>
      <c r="F56" s="91"/>
      <c r="G56" s="91">
        <f>[2]AUTO!AD57</f>
        <v>0</v>
      </c>
      <c r="H56" s="91">
        <f>[2]AUTO!AE57</f>
        <v>0</v>
      </c>
      <c r="I56" s="91">
        <f>[2]AUTO!AF57</f>
        <v>0</v>
      </c>
      <c r="J56" s="91">
        <f>[2]AUTO!AG57</f>
        <v>0</v>
      </c>
      <c r="K56" s="91">
        <f>[2]AUTO!AJ57</f>
        <v>0</v>
      </c>
      <c r="L56" s="91">
        <f>[2]AUTO!AM57</f>
        <v>0</v>
      </c>
      <c r="M56" s="91">
        <f>[2]AUTO!AQ57</f>
        <v>0</v>
      </c>
      <c r="N56" s="91">
        <f>[2]AUTO!AR57</f>
        <v>0</v>
      </c>
      <c r="O56" s="91">
        <f>SUM(B56:N56)</f>
        <v>80784</v>
      </c>
    </row>
    <row r="57" spans="1:15" x14ac:dyDescent="0.2">
      <c r="A57" s="128" t="s">
        <v>61</v>
      </c>
      <c r="B57" s="91">
        <f>[2]AUTO!F58</f>
        <v>10245</v>
      </c>
      <c r="C57" s="91">
        <f>[2]AUTO!K58</f>
        <v>0</v>
      </c>
      <c r="D57" s="91">
        <f>[2]AUTO!N58</f>
        <v>0</v>
      </c>
      <c r="E57" s="91">
        <f>[2]AUTO!S58</f>
        <v>0</v>
      </c>
      <c r="F57" s="91"/>
      <c r="G57" s="91">
        <f>[2]AUTO!AD58</f>
        <v>0</v>
      </c>
      <c r="H57" s="91">
        <f>[2]AUTO!AE58</f>
        <v>0</v>
      </c>
      <c r="I57" s="91">
        <f>[2]AUTO!AF58</f>
        <v>0</v>
      </c>
      <c r="J57" s="91">
        <f>[2]AUTO!AG58</f>
        <v>0</v>
      </c>
      <c r="K57" s="91">
        <f>[2]AUTO!AJ58</f>
        <v>0</v>
      </c>
      <c r="L57" s="91">
        <f>[2]AUTO!AM58</f>
        <v>0</v>
      </c>
      <c r="M57" s="91">
        <f>[2]AUTO!AQ58</f>
        <v>0</v>
      </c>
      <c r="N57" s="91">
        <f>[2]AUTO!AR58</f>
        <v>0</v>
      </c>
      <c r="O57" s="91">
        <f>SUM(B57:N57)</f>
        <v>10245</v>
      </c>
    </row>
    <row r="58" spans="1:15" x14ac:dyDescent="0.2">
      <c r="A58" s="128" t="s">
        <v>62</v>
      </c>
      <c r="B58" s="91">
        <f>[2]AUTO!F59</f>
        <v>846</v>
      </c>
      <c r="C58" s="91">
        <f>[2]AUTO!K59</f>
        <v>0</v>
      </c>
      <c r="D58" s="91">
        <f>[2]AUTO!N59</f>
        <v>0</v>
      </c>
      <c r="E58" s="91">
        <f>[2]AUTO!S59</f>
        <v>70071</v>
      </c>
      <c r="F58" s="91"/>
      <c r="G58" s="91">
        <f>[2]AUTO!AD59</f>
        <v>0</v>
      </c>
      <c r="H58" s="91">
        <f>[2]AUTO!AE59</f>
        <v>0</v>
      </c>
      <c r="I58" s="91">
        <f>[2]AUTO!AF59</f>
        <v>0</v>
      </c>
      <c r="J58" s="91">
        <f>[2]AUTO!AG59</f>
        <v>0</v>
      </c>
      <c r="K58" s="91">
        <f>[2]AUTO!AJ59</f>
        <v>0</v>
      </c>
      <c r="L58" s="91">
        <f>[2]AUTO!AM59</f>
        <v>0</v>
      </c>
      <c r="M58" s="91">
        <f>[2]AUTO!AQ59</f>
        <v>0</v>
      </c>
      <c r="N58" s="91">
        <f>[2]AUTO!AR59</f>
        <v>0</v>
      </c>
      <c r="O58" s="91">
        <f t="shared" ref="O58:O66" si="9">SUM(B58:N58)</f>
        <v>70917</v>
      </c>
    </row>
    <row r="59" spans="1:15" x14ac:dyDescent="0.2">
      <c r="A59" s="128" t="s">
        <v>220</v>
      </c>
      <c r="B59" s="91">
        <f>[2]AUTO!F60</f>
        <v>3491</v>
      </c>
      <c r="C59" s="91">
        <f>[2]AUTO!K60</f>
        <v>0</v>
      </c>
      <c r="D59" s="91">
        <f>[2]AUTO!N60</f>
        <v>0</v>
      </c>
      <c r="E59" s="91">
        <f>[2]AUTO!S60</f>
        <v>0</v>
      </c>
      <c r="F59" s="91"/>
      <c r="G59" s="91">
        <f>[2]AUTO!AD60</f>
        <v>0</v>
      </c>
      <c r="H59" s="91">
        <f>[2]AUTO!AE60</f>
        <v>0</v>
      </c>
      <c r="I59" s="91">
        <f>[2]AUTO!AF60</f>
        <v>0</v>
      </c>
      <c r="J59" s="91">
        <f>[2]AUTO!AG60</f>
        <v>0</v>
      </c>
      <c r="K59" s="91">
        <f>[2]AUTO!AJ60</f>
        <v>0</v>
      </c>
      <c r="L59" s="91">
        <f>[2]AUTO!AM60</f>
        <v>0</v>
      </c>
      <c r="M59" s="91">
        <f>[2]AUTO!AQ60</f>
        <v>0</v>
      </c>
      <c r="N59" s="91">
        <f>[2]AUTO!AR60</f>
        <v>0</v>
      </c>
      <c r="O59" s="91">
        <f t="shared" si="9"/>
        <v>3491</v>
      </c>
    </row>
    <row r="60" spans="1:15" x14ac:dyDescent="0.2">
      <c r="A60" s="128" t="s">
        <v>63</v>
      </c>
      <c r="B60" s="91">
        <f>[2]AUTO!F61</f>
        <v>4832</v>
      </c>
      <c r="C60" s="91">
        <f>[2]AUTO!K61</f>
        <v>0</v>
      </c>
      <c r="D60" s="91">
        <f>[2]AUTO!N61</f>
        <v>0</v>
      </c>
      <c r="E60" s="91">
        <f>[2]AUTO!S61</f>
        <v>10830</v>
      </c>
      <c r="F60" s="91"/>
      <c r="G60" s="91">
        <f>[2]AUTO!AD61</f>
        <v>0</v>
      </c>
      <c r="H60" s="91">
        <f>[2]AUTO!AE61</f>
        <v>0</v>
      </c>
      <c r="I60" s="91">
        <f>[2]AUTO!AF61</f>
        <v>0</v>
      </c>
      <c r="J60" s="91">
        <f>[2]AUTO!AG61</f>
        <v>0</v>
      </c>
      <c r="K60" s="91">
        <f>[2]AUTO!AJ61</f>
        <v>0</v>
      </c>
      <c r="L60" s="91">
        <f>[2]AUTO!AM61</f>
        <v>0</v>
      </c>
      <c r="M60" s="91">
        <f>[2]AUTO!AQ61</f>
        <v>0</v>
      </c>
      <c r="N60" s="91">
        <f>[2]AUTO!AR61</f>
        <v>0</v>
      </c>
      <c r="O60" s="91">
        <f t="shared" si="9"/>
        <v>15662</v>
      </c>
    </row>
    <row r="61" spans="1:15" x14ac:dyDescent="0.2">
      <c r="A61" s="128" t="s">
        <v>178</v>
      </c>
      <c r="B61" s="91">
        <f>[2]AUTO!F62</f>
        <v>3706</v>
      </c>
      <c r="C61" s="91">
        <f>[2]AUTO!K62</f>
        <v>0</v>
      </c>
      <c r="D61" s="91">
        <f>[2]AUTO!N62</f>
        <v>0</v>
      </c>
      <c r="E61" s="91">
        <f>[2]AUTO!S62</f>
        <v>0</v>
      </c>
      <c r="F61" s="91"/>
      <c r="G61" s="91">
        <f>[2]AUTO!AD62</f>
        <v>0</v>
      </c>
      <c r="H61" s="91">
        <f>[2]AUTO!AE62</f>
        <v>0</v>
      </c>
      <c r="I61" s="91">
        <f>[2]AUTO!AF62</f>
        <v>0</v>
      </c>
      <c r="J61" s="91">
        <f>[2]AUTO!AG62</f>
        <v>0</v>
      </c>
      <c r="K61" s="91">
        <f>[2]AUTO!AJ62</f>
        <v>0</v>
      </c>
      <c r="L61" s="91">
        <f>[2]AUTO!AM62</f>
        <v>0</v>
      </c>
      <c r="M61" s="91">
        <f>[2]AUTO!AQ62</f>
        <v>0</v>
      </c>
      <c r="N61" s="91">
        <f>[2]AUTO!AR62</f>
        <v>0</v>
      </c>
      <c r="O61" s="91">
        <f t="shared" si="9"/>
        <v>3706</v>
      </c>
    </row>
    <row r="62" spans="1:15" x14ac:dyDescent="0.2">
      <c r="A62" s="128" t="s">
        <v>64</v>
      </c>
      <c r="B62" s="91">
        <f>[2]AUTO!F63</f>
        <v>18028</v>
      </c>
      <c r="C62" s="91">
        <f>[2]AUTO!K63</f>
        <v>0</v>
      </c>
      <c r="D62" s="91">
        <f>[2]AUTO!N63</f>
        <v>0</v>
      </c>
      <c r="E62" s="91">
        <f>[2]AUTO!S63</f>
        <v>134968</v>
      </c>
      <c r="F62" s="91"/>
      <c r="G62" s="91">
        <f>[2]AUTO!AD63</f>
        <v>0</v>
      </c>
      <c r="H62" s="91">
        <f>[2]AUTO!AE63</f>
        <v>0</v>
      </c>
      <c r="I62" s="91">
        <f>[2]AUTO!AF63</f>
        <v>0</v>
      </c>
      <c r="J62" s="91">
        <f>[2]AUTO!AG63</f>
        <v>0</v>
      </c>
      <c r="K62" s="91">
        <f>[2]AUTO!AJ63</f>
        <v>0</v>
      </c>
      <c r="L62" s="91">
        <f>[2]AUTO!AM63</f>
        <v>0</v>
      </c>
      <c r="M62" s="91">
        <f>[2]AUTO!AQ63</f>
        <v>0</v>
      </c>
      <c r="N62" s="91">
        <f>[2]AUTO!AR63</f>
        <v>0</v>
      </c>
      <c r="O62" s="91">
        <f t="shared" si="9"/>
        <v>152996</v>
      </c>
    </row>
    <row r="63" spans="1:15" x14ac:dyDescent="0.2">
      <c r="A63" s="128" t="s">
        <v>65</v>
      </c>
      <c r="B63" s="91">
        <f>[2]AUTO!F64</f>
        <v>3356</v>
      </c>
      <c r="C63" s="91">
        <f>[2]AUTO!K64</f>
        <v>0</v>
      </c>
      <c r="D63" s="91">
        <f>[2]AUTO!N64</f>
        <v>0</v>
      </c>
      <c r="E63" s="91">
        <f>[2]AUTO!S64</f>
        <v>0</v>
      </c>
      <c r="F63" s="91"/>
      <c r="G63" s="91">
        <f>[2]AUTO!AD64</f>
        <v>0</v>
      </c>
      <c r="H63" s="91">
        <f>[2]AUTO!AE64</f>
        <v>0</v>
      </c>
      <c r="I63" s="91">
        <f>[2]AUTO!AF64</f>
        <v>0</v>
      </c>
      <c r="J63" s="91">
        <f>[2]AUTO!AG64</f>
        <v>0</v>
      </c>
      <c r="K63" s="91">
        <f>[2]AUTO!AJ64</f>
        <v>0</v>
      </c>
      <c r="L63" s="91">
        <f>[2]AUTO!AM64</f>
        <v>0</v>
      </c>
      <c r="M63" s="91">
        <f>[2]AUTO!AQ64</f>
        <v>0</v>
      </c>
      <c r="N63" s="91">
        <f>[2]AUTO!AR64</f>
        <v>0</v>
      </c>
      <c r="O63" s="91">
        <f t="shared" si="9"/>
        <v>3356</v>
      </c>
    </row>
    <row r="64" spans="1:15" x14ac:dyDescent="0.2">
      <c r="A64" s="128" t="s">
        <v>66</v>
      </c>
      <c r="B64" s="91">
        <f>[2]AUTO!F65</f>
        <v>3386</v>
      </c>
      <c r="C64" s="91">
        <f>[2]AUTO!K65</f>
        <v>0</v>
      </c>
      <c r="D64" s="91">
        <f>[2]AUTO!N65</f>
        <v>0</v>
      </c>
      <c r="E64" s="91">
        <f>[2]AUTO!S65</f>
        <v>0</v>
      </c>
      <c r="F64" s="91"/>
      <c r="G64" s="91">
        <f>[2]AUTO!AD65</f>
        <v>0</v>
      </c>
      <c r="H64" s="91">
        <f>[2]AUTO!AE65</f>
        <v>0</v>
      </c>
      <c r="I64" s="91">
        <f>[2]AUTO!AF65</f>
        <v>0</v>
      </c>
      <c r="J64" s="91">
        <f>[2]AUTO!AG65</f>
        <v>0</v>
      </c>
      <c r="K64" s="91">
        <f>[2]AUTO!AJ65</f>
        <v>0</v>
      </c>
      <c r="L64" s="91">
        <f>[2]AUTO!AM65</f>
        <v>0</v>
      </c>
      <c r="M64" s="91">
        <f>[2]AUTO!AQ65</f>
        <v>0</v>
      </c>
      <c r="N64" s="91">
        <f>[2]AUTO!AR65</f>
        <v>0</v>
      </c>
      <c r="O64" s="91">
        <f t="shared" si="9"/>
        <v>3386</v>
      </c>
    </row>
    <row r="65" spans="1:15" x14ac:dyDescent="0.2">
      <c r="A65" s="128" t="s">
        <v>67</v>
      </c>
      <c r="B65" s="91">
        <f>[2]AUTO!F66</f>
        <v>1588</v>
      </c>
      <c r="C65" s="91">
        <f>[2]AUTO!K66</f>
        <v>0</v>
      </c>
      <c r="D65" s="91">
        <f>[2]AUTO!N66</f>
        <v>0</v>
      </c>
      <c r="E65" s="91">
        <f>[2]AUTO!S66</f>
        <v>69467</v>
      </c>
      <c r="F65" s="91"/>
      <c r="G65" s="91">
        <f>[2]AUTO!AD66</f>
        <v>0</v>
      </c>
      <c r="H65" s="91">
        <f>[2]AUTO!AE66</f>
        <v>0</v>
      </c>
      <c r="I65" s="91">
        <f>[2]AUTO!AF66</f>
        <v>0</v>
      </c>
      <c r="J65" s="91">
        <f>[2]AUTO!AG66</f>
        <v>0</v>
      </c>
      <c r="K65" s="91">
        <f>[2]AUTO!AJ66</f>
        <v>0</v>
      </c>
      <c r="L65" s="91">
        <f>[2]AUTO!AM66</f>
        <v>0</v>
      </c>
      <c r="M65" s="91">
        <f>[2]AUTO!AQ66</f>
        <v>0</v>
      </c>
      <c r="N65" s="91">
        <f>[2]AUTO!AR66</f>
        <v>0</v>
      </c>
      <c r="O65" s="91">
        <f t="shared" si="9"/>
        <v>71055</v>
      </c>
    </row>
    <row r="66" spans="1:15" x14ac:dyDescent="0.2">
      <c r="A66" s="128" t="s">
        <v>68</v>
      </c>
      <c r="B66" s="91">
        <f>[2]AUTO!F67</f>
        <v>2624</v>
      </c>
      <c r="C66" s="91">
        <f>[2]AUTO!K67</f>
        <v>2698</v>
      </c>
      <c r="D66" s="91">
        <f>[2]AUTO!N67</f>
        <v>0</v>
      </c>
      <c r="E66" s="91">
        <f>[2]AUTO!S67</f>
        <v>0</v>
      </c>
      <c r="F66" s="91"/>
      <c r="G66" s="91">
        <f>[2]AUTO!AD67</f>
        <v>0</v>
      </c>
      <c r="H66" s="91">
        <f>[2]AUTO!AE67</f>
        <v>0</v>
      </c>
      <c r="I66" s="91">
        <f>[2]AUTO!AF67</f>
        <v>0</v>
      </c>
      <c r="J66" s="91">
        <f>[2]AUTO!AG67</f>
        <v>0</v>
      </c>
      <c r="K66" s="91">
        <f>[2]AUTO!AJ67</f>
        <v>0</v>
      </c>
      <c r="L66" s="91">
        <f>[2]AUTO!AM67</f>
        <v>0</v>
      </c>
      <c r="M66" s="91">
        <f>[2]AUTO!AQ67</f>
        <v>0</v>
      </c>
      <c r="N66" s="91">
        <f>[2]AUTO!AR67</f>
        <v>0</v>
      </c>
      <c r="O66" s="91">
        <f t="shared" si="9"/>
        <v>5322</v>
      </c>
    </row>
    <row r="67" spans="1:15" x14ac:dyDescent="0.2">
      <c r="A67" s="17" t="s">
        <v>69</v>
      </c>
      <c r="B67" s="154">
        <f t="shared" ref="B67:N67" si="10">SUM(B68:B71)</f>
        <v>15332</v>
      </c>
      <c r="C67" s="154">
        <f t="shared" si="10"/>
        <v>0</v>
      </c>
      <c r="D67" s="154">
        <f t="shared" si="10"/>
        <v>0</v>
      </c>
      <c r="E67" s="154">
        <f t="shared" si="10"/>
        <v>667449</v>
      </c>
      <c r="F67" s="154"/>
      <c r="G67" s="154">
        <f t="shared" si="10"/>
        <v>0</v>
      </c>
      <c r="H67" s="154">
        <f t="shared" si="10"/>
        <v>0</v>
      </c>
      <c r="I67" s="154">
        <f t="shared" si="10"/>
        <v>0</v>
      </c>
      <c r="J67" s="154">
        <f t="shared" si="10"/>
        <v>0</v>
      </c>
      <c r="K67" s="154">
        <f t="shared" si="10"/>
        <v>0</v>
      </c>
      <c r="L67" s="154">
        <f t="shared" si="10"/>
        <v>0</v>
      </c>
      <c r="M67" s="154">
        <f t="shared" si="10"/>
        <v>0</v>
      </c>
      <c r="N67" s="154">
        <f t="shared" si="10"/>
        <v>0</v>
      </c>
      <c r="O67" s="154">
        <f>SUM(O68:O71)</f>
        <v>682781</v>
      </c>
    </row>
    <row r="68" spans="1:15" x14ac:dyDescent="0.2">
      <c r="A68" s="17" t="s">
        <v>70</v>
      </c>
      <c r="B68" s="91">
        <f>[2]AUTO!F69</f>
        <v>1540</v>
      </c>
      <c r="C68" s="91">
        <f>[2]AUTO!K69</f>
        <v>0</v>
      </c>
      <c r="D68" s="91">
        <f>[2]AUTO!N69</f>
        <v>0</v>
      </c>
      <c r="E68" s="91">
        <f>[2]AUTO!S69</f>
        <v>667449</v>
      </c>
      <c r="F68" s="91"/>
      <c r="G68" s="91">
        <f>[2]AUTO!AD69</f>
        <v>0</v>
      </c>
      <c r="H68" s="91">
        <f>[2]AUTO!AE69</f>
        <v>0</v>
      </c>
      <c r="I68" s="91">
        <f>[2]AUTO!AF69</f>
        <v>0</v>
      </c>
      <c r="J68" s="91">
        <f>[2]AUTO!AG69</f>
        <v>0</v>
      </c>
      <c r="K68" s="91">
        <f>[2]AUTO!AJ69</f>
        <v>0</v>
      </c>
      <c r="L68" s="91">
        <f>[2]AUTO!AM69</f>
        <v>0</v>
      </c>
      <c r="M68" s="91">
        <f>[2]AUTO!AQ69</f>
        <v>0</v>
      </c>
      <c r="N68" s="91">
        <f>[2]AUTO!AR69</f>
        <v>0</v>
      </c>
      <c r="O68" s="91">
        <f t="shared" ref="O68:O87" si="11">SUM(B68:N68)</f>
        <v>668989</v>
      </c>
    </row>
    <row r="69" spans="1:15" x14ac:dyDescent="0.2">
      <c r="A69" s="17" t="s">
        <v>71</v>
      </c>
      <c r="B69" s="91">
        <f>[2]AUTO!F70</f>
        <v>4660</v>
      </c>
      <c r="C69" s="91">
        <f>[2]AUTO!K70</f>
        <v>0</v>
      </c>
      <c r="D69" s="91">
        <f>[2]AUTO!N70</f>
        <v>0</v>
      </c>
      <c r="E69" s="91">
        <f>[2]AUTO!S70</f>
        <v>0</v>
      </c>
      <c r="F69" s="91"/>
      <c r="G69" s="91">
        <f>[2]AUTO!AD70</f>
        <v>0</v>
      </c>
      <c r="H69" s="91">
        <f>[2]AUTO!AE70</f>
        <v>0</v>
      </c>
      <c r="I69" s="91">
        <f>[2]AUTO!AF70</f>
        <v>0</v>
      </c>
      <c r="J69" s="91">
        <f>[2]AUTO!AG70</f>
        <v>0</v>
      </c>
      <c r="K69" s="91">
        <f>[2]AUTO!AJ70</f>
        <v>0</v>
      </c>
      <c r="L69" s="91">
        <f>[2]AUTO!AM70</f>
        <v>0</v>
      </c>
      <c r="M69" s="91">
        <f>[2]AUTO!AQ70</f>
        <v>0</v>
      </c>
      <c r="N69" s="91">
        <f>[2]AUTO!AR70</f>
        <v>0</v>
      </c>
      <c r="O69" s="91">
        <f t="shared" si="11"/>
        <v>4660</v>
      </c>
    </row>
    <row r="70" spans="1:15" x14ac:dyDescent="0.2">
      <c r="A70" s="17" t="s">
        <v>72</v>
      </c>
      <c r="B70" s="91">
        <f>[2]AUTO!F71</f>
        <v>4872</v>
      </c>
      <c r="C70" s="91">
        <f>[2]AUTO!K71</f>
        <v>0</v>
      </c>
      <c r="D70" s="91">
        <f>[2]AUTO!N71</f>
        <v>0</v>
      </c>
      <c r="E70" s="91">
        <f>[2]AUTO!S71</f>
        <v>0</v>
      </c>
      <c r="F70" s="91"/>
      <c r="G70" s="91">
        <f>[2]AUTO!AD71</f>
        <v>0</v>
      </c>
      <c r="H70" s="91">
        <f>[2]AUTO!AE71</f>
        <v>0</v>
      </c>
      <c r="I70" s="91">
        <f>[2]AUTO!AF71</f>
        <v>0</v>
      </c>
      <c r="J70" s="91">
        <f>[2]AUTO!AG71</f>
        <v>0</v>
      </c>
      <c r="K70" s="91">
        <f>[2]AUTO!AJ71</f>
        <v>0</v>
      </c>
      <c r="L70" s="91">
        <f>[2]AUTO!AM71</f>
        <v>0</v>
      </c>
      <c r="M70" s="91">
        <f>[2]AUTO!AQ71</f>
        <v>0</v>
      </c>
      <c r="N70" s="91">
        <f>[2]AUTO!AR71</f>
        <v>0</v>
      </c>
      <c r="O70" s="91">
        <f t="shared" si="11"/>
        <v>4872</v>
      </c>
    </row>
    <row r="71" spans="1:15" x14ac:dyDescent="0.2">
      <c r="A71" s="17" t="s">
        <v>73</v>
      </c>
      <c r="B71" s="91">
        <f>[2]AUTO!F72</f>
        <v>4260</v>
      </c>
      <c r="C71" s="91">
        <f>[2]AUTO!K72</f>
        <v>0</v>
      </c>
      <c r="D71" s="91">
        <f>[2]AUTO!N72</f>
        <v>0</v>
      </c>
      <c r="E71" s="91">
        <f>[2]AUTO!S72</f>
        <v>0</v>
      </c>
      <c r="F71" s="91"/>
      <c r="G71" s="91">
        <f>[2]AUTO!AD72</f>
        <v>0</v>
      </c>
      <c r="H71" s="91">
        <f>[2]AUTO!AE72</f>
        <v>0</v>
      </c>
      <c r="I71" s="91">
        <f>[2]AUTO!AF72</f>
        <v>0</v>
      </c>
      <c r="J71" s="91">
        <f>[2]AUTO!AG72</f>
        <v>0</v>
      </c>
      <c r="K71" s="91">
        <f>[2]AUTO!AJ72</f>
        <v>0</v>
      </c>
      <c r="L71" s="91">
        <f>[2]AUTO!AM72</f>
        <v>0</v>
      </c>
      <c r="M71" s="91">
        <f>[2]AUTO!AQ72</f>
        <v>0</v>
      </c>
      <c r="N71" s="91">
        <f>[2]AUTO!AR72</f>
        <v>0</v>
      </c>
      <c r="O71" s="91">
        <f t="shared" si="11"/>
        <v>4260</v>
      </c>
    </row>
    <row r="72" spans="1:15" x14ac:dyDescent="0.2">
      <c r="A72" s="17" t="s">
        <v>74</v>
      </c>
      <c r="B72" s="91">
        <f>[2]AUTO!F73</f>
        <v>47467</v>
      </c>
      <c r="C72" s="91">
        <f>[2]AUTO!K73</f>
        <v>0</v>
      </c>
      <c r="D72" s="91">
        <f>[2]AUTO!N73</f>
        <v>0</v>
      </c>
      <c r="E72" s="91">
        <f>[2]AUTO!S73</f>
        <v>0</v>
      </c>
      <c r="F72" s="91"/>
      <c r="G72" s="91">
        <f>[2]AUTO!AD73</f>
        <v>0</v>
      </c>
      <c r="H72" s="91">
        <f>[2]AUTO!AE73</f>
        <v>0</v>
      </c>
      <c r="I72" s="91">
        <f>[2]AUTO!AF73</f>
        <v>0</v>
      </c>
      <c r="J72" s="91">
        <f>[2]AUTO!AG73</f>
        <v>0</v>
      </c>
      <c r="K72" s="91">
        <f>[2]AUTO!AJ73</f>
        <v>0</v>
      </c>
      <c r="L72" s="91">
        <f>[2]AUTO!AM73</f>
        <v>0</v>
      </c>
      <c r="M72" s="91">
        <f>[2]AUTO!AQ73</f>
        <v>0</v>
      </c>
      <c r="N72" s="91">
        <f>[2]AUTO!AR73</f>
        <v>0</v>
      </c>
      <c r="O72" s="91">
        <f t="shared" si="11"/>
        <v>47467</v>
      </c>
    </row>
    <row r="73" spans="1:15" x14ac:dyDescent="0.2">
      <c r="A73" s="17" t="s">
        <v>139</v>
      </c>
      <c r="B73" s="91">
        <f>[2]AUTO!F74</f>
        <v>32895</v>
      </c>
      <c r="C73" s="91">
        <f>[2]AUTO!K74</f>
        <v>0</v>
      </c>
      <c r="D73" s="91">
        <f>[2]AUTO!N74</f>
        <v>0</v>
      </c>
      <c r="E73" s="91">
        <f>[2]AUTO!S74</f>
        <v>0</v>
      </c>
      <c r="F73" s="91"/>
      <c r="G73" s="91">
        <f>[2]AUTO!AD74</f>
        <v>0</v>
      </c>
      <c r="H73" s="91">
        <f>[2]AUTO!AE74</f>
        <v>0</v>
      </c>
      <c r="I73" s="91">
        <f>[2]AUTO!AF74</f>
        <v>0</v>
      </c>
      <c r="J73" s="91">
        <f>[2]AUTO!AG74</f>
        <v>0</v>
      </c>
      <c r="K73" s="91">
        <f>[2]AUTO!AJ74</f>
        <v>0</v>
      </c>
      <c r="L73" s="91">
        <f>[2]AUTO!AM74</f>
        <v>0</v>
      </c>
      <c r="M73" s="91">
        <f>[2]AUTO!AQ74</f>
        <v>0</v>
      </c>
      <c r="N73" s="91">
        <f>[2]AUTO!AR74</f>
        <v>0</v>
      </c>
      <c r="O73" s="91">
        <f t="shared" si="11"/>
        <v>32895</v>
      </c>
    </row>
    <row r="74" spans="1:15" x14ac:dyDescent="0.2">
      <c r="A74" s="17" t="s">
        <v>75</v>
      </c>
      <c r="B74" s="91">
        <f>[2]AUTO!F75</f>
        <v>32338</v>
      </c>
      <c r="C74" s="91">
        <f>[2]AUTO!K75</f>
        <v>0</v>
      </c>
      <c r="D74" s="91">
        <f>[2]AUTO!N75</f>
        <v>0</v>
      </c>
      <c r="E74" s="91">
        <f>[2]AUTO!S75</f>
        <v>0</v>
      </c>
      <c r="F74" s="91"/>
      <c r="G74" s="91">
        <f>[2]AUTO!AD75</f>
        <v>0</v>
      </c>
      <c r="H74" s="91">
        <f>[2]AUTO!AE75</f>
        <v>0</v>
      </c>
      <c r="I74" s="91">
        <f>[2]AUTO!AF75</f>
        <v>0</v>
      </c>
      <c r="J74" s="91">
        <f>[2]AUTO!AG75</f>
        <v>0</v>
      </c>
      <c r="K74" s="91">
        <f>[2]AUTO!AJ75</f>
        <v>0</v>
      </c>
      <c r="L74" s="91">
        <f>[2]AUTO!AM75</f>
        <v>0</v>
      </c>
      <c r="M74" s="91">
        <f>[2]AUTO!AQ75</f>
        <v>0</v>
      </c>
      <c r="N74" s="91">
        <f>[2]AUTO!AR75</f>
        <v>0</v>
      </c>
      <c r="O74" s="91">
        <f t="shared" si="11"/>
        <v>32338</v>
      </c>
    </row>
    <row r="75" spans="1:15" x14ac:dyDescent="0.2">
      <c r="A75" s="17" t="s">
        <v>76</v>
      </c>
      <c r="B75" s="91">
        <f>[2]AUTO!F76</f>
        <v>3767</v>
      </c>
      <c r="C75" s="91">
        <f>[2]AUTO!K76</f>
        <v>0</v>
      </c>
      <c r="D75" s="91">
        <f>[2]AUTO!N76</f>
        <v>0</v>
      </c>
      <c r="E75" s="91">
        <f>[2]AUTO!S76</f>
        <v>0</v>
      </c>
      <c r="F75" s="91"/>
      <c r="G75" s="91">
        <f>[2]AUTO!AD76</f>
        <v>0</v>
      </c>
      <c r="H75" s="91">
        <f>[2]AUTO!AE76</f>
        <v>0</v>
      </c>
      <c r="I75" s="91">
        <f>[2]AUTO!AF76</f>
        <v>0</v>
      </c>
      <c r="J75" s="91">
        <f>[2]AUTO!AG76</f>
        <v>0</v>
      </c>
      <c r="K75" s="91">
        <f>[2]AUTO!AJ76</f>
        <v>0</v>
      </c>
      <c r="L75" s="91">
        <f>[2]AUTO!AM76</f>
        <v>0</v>
      </c>
      <c r="M75" s="91">
        <f>[2]AUTO!AQ76</f>
        <v>0</v>
      </c>
      <c r="N75" s="91">
        <f>[2]AUTO!AR76</f>
        <v>0</v>
      </c>
      <c r="O75" s="91">
        <f t="shared" si="11"/>
        <v>3767</v>
      </c>
    </row>
    <row r="76" spans="1:15" x14ac:dyDescent="0.2">
      <c r="A76" s="17" t="s">
        <v>77</v>
      </c>
      <c r="B76" s="91">
        <f>[2]AUTO!F77</f>
        <v>16825</v>
      </c>
      <c r="C76" s="91">
        <f>[2]AUTO!K77</f>
        <v>0</v>
      </c>
      <c r="D76" s="91">
        <f>[2]AUTO!N77</f>
        <v>0</v>
      </c>
      <c r="E76" s="91">
        <f>[2]AUTO!S77</f>
        <v>0</v>
      </c>
      <c r="F76" s="91"/>
      <c r="G76" s="91">
        <f>[2]AUTO!AD77</f>
        <v>0</v>
      </c>
      <c r="H76" s="91">
        <f>[2]AUTO!AE77</f>
        <v>0</v>
      </c>
      <c r="I76" s="91">
        <f>[2]AUTO!AF77</f>
        <v>0</v>
      </c>
      <c r="J76" s="91">
        <f>[2]AUTO!AG77</f>
        <v>0</v>
      </c>
      <c r="K76" s="91">
        <f>[2]AUTO!AJ77</f>
        <v>0</v>
      </c>
      <c r="L76" s="91">
        <f>[2]AUTO!AM77</f>
        <v>0</v>
      </c>
      <c r="M76" s="91">
        <f>[2]AUTO!AQ77</f>
        <v>0</v>
      </c>
      <c r="N76" s="91">
        <f>[2]AUTO!AR77</f>
        <v>0</v>
      </c>
      <c r="O76" s="91">
        <f t="shared" si="11"/>
        <v>16825</v>
      </c>
    </row>
    <row r="77" spans="1:15" hidden="1" x14ac:dyDescent="0.2">
      <c r="A77" s="17" t="s">
        <v>78</v>
      </c>
      <c r="B77" s="91">
        <f>[2]AUTO!F78</f>
        <v>0</v>
      </c>
      <c r="C77" s="91">
        <f>[2]AUTO!K78</f>
        <v>0</v>
      </c>
      <c r="D77" s="91">
        <f>[2]AUTO!N78</f>
        <v>0</v>
      </c>
      <c r="E77" s="91">
        <f>[2]AUTO!S78</f>
        <v>0</v>
      </c>
      <c r="F77" s="91"/>
      <c r="G77" s="91">
        <f>[2]AUTO!AD78</f>
        <v>0</v>
      </c>
      <c r="H77" s="91">
        <f>[2]AUTO!AE78</f>
        <v>0</v>
      </c>
      <c r="I77" s="91">
        <f>[2]AUTO!AF78</f>
        <v>0</v>
      </c>
      <c r="J77" s="91">
        <f>[2]AUTO!AG78</f>
        <v>0</v>
      </c>
      <c r="K77" s="91">
        <f>[2]AUTO!AJ78</f>
        <v>0</v>
      </c>
      <c r="L77" s="91">
        <f>[2]AUTO!AM78</f>
        <v>0</v>
      </c>
      <c r="M77" s="91">
        <f>[2]AUTO!AQ78</f>
        <v>0</v>
      </c>
      <c r="N77" s="91">
        <f>[2]AUTO!AR78</f>
        <v>0</v>
      </c>
      <c r="O77" s="91">
        <f t="shared" si="11"/>
        <v>0</v>
      </c>
    </row>
    <row r="78" spans="1:15" x14ac:dyDescent="0.2">
      <c r="A78" s="17" t="s">
        <v>179</v>
      </c>
      <c r="B78" s="91">
        <f>[2]AUTO!F79</f>
        <v>2284</v>
      </c>
      <c r="C78" s="91">
        <f>[2]AUTO!K79</f>
        <v>0</v>
      </c>
      <c r="D78" s="91">
        <f>[2]AUTO!N79</f>
        <v>0</v>
      </c>
      <c r="E78" s="91">
        <f>[2]AUTO!S79</f>
        <v>0</v>
      </c>
      <c r="F78" s="91"/>
      <c r="G78" s="91">
        <f>[2]AUTO!AD79</f>
        <v>0</v>
      </c>
      <c r="H78" s="91">
        <f>[2]AUTO!AE79</f>
        <v>0</v>
      </c>
      <c r="I78" s="91">
        <f>[2]AUTO!AF79</f>
        <v>0</v>
      </c>
      <c r="J78" s="91">
        <f>[2]AUTO!AG79</f>
        <v>0</v>
      </c>
      <c r="K78" s="91">
        <f>[2]AUTO!AJ79</f>
        <v>0</v>
      </c>
      <c r="L78" s="91">
        <f>[2]AUTO!AM79</f>
        <v>0</v>
      </c>
      <c r="M78" s="91">
        <f>[2]AUTO!AQ79</f>
        <v>0</v>
      </c>
      <c r="N78" s="91">
        <f>[2]AUTO!AR79</f>
        <v>0</v>
      </c>
      <c r="O78" s="91">
        <f t="shared" si="11"/>
        <v>2284</v>
      </c>
    </row>
    <row r="79" spans="1:15" x14ac:dyDescent="0.2">
      <c r="A79" s="17" t="s">
        <v>81</v>
      </c>
      <c r="B79" s="91">
        <f>[2]AUTO!F80</f>
        <v>837</v>
      </c>
      <c r="C79" s="91">
        <f>[2]AUTO!K80</f>
        <v>0</v>
      </c>
      <c r="D79" s="91">
        <f>[2]AUTO!N80</f>
        <v>0</v>
      </c>
      <c r="E79" s="91">
        <f>[2]AUTO!S80</f>
        <v>0</v>
      </c>
      <c r="F79" s="91"/>
      <c r="G79" s="91">
        <f>[2]AUTO!AD80</f>
        <v>0</v>
      </c>
      <c r="H79" s="91">
        <f>[2]AUTO!AE80</f>
        <v>0</v>
      </c>
      <c r="I79" s="91">
        <f>[2]AUTO!AF80</f>
        <v>0</v>
      </c>
      <c r="J79" s="91">
        <f>[2]AUTO!AG80</f>
        <v>0</v>
      </c>
      <c r="K79" s="91">
        <f>[2]AUTO!AJ80</f>
        <v>0</v>
      </c>
      <c r="L79" s="91">
        <f>[2]AUTO!AM80</f>
        <v>0</v>
      </c>
      <c r="M79" s="91">
        <f>[2]AUTO!AQ80</f>
        <v>0</v>
      </c>
      <c r="N79" s="91">
        <f>[2]AUTO!AR80</f>
        <v>0</v>
      </c>
      <c r="O79" s="91">
        <f t="shared" si="11"/>
        <v>837</v>
      </c>
    </row>
    <row r="80" spans="1:15" x14ac:dyDescent="0.2">
      <c r="A80" s="17" t="s">
        <v>140</v>
      </c>
      <c r="B80" s="91">
        <f>[2]AUTO!F81</f>
        <v>2244</v>
      </c>
      <c r="C80" s="91">
        <f>[2]AUTO!K81</f>
        <v>17415</v>
      </c>
      <c r="D80" s="91">
        <f>[2]AUTO!N81</f>
        <v>0</v>
      </c>
      <c r="E80" s="91">
        <f>[2]AUTO!S81</f>
        <v>0</v>
      </c>
      <c r="F80" s="91"/>
      <c r="G80" s="91">
        <f>[2]AUTO!AD81</f>
        <v>0</v>
      </c>
      <c r="H80" s="91">
        <f>[2]AUTO!AE81</f>
        <v>0</v>
      </c>
      <c r="I80" s="91">
        <f>[2]AUTO!AF81</f>
        <v>0</v>
      </c>
      <c r="J80" s="91">
        <f>[2]AUTO!AG81</f>
        <v>0</v>
      </c>
      <c r="K80" s="91">
        <f>[2]AUTO!AJ81</f>
        <v>0</v>
      </c>
      <c r="L80" s="91">
        <f>[2]AUTO!AM81</f>
        <v>0</v>
      </c>
      <c r="M80" s="91">
        <f>[2]AUTO!AQ81</f>
        <v>0</v>
      </c>
      <c r="N80" s="91">
        <f>[2]AUTO!AR81</f>
        <v>0</v>
      </c>
      <c r="O80" s="91">
        <f t="shared" si="11"/>
        <v>19659</v>
      </c>
    </row>
    <row r="81" spans="1:15" x14ac:dyDescent="0.2">
      <c r="A81" s="17" t="s">
        <v>79</v>
      </c>
      <c r="B81" s="91">
        <f>[2]AUTO!F82</f>
        <v>55710</v>
      </c>
      <c r="C81" s="91">
        <f>[2]AUTO!K82</f>
        <v>0</v>
      </c>
      <c r="D81" s="91">
        <f>[2]AUTO!N82</f>
        <v>0</v>
      </c>
      <c r="E81" s="91">
        <f>[2]AUTO!S82</f>
        <v>0</v>
      </c>
      <c r="F81" s="91"/>
      <c r="G81" s="91">
        <f>[2]AUTO!AD82</f>
        <v>0</v>
      </c>
      <c r="H81" s="91">
        <f>[2]AUTO!AE82</f>
        <v>0</v>
      </c>
      <c r="I81" s="91">
        <f>[2]AUTO!AF82</f>
        <v>0</v>
      </c>
      <c r="J81" s="91">
        <f>[2]AUTO!AG82</f>
        <v>0</v>
      </c>
      <c r="K81" s="91">
        <f>[2]AUTO!AJ82</f>
        <v>0</v>
      </c>
      <c r="L81" s="91">
        <f>[2]AUTO!AM82</f>
        <v>0</v>
      </c>
      <c r="M81" s="91">
        <f>[2]AUTO!AQ82</f>
        <v>0</v>
      </c>
      <c r="N81" s="91">
        <f>[2]AUTO!AR82</f>
        <v>0</v>
      </c>
      <c r="O81" s="91">
        <f t="shared" si="11"/>
        <v>55710</v>
      </c>
    </row>
    <row r="82" spans="1:15" x14ac:dyDescent="0.2">
      <c r="A82" s="17" t="s">
        <v>80</v>
      </c>
      <c r="B82" s="91">
        <f>[2]AUTO!F83</f>
        <v>2484</v>
      </c>
      <c r="C82" s="91">
        <f>[2]AUTO!K83</f>
        <v>0</v>
      </c>
      <c r="D82" s="91">
        <f>[2]AUTO!N83</f>
        <v>0</v>
      </c>
      <c r="E82" s="91">
        <f>[2]AUTO!S83</f>
        <v>0</v>
      </c>
      <c r="F82" s="91"/>
      <c r="G82" s="91">
        <f>[2]AUTO!AD83</f>
        <v>0</v>
      </c>
      <c r="H82" s="91">
        <f>[2]AUTO!AE83</f>
        <v>0</v>
      </c>
      <c r="I82" s="91">
        <f>[2]AUTO!AF83</f>
        <v>0</v>
      </c>
      <c r="J82" s="91">
        <f>[2]AUTO!AG83</f>
        <v>0</v>
      </c>
      <c r="K82" s="91">
        <f>[2]AUTO!AJ83</f>
        <v>0</v>
      </c>
      <c r="L82" s="91">
        <f>[2]AUTO!AM83</f>
        <v>0</v>
      </c>
      <c r="M82" s="91">
        <f>[2]AUTO!AQ83</f>
        <v>0</v>
      </c>
      <c r="N82" s="91">
        <f>[2]AUTO!AR83</f>
        <v>0</v>
      </c>
      <c r="O82" s="91">
        <f t="shared" si="11"/>
        <v>2484</v>
      </c>
    </row>
    <row r="83" spans="1:15" x14ac:dyDescent="0.2">
      <c r="A83" s="17" t="s">
        <v>82</v>
      </c>
      <c r="B83" s="91">
        <f>[2]AUTO!F84</f>
        <v>4082</v>
      </c>
      <c r="C83" s="91">
        <f>[2]AUTO!K84</f>
        <v>0</v>
      </c>
      <c r="D83" s="91">
        <f>[2]AUTO!N84</f>
        <v>0</v>
      </c>
      <c r="E83" s="91">
        <f>[2]AUTO!S84</f>
        <v>31469</v>
      </c>
      <c r="F83" s="91"/>
      <c r="G83" s="91">
        <f>[2]AUTO!AD84</f>
        <v>0</v>
      </c>
      <c r="H83" s="91">
        <f>[2]AUTO!AE84</f>
        <v>0</v>
      </c>
      <c r="I83" s="91">
        <f>[2]AUTO!AF84</f>
        <v>0</v>
      </c>
      <c r="J83" s="91">
        <f>[2]AUTO!AG84</f>
        <v>0</v>
      </c>
      <c r="K83" s="91">
        <f>[2]AUTO!AJ84</f>
        <v>0</v>
      </c>
      <c r="L83" s="91">
        <f>[2]AUTO!AM84</f>
        <v>0</v>
      </c>
      <c r="M83" s="91">
        <f>[2]AUTO!AQ84</f>
        <v>0</v>
      </c>
      <c r="N83" s="91">
        <f>[2]AUTO!AR84</f>
        <v>0</v>
      </c>
      <c r="O83" s="91">
        <f t="shared" si="11"/>
        <v>35551</v>
      </c>
    </row>
    <row r="84" spans="1:15" ht="14.25" customHeight="1" x14ac:dyDescent="0.2">
      <c r="A84" s="17" t="s">
        <v>83</v>
      </c>
      <c r="B84" s="91">
        <f>[2]AUTO!F85</f>
        <v>4911</v>
      </c>
      <c r="C84" s="91">
        <f>[2]AUTO!K85</f>
        <v>0</v>
      </c>
      <c r="D84" s="91">
        <f>[2]AUTO!N85</f>
        <v>0</v>
      </c>
      <c r="E84" s="91">
        <f>[2]AUTO!S85</f>
        <v>0</v>
      </c>
      <c r="F84" s="91"/>
      <c r="G84" s="91">
        <f>[2]AUTO!AD85</f>
        <v>0</v>
      </c>
      <c r="H84" s="91">
        <f>[2]AUTO!AE85</f>
        <v>0</v>
      </c>
      <c r="I84" s="91">
        <f>[2]AUTO!AF85</f>
        <v>0</v>
      </c>
      <c r="J84" s="91">
        <f>[2]AUTO!AG85</f>
        <v>0</v>
      </c>
      <c r="K84" s="91">
        <f>[2]AUTO!AJ85</f>
        <v>0</v>
      </c>
      <c r="L84" s="91">
        <f>[2]AUTO!AM85</f>
        <v>0</v>
      </c>
      <c r="M84" s="91">
        <f>[2]AUTO!AQ85</f>
        <v>0</v>
      </c>
      <c r="N84" s="91">
        <f>[2]AUTO!AR85</f>
        <v>0</v>
      </c>
      <c r="O84" s="91">
        <f t="shared" si="11"/>
        <v>4911</v>
      </c>
    </row>
    <row r="85" spans="1:15" hidden="1" x14ac:dyDescent="0.2">
      <c r="A85" s="17" t="s">
        <v>210</v>
      </c>
      <c r="B85" s="91">
        <f>[2]AUTO!F86</f>
        <v>0</v>
      </c>
      <c r="C85" s="91">
        <f>[2]AUTO!K86</f>
        <v>0</v>
      </c>
      <c r="D85" s="91">
        <f>[2]AUTO!N86</f>
        <v>0</v>
      </c>
      <c r="E85" s="91">
        <f>[2]AUTO!S86</f>
        <v>0</v>
      </c>
      <c r="F85" s="91"/>
      <c r="G85" s="91">
        <f>[2]AUTO!AD86</f>
        <v>0</v>
      </c>
      <c r="H85" s="91">
        <f>[2]AUTO!AE86</f>
        <v>0</v>
      </c>
      <c r="I85" s="91">
        <f>[2]AUTO!AF86</f>
        <v>0</v>
      </c>
      <c r="J85" s="91">
        <f>[2]AUTO!AG86</f>
        <v>0</v>
      </c>
      <c r="K85" s="91">
        <f>[2]AUTO!AJ86</f>
        <v>0</v>
      </c>
      <c r="L85" s="91">
        <f>[2]AUTO!AM86</f>
        <v>0</v>
      </c>
      <c r="M85" s="91">
        <f>[2]AUTO!AQ86</f>
        <v>0</v>
      </c>
      <c r="N85" s="91">
        <f>[2]AUTO!AR86</f>
        <v>0</v>
      </c>
      <c r="O85" s="91">
        <f t="shared" si="11"/>
        <v>0</v>
      </c>
    </row>
    <row r="86" spans="1:15" x14ac:dyDescent="0.2">
      <c r="A86" s="17" t="s">
        <v>84</v>
      </c>
      <c r="B86" s="91">
        <f>[2]AUTO!F87</f>
        <v>2054</v>
      </c>
      <c r="C86" s="91">
        <f>[2]AUTO!K87</f>
        <v>0</v>
      </c>
      <c r="D86" s="91">
        <f>[2]AUTO!N87</f>
        <v>0</v>
      </c>
      <c r="E86" s="91">
        <f>[2]AUTO!S87</f>
        <v>0</v>
      </c>
      <c r="F86" s="91"/>
      <c r="G86" s="91">
        <f>[2]AUTO!AD87</f>
        <v>0</v>
      </c>
      <c r="H86" s="91">
        <f>[2]AUTO!AE87</f>
        <v>0</v>
      </c>
      <c r="I86" s="91">
        <f>[2]AUTO!AF87</f>
        <v>0</v>
      </c>
      <c r="J86" s="91">
        <f>[2]AUTO!AG87</f>
        <v>0</v>
      </c>
      <c r="K86" s="91">
        <f>[2]AUTO!AJ87</f>
        <v>0</v>
      </c>
      <c r="L86" s="91">
        <f>[2]AUTO!AM87</f>
        <v>0</v>
      </c>
      <c r="M86" s="91">
        <f>[2]AUTO!AQ87</f>
        <v>0</v>
      </c>
      <c r="N86" s="91">
        <f>[2]AUTO!AR87</f>
        <v>0</v>
      </c>
      <c r="O86" s="91">
        <f t="shared" si="11"/>
        <v>2054</v>
      </c>
    </row>
    <row r="87" spans="1:15" ht="14.25" customHeight="1" x14ac:dyDescent="0.2">
      <c r="A87" s="17" t="s">
        <v>85</v>
      </c>
      <c r="B87" s="91">
        <f>[2]AUTO!F88</f>
        <v>15608</v>
      </c>
      <c r="C87" s="91">
        <f>[2]AUTO!K88</f>
        <v>0</v>
      </c>
      <c r="D87" s="91">
        <f>[2]AUTO!N88</f>
        <v>0</v>
      </c>
      <c r="E87" s="91">
        <f>[2]AUTO!S88</f>
        <v>0</v>
      </c>
      <c r="F87" s="91"/>
      <c r="G87" s="91">
        <f>[2]AUTO!AD88</f>
        <v>0</v>
      </c>
      <c r="H87" s="91">
        <f>[2]AUTO!AE88</f>
        <v>0</v>
      </c>
      <c r="I87" s="91">
        <f>[2]AUTO!AF88</f>
        <v>0</v>
      </c>
      <c r="J87" s="91">
        <f>[2]AUTO!AG88</f>
        <v>0</v>
      </c>
      <c r="K87" s="91">
        <f>[2]AUTO!AJ88</f>
        <v>0</v>
      </c>
      <c r="L87" s="91">
        <f>[2]AUTO!AM88</f>
        <v>0</v>
      </c>
      <c r="M87" s="91">
        <f>[2]AUTO!AQ88</f>
        <v>0</v>
      </c>
      <c r="N87" s="91">
        <f>[2]AUTO!AR88</f>
        <v>0</v>
      </c>
      <c r="O87" s="91">
        <f t="shared" si="11"/>
        <v>15608</v>
      </c>
    </row>
    <row r="88" spans="1:15" hidden="1" x14ac:dyDescent="0.2">
      <c r="A88" s="176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 x14ac:dyDescent="0.2">
      <c r="A89" s="128" t="s">
        <v>147</v>
      </c>
      <c r="B89" s="91">
        <f>[2]AUTO!F90</f>
        <v>0</v>
      </c>
      <c r="C89" s="91">
        <f>[2]AUTO!K90</f>
        <v>0</v>
      </c>
      <c r="D89" s="91">
        <f>[2]AUTO!N90</f>
        <v>6182224</v>
      </c>
      <c r="E89" s="91">
        <f>[2]AUTO!S90</f>
        <v>1622973</v>
      </c>
      <c r="F89" s="91"/>
      <c r="G89" s="91">
        <f>[2]AUTO!AD90</f>
        <v>0</v>
      </c>
      <c r="H89" s="91">
        <f>[2]AUTO!AE90</f>
        <v>0</v>
      </c>
      <c r="I89" s="91">
        <f>[2]AUTO!AF90</f>
        <v>0</v>
      </c>
      <c r="J89" s="91">
        <f>[2]AUTO!AG90</f>
        <v>8896000</v>
      </c>
      <c r="K89" s="91">
        <f>[2]AUTO!AJ90</f>
        <v>0</v>
      </c>
      <c r="L89" s="91">
        <f>[2]AUTO!AM90</f>
        <v>0</v>
      </c>
      <c r="M89" s="91">
        <f>[2]AUTO!AQ90</f>
        <v>0</v>
      </c>
      <c r="N89" s="91">
        <f>[2]AUTO!AR90</f>
        <v>0</v>
      </c>
      <c r="O89" s="91">
        <f>SUM(B89:N89)</f>
        <v>16701197</v>
      </c>
    </row>
    <row r="90" spans="1:15" ht="13.5" customHeight="1" x14ac:dyDescent="0.2">
      <c r="A90" s="177" t="s">
        <v>284</v>
      </c>
      <c r="B90" s="91">
        <f t="shared" ref="B90:K90" si="12">SUM(B91:B92)</f>
        <v>0</v>
      </c>
      <c r="C90" s="91">
        <f t="shared" si="12"/>
        <v>0</v>
      </c>
      <c r="D90" s="91">
        <f t="shared" si="12"/>
        <v>0</v>
      </c>
      <c r="E90" s="91">
        <f t="shared" si="12"/>
        <v>0</v>
      </c>
      <c r="F90" s="91"/>
      <c r="G90" s="91">
        <f t="shared" si="12"/>
        <v>0</v>
      </c>
      <c r="H90" s="91">
        <f t="shared" si="12"/>
        <v>0</v>
      </c>
      <c r="I90" s="91">
        <f t="shared" si="12"/>
        <v>0</v>
      </c>
      <c r="J90" s="91">
        <f t="shared" si="12"/>
        <v>0</v>
      </c>
      <c r="K90" s="91">
        <f t="shared" si="12"/>
        <v>0</v>
      </c>
      <c r="L90" s="91">
        <f>SUM(L91:L92)</f>
        <v>0</v>
      </c>
      <c r="M90" s="91">
        <f>SUM(M91:M92)</f>
        <v>389860429</v>
      </c>
      <c r="N90" s="91">
        <f>SUM(N91:N92)</f>
        <v>0</v>
      </c>
      <c r="O90" s="91">
        <f>SUM(O91:O92)</f>
        <v>389860429</v>
      </c>
    </row>
    <row r="91" spans="1:15" hidden="1" x14ac:dyDescent="0.2">
      <c r="A91" s="177" t="s">
        <v>149</v>
      </c>
      <c r="B91" s="91">
        <f>[2]AUTO!F92</f>
        <v>0</v>
      </c>
      <c r="C91" s="91">
        <f>[2]AUTO!K92</f>
        <v>0</v>
      </c>
      <c r="D91" s="91">
        <f>[2]AUTO!N92</f>
        <v>0</v>
      </c>
      <c r="E91" s="91">
        <f>[2]AUTO!S92</f>
        <v>0</v>
      </c>
      <c r="F91" s="91"/>
      <c r="G91" s="91">
        <f>[2]AUTO!AD92</f>
        <v>0</v>
      </c>
      <c r="H91" s="91">
        <f>[2]AUTO!AE92</f>
        <v>0</v>
      </c>
      <c r="I91" s="91">
        <f>[2]AUTO!AF92</f>
        <v>0</v>
      </c>
      <c r="J91" s="91">
        <f>[2]AUTO!AG92</f>
        <v>0</v>
      </c>
      <c r="K91" s="91">
        <f>[2]AUTO!AJ92</f>
        <v>0</v>
      </c>
      <c r="L91" s="91">
        <f>[2]AUTO!AM92</f>
        <v>0</v>
      </c>
      <c r="M91" s="91">
        <f>[2]AUTO!AQ92</f>
        <v>389860429</v>
      </c>
      <c r="N91" s="91">
        <f>[2]AUTO!AR92</f>
        <v>0</v>
      </c>
      <c r="O91" s="91">
        <f>SUM(B91:N91)</f>
        <v>389860429</v>
      </c>
    </row>
    <row r="92" spans="1:15" hidden="1" x14ac:dyDescent="0.2">
      <c r="A92" s="177" t="s">
        <v>150</v>
      </c>
      <c r="B92" s="91">
        <f>[2]AUTO!F93</f>
        <v>0</v>
      </c>
      <c r="C92" s="91">
        <f>[2]AUTO!K93</f>
        <v>0</v>
      </c>
      <c r="D92" s="91">
        <f>[2]AUTO!N93</f>
        <v>0</v>
      </c>
      <c r="E92" s="91">
        <f>[2]AUTO!S93</f>
        <v>0</v>
      </c>
      <c r="F92" s="91"/>
      <c r="G92" s="91">
        <f>[2]AUTO!AD93</f>
        <v>0</v>
      </c>
      <c r="H92" s="91">
        <f>[2]AUTO!AE93</f>
        <v>0</v>
      </c>
      <c r="I92" s="91">
        <f>[2]AUTO!AF93</f>
        <v>0</v>
      </c>
      <c r="J92" s="91">
        <f>[2]AUTO!AG93</f>
        <v>0</v>
      </c>
      <c r="K92" s="91">
        <f>[2]AUTO!AJ93</f>
        <v>0</v>
      </c>
      <c r="L92" s="91">
        <f>[2]AUTO!AM93</f>
        <v>0</v>
      </c>
      <c r="M92" s="91">
        <f>[2]AUTO!AQ93</f>
        <v>0</v>
      </c>
      <c r="N92" s="91">
        <f>[2]AUTO!AR93</f>
        <v>0</v>
      </c>
      <c r="O92" s="91">
        <f>SUM(B92:N92)</f>
        <v>0</v>
      </c>
    </row>
    <row r="93" spans="1:15" x14ac:dyDescent="0.2">
      <c r="A93" s="128" t="s">
        <v>151</v>
      </c>
      <c r="B93" s="91">
        <f>[2]AUTO!F94</f>
        <v>2072</v>
      </c>
      <c r="C93" s="91">
        <f>[2]AUTO!K94</f>
        <v>2239</v>
      </c>
      <c r="D93" s="91">
        <f>[2]AUTO!N94</f>
        <v>0</v>
      </c>
      <c r="E93" s="91">
        <f>[2]AUTO!S94</f>
        <v>0</v>
      </c>
      <c r="F93" s="91"/>
      <c r="G93" s="91">
        <f>[2]AUTO!AD94</f>
        <v>0</v>
      </c>
      <c r="H93" s="91">
        <f>[2]AUTO!AE94</f>
        <v>0</v>
      </c>
      <c r="I93" s="91">
        <f>[2]AUTO!AF94</f>
        <v>0</v>
      </c>
      <c r="J93" s="91">
        <f>[2]AUTO!AG94</f>
        <v>0</v>
      </c>
      <c r="K93" s="91">
        <f>[2]AUTO!AJ94</f>
        <v>0</v>
      </c>
      <c r="L93" s="91">
        <f>[2]AUTO!AM94</f>
        <v>0</v>
      </c>
      <c r="M93" s="91">
        <f>[2]AUTO!AQ94</f>
        <v>0</v>
      </c>
      <c r="N93" s="91">
        <f>[2]AUTO!AR94</f>
        <v>0</v>
      </c>
      <c r="O93" s="91">
        <f>SUM(B93:N93)</f>
        <v>4311</v>
      </c>
    </row>
    <row r="94" spans="1:15" ht="13.5" customHeight="1" x14ac:dyDescent="0.2">
      <c r="A94" s="176" t="s">
        <v>351</v>
      </c>
      <c r="B94" s="91">
        <f>[2]AUTO!F95</f>
        <v>0</v>
      </c>
      <c r="C94" s="91">
        <f>[2]AUTO!K95</f>
        <v>0</v>
      </c>
      <c r="D94" s="91">
        <f>[2]AUTO!N95</f>
        <v>0</v>
      </c>
      <c r="E94" s="91">
        <f>[2]AUTO!S95</f>
        <v>0</v>
      </c>
      <c r="F94" s="91"/>
      <c r="G94" s="91">
        <f>[2]AUTO!AD95</f>
        <v>0</v>
      </c>
      <c r="H94" s="91">
        <f>[2]AUTO!AE95</f>
        <v>0</v>
      </c>
      <c r="I94" s="91">
        <f>[2]AUTO!AF95</f>
        <v>372863000</v>
      </c>
      <c r="J94" s="91">
        <f>[2]AUTO!AG95</f>
        <v>0</v>
      </c>
      <c r="K94" s="91">
        <f>[2]AUTO!AJ95</f>
        <v>0</v>
      </c>
      <c r="L94" s="91">
        <f>[2]AUTO!AM95</f>
        <v>0</v>
      </c>
      <c r="M94" s="91">
        <f>[2]AUTO!AQ95</f>
        <v>0</v>
      </c>
      <c r="N94" s="91">
        <f>[2]AUTO!AR95</f>
        <v>0</v>
      </c>
      <c r="O94" s="91">
        <f>SUM(B94:N94)</f>
        <v>372863000</v>
      </c>
    </row>
    <row r="95" spans="1:15" ht="20.25" customHeight="1" thickBot="1" x14ac:dyDescent="0.25">
      <c r="A95" s="199" t="s">
        <v>13</v>
      </c>
      <c r="B95" s="183">
        <f t="shared" ref="B95:O95" si="13">SUM(B6:B12)+SUM(B15:B20)+SUM(B23:B25)+SUM(B28:B29)+SUM(B32:B48)+B90+B94+B89+B93</f>
        <v>32231608</v>
      </c>
      <c r="C95" s="183">
        <f t="shared" si="13"/>
        <v>1822178</v>
      </c>
      <c r="D95" s="183">
        <f t="shared" si="13"/>
        <v>13067502</v>
      </c>
      <c r="E95" s="183">
        <f t="shared" si="13"/>
        <v>7772767</v>
      </c>
      <c r="F95" s="183">
        <f t="shared" si="13"/>
        <v>12068823</v>
      </c>
      <c r="G95" s="183">
        <f t="shared" si="13"/>
        <v>0</v>
      </c>
      <c r="H95" s="183">
        <f t="shared" si="13"/>
        <v>331</v>
      </c>
      <c r="I95" s="183">
        <f t="shared" si="13"/>
        <v>372863000</v>
      </c>
      <c r="J95" s="183">
        <f t="shared" si="13"/>
        <v>8896000</v>
      </c>
      <c r="K95" s="183">
        <f t="shared" si="13"/>
        <v>51174</v>
      </c>
      <c r="L95" s="183">
        <f t="shared" si="13"/>
        <v>804888</v>
      </c>
      <c r="M95" s="183">
        <f t="shared" si="13"/>
        <v>389860429</v>
      </c>
      <c r="N95" s="183">
        <f t="shared" si="13"/>
        <v>0</v>
      </c>
      <c r="O95" s="183">
        <f t="shared" si="13"/>
        <v>839438700</v>
      </c>
    </row>
    <row r="96" spans="1:15" ht="13.5" thickTop="1" x14ac:dyDescent="0.2"/>
  </sheetData>
  <printOptions gridLines="1"/>
  <pageMargins left="0.31" right="0.17" top="0.51" bottom="0.35" header="0.17" footer="0.17"/>
  <pageSetup paperSize="9" scale="7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D117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98" sqref="I98"/>
    </sheetView>
  </sheetViews>
  <sheetFormatPr defaultRowHeight="12.75" x14ac:dyDescent="0.2"/>
  <cols>
    <col min="1" max="1" width="21.7109375" style="157" customWidth="1"/>
    <col min="2" max="4" width="14.7109375" style="157" customWidth="1"/>
    <col min="5" max="5" width="9.85546875" style="54" bestFit="1" customWidth="1"/>
    <col min="6" max="256" width="9.140625" style="54"/>
    <col min="257" max="257" width="21.7109375" style="54" customWidth="1"/>
    <col min="258" max="260" width="14.7109375" style="54" customWidth="1"/>
    <col min="261" max="261" width="9.85546875" style="54" bestFit="1" customWidth="1"/>
    <col min="262" max="512" width="9.140625" style="54"/>
    <col min="513" max="513" width="21.7109375" style="54" customWidth="1"/>
    <col min="514" max="516" width="14.7109375" style="54" customWidth="1"/>
    <col min="517" max="517" width="9.85546875" style="54" bestFit="1" customWidth="1"/>
    <col min="518" max="768" width="9.140625" style="54"/>
    <col min="769" max="769" width="21.7109375" style="54" customWidth="1"/>
    <col min="770" max="772" width="14.7109375" style="54" customWidth="1"/>
    <col min="773" max="773" width="9.85546875" style="54" bestFit="1" customWidth="1"/>
    <col min="774" max="1024" width="9.140625" style="54"/>
    <col min="1025" max="1025" width="21.7109375" style="54" customWidth="1"/>
    <col min="1026" max="1028" width="14.7109375" style="54" customWidth="1"/>
    <col min="1029" max="1029" width="9.85546875" style="54" bestFit="1" customWidth="1"/>
    <col min="1030" max="1280" width="9.140625" style="54"/>
    <col min="1281" max="1281" width="21.7109375" style="54" customWidth="1"/>
    <col min="1282" max="1284" width="14.7109375" style="54" customWidth="1"/>
    <col min="1285" max="1285" width="9.85546875" style="54" bestFit="1" customWidth="1"/>
    <col min="1286" max="1536" width="9.140625" style="54"/>
    <col min="1537" max="1537" width="21.7109375" style="54" customWidth="1"/>
    <col min="1538" max="1540" width="14.7109375" style="54" customWidth="1"/>
    <col min="1541" max="1541" width="9.85546875" style="54" bestFit="1" customWidth="1"/>
    <col min="1542" max="1792" width="9.140625" style="54"/>
    <col min="1793" max="1793" width="21.7109375" style="54" customWidth="1"/>
    <col min="1794" max="1796" width="14.7109375" style="54" customWidth="1"/>
    <col min="1797" max="1797" width="9.85546875" style="54" bestFit="1" customWidth="1"/>
    <col min="1798" max="2048" width="9.140625" style="54"/>
    <col min="2049" max="2049" width="21.7109375" style="54" customWidth="1"/>
    <col min="2050" max="2052" width="14.7109375" style="54" customWidth="1"/>
    <col min="2053" max="2053" width="9.85546875" style="54" bestFit="1" customWidth="1"/>
    <col min="2054" max="2304" width="9.140625" style="54"/>
    <col min="2305" max="2305" width="21.7109375" style="54" customWidth="1"/>
    <col min="2306" max="2308" width="14.7109375" style="54" customWidth="1"/>
    <col min="2309" max="2309" width="9.85546875" style="54" bestFit="1" customWidth="1"/>
    <col min="2310" max="2560" width="9.140625" style="54"/>
    <col min="2561" max="2561" width="21.7109375" style="54" customWidth="1"/>
    <col min="2562" max="2564" width="14.7109375" style="54" customWidth="1"/>
    <col min="2565" max="2565" width="9.85546875" style="54" bestFit="1" customWidth="1"/>
    <col min="2566" max="2816" width="9.140625" style="54"/>
    <col min="2817" max="2817" width="21.7109375" style="54" customWidth="1"/>
    <col min="2818" max="2820" width="14.7109375" style="54" customWidth="1"/>
    <col min="2821" max="2821" width="9.85546875" style="54" bestFit="1" customWidth="1"/>
    <col min="2822" max="3072" width="9.140625" style="54"/>
    <col min="3073" max="3073" width="21.7109375" style="54" customWidth="1"/>
    <col min="3074" max="3076" width="14.7109375" style="54" customWidth="1"/>
    <col min="3077" max="3077" width="9.85546875" style="54" bestFit="1" customWidth="1"/>
    <col min="3078" max="3328" width="9.140625" style="54"/>
    <col min="3329" max="3329" width="21.7109375" style="54" customWidth="1"/>
    <col min="3330" max="3332" width="14.7109375" style="54" customWidth="1"/>
    <col min="3333" max="3333" width="9.85546875" style="54" bestFit="1" customWidth="1"/>
    <col min="3334" max="3584" width="9.140625" style="54"/>
    <col min="3585" max="3585" width="21.7109375" style="54" customWidth="1"/>
    <col min="3586" max="3588" width="14.7109375" style="54" customWidth="1"/>
    <col min="3589" max="3589" width="9.85546875" style="54" bestFit="1" customWidth="1"/>
    <col min="3590" max="3840" width="9.140625" style="54"/>
    <col min="3841" max="3841" width="21.7109375" style="54" customWidth="1"/>
    <col min="3842" max="3844" width="14.7109375" style="54" customWidth="1"/>
    <col min="3845" max="3845" width="9.85546875" style="54" bestFit="1" customWidth="1"/>
    <col min="3846" max="4096" width="9.140625" style="54"/>
    <col min="4097" max="4097" width="21.7109375" style="54" customWidth="1"/>
    <col min="4098" max="4100" width="14.7109375" style="54" customWidth="1"/>
    <col min="4101" max="4101" width="9.85546875" style="54" bestFit="1" customWidth="1"/>
    <col min="4102" max="4352" width="9.140625" style="54"/>
    <col min="4353" max="4353" width="21.7109375" style="54" customWidth="1"/>
    <col min="4354" max="4356" width="14.7109375" style="54" customWidth="1"/>
    <col min="4357" max="4357" width="9.85546875" style="54" bestFit="1" customWidth="1"/>
    <col min="4358" max="4608" width="9.140625" style="54"/>
    <col min="4609" max="4609" width="21.7109375" style="54" customWidth="1"/>
    <col min="4610" max="4612" width="14.7109375" style="54" customWidth="1"/>
    <col min="4613" max="4613" width="9.85546875" style="54" bestFit="1" customWidth="1"/>
    <col min="4614" max="4864" width="9.140625" style="54"/>
    <col min="4865" max="4865" width="21.7109375" style="54" customWidth="1"/>
    <col min="4866" max="4868" width="14.7109375" style="54" customWidth="1"/>
    <col min="4869" max="4869" width="9.85546875" style="54" bestFit="1" customWidth="1"/>
    <col min="4870" max="5120" width="9.140625" style="54"/>
    <col min="5121" max="5121" width="21.7109375" style="54" customWidth="1"/>
    <col min="5122" max="5124" width="14.7109375" style="54" customWidth="1"/>
    <col min="5125" max="5125" width="9.85546875" style="54" bestFit="1" customWidth="1"/>
    <col min="5126" max="5376" width="9.140625" style="54"/>
    <col min="5377" max="5377" width="21.7109375" style="54" customWidth="1"/>
    <col min="5378" max="5380" width="14.7109375" style="54" customWidth="1"/>
    <col min="5381" max="5381" width="9.85546875" style="54" bestFit="1" customWidth="1"/>
    <col min="5382" max="5632" width="9.140625" style="54"/>
    <col min="5633" max="5633" width="21.7109375" style="54" customWidth="1"/>
    <col min="5634" max="5636" width="14.7109375" style="54" customWidth="1"/>
    <col min="5637" max="5637" width="9.85546875" style="54" bestFit="1" customWidth="1"/>
    <col min="5638" max="5888" width="9.140625" style="54"/>
    <col min="5889" max="5889" width="21.7109375" style="54" customWidth="1"/>
    <col min="5890" max="5892" width="14.7109375" style="54" customWidth="1"/>
    <col min="5893" max="5893" width="9.85546875" style="54" bestFit="1" customWidth="1"/>
    <col min="5894" max="6144" width="9.140625" style="54"/>
    <col min="6145" max="6145" width="21.7109375" style="54" customWidth="1"/>
    <col min="6146" max="6148" width="14.7109375" style="54" customWidth="1"/>
    <col min="6149" max="6149" width="9.85546875" style="54" bestFit="1" customWidth="1"/>
    <col min="6150" max="6400" width="9.140625" style="54"/>
    <col min="6401" max="6401" width="21.7109375" style="54" customWidth="1"/>
    <col min="6402" max="6404" width="14.7109375" style="54" customWidth="1"/>
    <col min="6405" max="6405" width="9.85546875" style="54" bestFit="1" customWidth="1"/>
    <col min="6406" max="6656" width="9.140625" style="54"/>
    <col min="6657" max="6657" width="21.7109375" style="54" customWidth="1"/>
    <col min="6658" max="6660" width="14.7109375" style="54" customWidth="1"/>
    <col min="6661" max="6661" width="9.85546875" style="54" bestFit="1" customWidth="1"/>
    <col min="6662" max="6912" width="9.140625" style="54"/>
    <col min="6913" max="6913" width="21.7109375" style="54" customWidth="1"/>
    <col min="6914" max="6916" width="14.7109375" style="54" customWidth="1"/>
    <col min="6917" max="6917" width="9.85546875" style="54" bestFit="1" customWidth="1"/>
    <col min="6918" max="7168" width="9.140625" style="54"/>
    <col min="7169" max="7169" width="21.7109375" style="54" customWidth="1"/>
    <col min="7170" max="7172" width="14.7109375" style="54" customWidth="1"/>
    <col min="7173" max="7173" width="9.85546875" style="54" bestFit="1" customWidth="1"/>
    <col min="7174" max="7424" width="9.140625" style="54"/>
    <col min="7425" max="7425" width="21.7109375" style="54" customWidth="1"/>
    <col min="7426" max="7428" width="14.7109375" style="54" customWidth="1"/>
    <col min="7429" max="7429" width="9.85546875" style="54" bestFit="1" customWidth="1"/>
    <col min="7430" max="7680" width="9.140625" style="54"/>
    <col min="7681" max="7681" width="21.7109375" style="54" customWidth="1"/>
    <col min="7682" max="7684" width="14.7109375" style="54" customWidth="1"/>
    <col min="7685" max="7685" width="9.85546875" style="54" bestFit="1" customWidth="1"/>
    <col min="7686" max="7936" width="9.140625" style="54"/>
    <col min="7937" max="7937" width="21.7109375" style="54" customWidth="1"/>
    <col min="7938" max="7940" width="14.7109375" style="54" customWidth="1"/>
    <col min="7941" max="7941" width="9.85546875" style="54" bestFit="1" customWidth="1"/>
    <col min="7942" max="8192" width="9.140625" style="54"/>
    <col min="8193" max="8193" width="21.7109375" style="54" customWidth="1"/>
    <col min="8194" max="8196" width="14.7109375" style="54" customWidth="1"/>
    <col min="8197" max="8197" width="9.85546875" style="54" bestFit="1" customWidth="1"/>
    <col min="8198" max="8448" width="9.140625" style="54"/>
    <col min="8449" max="8449" width="21.7109375" style="54" customWidth="1"/>
    <col min="8450" max="8452" width="14.7109375" style="54" customWidth="1"/>
    <col min="8453" max="8453" width="9.85546875" style="54" bestFit="1" customWidth="1"/>
    <col min="8454" max="8704" width="9.140625" style="54"/>
    <col min="8705" max="8705" width="21.7109375" style="54" customWidth="1"/>
    <col min="8706" max="8708" width="14.7109375" style="54" customWidth="1"/>
    <col min="8709" max="8709" width="9.85546875" style="54" bestFit="1" customWidth="1"/>
    <col min="8710" max="8960" width="9.140625" style="54"/>
    <col min="8961" max="8961" width="21.7109375" style="54" customWidth="1"/>
    <col min="8962" max="8964" width="14.7109375" style="54" customWidth="1"/>
    <col min="8965" max="8965" width="9.85546875" style="54" bestFit="1" customWidth="1"/>
    <col min="8966" max="9216" width="9.140625" style="54"/>
    <col min="9217" max="9217" width="21.7109375" style="54" customWidth="1"/>
    <col min="9218" max="9220" width="14.7109375" style="54" customWidth="1"/>
    <col min="9221" max="9221" width="9.85546875" style="54" bestFit="1" customWidth="1"/>
    <col min="9222" max="9472" width="9.140625" style="54"/>
    <col min="9473" max="9473" width="21.7109375" style="54" customWidth="1"/>
    <col min="9474" max="9476" width="14.7109375" style="54" customWidth="1"/>
    <col min="9477" max="9477" width="9.85546875" style="54" bestFit="1" customWidth="1"/>
    <col min="9478" max="9728" width="9.140625" style="54"/>
    <col min="9729" max="9729" width="21.7109375" style="54" customWidth="1"/>
    <col min="9730" max="9732" width="14.7109375" style="54" customWidth="1"/>
    <col min="9733" max="9733" width="9.85546875" style="54" bestFit="1" customWidth="1"/>
    <col min="9734" max="9984" width="9.140625" style="54"/>
    <col min="9985" max="9985" width="21.7109375" style="54" customWidth="1"/>
    <col min="9986" max="9988" width="14.7109375" style="54" customWidth="1"/>
    <col min="9989" max="9989" width="9.85546875" style="54" bestFit="1" customWidth="1"/>
    <col min="9990" max="10240" width="9.140625" style="54"/>
    <col min="10241" max="10241" width="21.7109375" style="54" customWidth="1"/>
    <col min="10242" max="10244" width="14.7109375" style="54" customWidth="1"/>
    <col min="10245" max="10245" width="9.85546875" style="54" bestFit="1" customWidth="1"/>
    <col min="10246" max="10496" width="9.140625" style="54"/>
    <col min="10497" max="10497" width="21.7109375" style="54" customWidth="1"/>
    <col min="10498" max="10500" width="14.7109375" style="54" customWidth="1"/>
    <col min="10501" max="10501" width="9.85546875" style="54" bestFit="1" customWidth="1"/>
    <col min="10502" max="10752" width="9.140625" style="54"/>
    <col min="10753" max="10753" width="21.7109375" style="54" customWidth="1"/>
    <col min="10754" max="10756" width="14.7109375" style="54" customWidth="1"/>
    <col min="10757" max="10757" width="9.85546875" style="54" bestFit="1" customWidth="1"/>
    <col min="10758" max="11008" width="9.140625" style="54"/>
    <col min="11009" max="11009" width="21.7109375" style="54" customWidth="1"/>
    <col min="11010" max="11012" width="14.7109375" style="54" customWidth="1"/>
    <col min="11013" max="11013" width="9.85546875" style="54" bestFit="1" customWidth="1"/>
    <col min="11014" max="11264" width="9.140625" style="54"/>
    <col min="11265" max="11265" width="21.7109375" style="54" customWidth="1"/>
    <col min="11266" max="11268" width="14.7109375" style="54" customWidth="1"/>
    <col min="11269" max="11269" width="9.85546875" style="54" bestFit="1" customWidth="1"/>
    <col min="11270" max="11520" width="9.140625" style="54"/>
    <col min="11521" max="11521" width="21.7109375" style="54" customWidth="1"/>
    <col min="11522" max="11524" width="14.7109375" style="54" customWidth="1"/>
    <col min="11525" max="11525" width="9.85546875" style="54" bestFit="1" customWidth="1"/>
    <col min="11526" max="11776" width="9.140625" style="54"/>
    <col min="11777" max="11777" width="21.7109375" style="54" customWidth="1"/>
    <col min="11778" max="11780" width="14.7109375" style="54" customWidth="1"/>
    <col min="11781" max="11781" width="9.85546875" style="54" bestFit="1" customWidth="1"/>
    <col min="11782" max="12032" width="9.140625" style="54"/>
    <col min="12033" max="12033" width="21.7109375" style="54" customWidth="1"/>
    <col min="12034" max="12036" width="14.7109375" style="54" customWidth="1"/>
    <col min="12037" max="12037" width="9.85546875" style="54" bestFit="1" customWidth="1"/>
    <col min="12038" max="12288" width="9.140625" style="54"/>
    <col min="12289" max="12289" width="21.7109375" style="54" customWidth="1"/>
    <col min="12290" max="12292" width="14.7109375" style="54" customWidth="1"/>
    <col min="12293" max="12293" width="9.85546875" style="54" bestFit="1" customWidth="1"/>
    <col min="12294" max="12544" width="9.140625" style="54"/>
    <col min="12545" max="12545" width="21.7109375" style="54" customWidth="1"/>
    <col min="12546" max="12548" width="14.7109375" style="54" customWidth="1"/>
    <col min="12549" max="12549" width="9.85546875" style="54" bestFit="1" customWidth="1"/>
    <col min="12550" max="12800" width="9.140625" style="54"/>
    <col min="12801" max="12801" width="21.7109375" style="54" customWidth="1"/>
    <col min="12802" max="12804" width="14.7109375" style="54" customWidth="1"/>
    <col min="12805" max="12805" width="9.85546875" style="54" bestFit="1" customWidth="1"/>
    <col min="12806" max="13056" width="9.140625" style="54"/>
    <col min="13057" max="13057" width="21.7109375" style="54" customWidth="1"/>
    <col min="13058" max="13060" width="14.7109375" style="54" customWidth="1"/>
    <col min="13061" max="13061" width="9.85546875" style="54" bestFit="1" customWidth="1"/>
    <col min="13062" max="13312" width="9.140625" style="54"/>
    <col min="13313" max="13313" width="21.7109375" style="54" customWidth="1"/>
    <col min="13314" max="13316" width="14.7109375" style="54" customWidth="1"/>
    <col min="13317" max="13317" width="9.85546875" style="54" bestFit="1" customWidth="1"/>
    <col min="13318" max="13568" width="9.140625" style="54"/>
    <col min="13569" max="13569" width="21.7109375" style="54" customWidth="1"/>
    <col min="13570" max="13572" width="14.7109375" style="54" customWidth="1"/>
    <col min="13573" max="13573" width="9.85546875" style="54" bestFit="1" customWidth="1"/>
    <col min="13574" max="13824" width="9.140625" style="54"/>
    <col min="13825" max="13825" width="21.7109375" style="54" customWidth="1"/>
    <col min="13826" max="13828" width="14.7109375" style="54" customWidth="1"/>
    <col min="13829" max="13829" width="9.85546875" style="54" bestFit="1" customWidth="1"/>
    <col min="13830" max="14080" width="9.140625" style="54"/>
    <col min="14081" max="14081" width="21.7109375" style="54" customWidth="1"/>
    <col min="14082" max="14084" width="14.7109375" style="54" customWidth="1"/>
    <col min="14085" max="14085" width="9.85546875" style="54" bestFit="1" customWidth="1"/>
    <col min="14086" max="14336" width="9.140625" style="54"/>
    <col min="14337" max="14337" width="21.7109375" style="54" customWidth="1"/>
    <col min="14338" max="14340" width="14.7109375" style="54" customWidth="1"/>
    <col min="14341" max="14341" width="9.85546875" style="54" bestFit="1" customWidth="1"/>
    <col min="14342" max="14592" width="9.140625" style="54"/>
    <col min="14593" max="14593" width="21.7109375" style="54" customWidth="1"/>
    <col min="14594" max="14596" width="14.7109375" style="54" customWidth="1"/>
    <col min="14597" max="14597" width="9.85546875" style="54" bestFit="1" customWidth="1"/>
    <col min="14598" max="14848" width="9.140625" style="54"/>
    <col min="14849" max="14849" width="21.7109375" style="54" customWidth="1"/>
    <col min="14850" max="14852" width="14.7109375" style="54" customWidth="1"/>
    <col min="14853" max="14853" width="9.85546875" style="54" bestFit="1" customWidth="1"/>
    <col min="14854" max="15104" width="9.140625" style="54"/>
    <col min="15105" max="15105" width="21.7109375" style="54" customWidth="1"/>
    <col min="15106" max="15108" width="14.7109375" style="54" customWidth="1"/>
    <col min="15109" max="15109" width="9.85546875" style="54" bestFit="1" customWidth="1"/>
    <col min="15110" max="15360" width="9.140625" style="54"/>
    <col min="15361" max="15361" width="21.7109375" style="54" customWidth="1"/>
    <col min="15362" max="15364" width="14.7109375" style="54" customWidth="1"/>
    <col min="15365" max="15365" width="9.85546875" style="54" bestFit="1" customWidth="1"/>
    <col min="15366" max="15616" width="9.140625" style="54"/>
    <col min="15617" max="15617" width="21.7109375" style="54" customWidth="1"/>
    <col min="15618" max="15620" width="14.7109375" style="54" customWidth="1"/>
    <col min="15621" max="15621" width="9.85546875" style="54" bestFit="1" customWidth="1"/>
    <col min="15622" max="15872" width="9.140625" style="54"/>
    <col min="15873" max="15873" width="21.7109375" style="54" customWidth="1"/>
    <col min="15874" max="15876" width="14.7109375" style="54" customWidth="1"/>
    <col min="15877" max="15877" width="9.85546875" style="54" bestFit="1" customWidth="1"/>
    <col min="15878" max="16128" width="9.140625" style="54"/>
    <col min="16129" max="16129" width="21.7109375" style="54" customWidth="1"/>
    <col min="16130" max="16132" width="14.7109375" style="54" customWidth="1"/>
    <col min="16133" max="16133" width="9.85546875" style="54" bestFit="1" customWidth="1"/>
    <col min="16134" max="16384" width="9.140625" style="54"/>
  </cols>
  <sheetData>
    <row r="1" spans="1:4" s="186" customFormat="1" x14ac:dyDescent="0.2">
      <c r="A1" s="162" t="str">
        <f>[2]SUM!A1</f>
        <v>CY 2015 ALLOTMENT RELEASES</v>
      </c>
      <c r="B1" s="162"/>
      <c r="C1" s="162"/>
      <c r="D1" s="162"/>
    </row>
    <row r="2" spans="1:4" s="186" customFormat="1" x14ac:dyDescent="0.2">
      <c r="A2" s="188" t="s">
        <v>216</v>
      </c>
      <c r="B2" s="188"/>
      <c r="C2" s="188"/>
      <c r="D2" s="188"/>
    </row>
    <row r="3" spans="1:4" s="186" customFormat="1" x14ac:dyDescent="0.2">
      <c r="A3" s="162" t="str">
        <f>[2]SUM!A3</f>
        <v>January 1-November 30, 2015</v>
      </c>
      <c r="B3" s="162"/>
      <c r="C3" s="162"/>
      <c r="D3" s="162"/>
    </row>
    <row r="4" spans="1:4" s="186" customFormat="1" x14ac:dyDescent="0.2">
      <c r="A4" s="162" t="s">
        <v>0</v>
      </c>
      <c r="B4" s="162"/>
      <c r="C4" s="162"/>
      <c r="D4" s="162"/>
    </row>
    <row r="5" spans="1:4" ht="24.75" customHeight="1" x14ac:dyDescent="0.2">
      <c r="A5" s="262" t="s">
        <v>1</v>
      </c>
      <c r="B5" s="264" t="s">
        <v>100</v>
      </c>
      <c r="C5" s="266" t="s">
        <v>246</v>
      </c>
      <c r="D5" s="267" t="s">
        <v>13</v>
      </c>
    </row>
    <row r="6" spans="1:4" ht="27" customHeight="1" x14ac:dyDescent="0.2">
      <c r="A6" s="263"/>
      <c r="B6" s="265"/>
      <c r="C6" s="266"/>
      <c r="D6" s="267"/>
    </row>
    <row r="7" spans="1:4" ht="15" customHeight="1" x14ac:dyDescent="0.2">
      <c r="A7" s="164" t="s">
        <v>102</v>
      </c>
      <c r="B7" s="148">
        <f>'[2]SUPPL-10652'!E7</f>
        <v>320169</v>
      </c>
      <c r="C7" s="148">
        <f>'[2]SUPPL-10652'!H7</f>
        <v>0</v>
      </c>
      <c r="D7" s="155">
        <f t="shared" ref="D7:D12" si="0">SUM(B7:C7)</f>
        <v>320169</v>
      </c>
    </row>
    <row r="8" spans="1:4" hidden="1" x14ac:dyDescent="0.2">
      <c r="A8" s="70" t="s">
        <v>103</v>
      </c>
      <c r="B8" s="148"/>
      <c r="C8" s="148">
        <f>'[2]SUPPL-10652'!H8</f>
        <v>0</v>
      </c>
      <c r="D8" s="155">
        <f t="shared" si="0"/>
        <v>0</v>
      </c>
    </row>
    <row r="9" spans="1:4" hidden="1" x14ac:dyDescent="0.2">
      <c r="A9" s="70" t="s">
        <v>104</v>
      </c>
      <c r="B9" s="148"/>
      <c r="C9" s="148">
        <f>'[2]SUPPL-10652'!H9</f>
        <v>0</v>
      </c>
      <c r="D9" s="155">
        <f t="shared" si="0"/>
        <v>0</v>
      </c>
    </row>
    <row r="10" spans="1:4" hidden="1" x14ac:dyDescent="0.2">
      <c r="A10" s="70" t="s">
        <v>105</v>
      </c>
      <c r="B10" s="148"/>
      <c r="C10" s="148">
        <f>'[2]SUPPL-10652'!H10</f>
        <v>0</v>
      </c>
      <c r="D10" s="155">
        <f t="shared" si="0"/>
        <v>0</v>
      </c>
    </row>
    <row r="11" spans="1:4" hidden="1" x14ac:dyDescent="0.2">
      <c r="A11" s="70" t="s">
        <v>106</v>
      </c>
      <c r="B11" s="148"/>
      <c r="C11" s="148">
        <f>'[2]SUPPL-10652'!H11</f>
        <v>0</v>
      </c>
      <c r="D11" s="155">
        <f t="shared" si="0"/>
        <v>0</v>
      </c>
    </row>
    <row r="12" spans="1:4" hidden="1" x14ac:dyDescent="0.2">
      <c r="A12" s="70" t="s">
        <v>107</v>
      </c>
      <c r="B12" s="148"/>
      <c r="C12" s="148">
        <f>'[2]SUPPL-10652'!H12</f>
        <v>0</v>
      </c>
      <c r="D12" s="155">
        <f t="shared" si="0"/>
        <v>0</v>
      </c>
    </row>
    <row r="13" spans="1:4" hidden="1" x14ac:dyDescent="0.2">
      <c r="A13" s="128" t="s">
        <v>108</v>
      </c>
      <c r="B13" s="148">
        <f>SUM(B14:B15)</f>
        <v>0</v>
      </c>
      <c r="C13" s="148">
        <f>SUM(C14:C15)</f>
        <v>0</v>
      </c>
      <c r="D13" s="155">
        <f>SUM(D14:D15)</f>
        <v>0</v>
      </c>
    </row>
    <row r="14" spans="1:4" hidden="1" x14ac:dyDescent="0.2">
      <c r="A14" s="128" t="s">
        <v>109</v>
      </c>
      <c r="B14" s="148"/>
      <c r="C14" s="148">
        <f>'[2]SUPPL-10652'!H14</f>
        <v>0</v>
      </c>
      <c r="D14" s="155">
        <f t="shared" ref="D14:D20" si="1">SUM(B14:C14)</f>
        <v>0</v>
      </c>
    </row>
    <row r="15" spans="1:4" hidden="1" x14ac:dyDescent="0.2">
      <c r="A15" s="128" t="s">
        <v>110</v>
      </c>
      <c r="B15" s="148"/>
      <c r="C15" s="148">
        <f>'[2]SUPPL-10652'!H15</f>
        <v>0</v>
      </c>
      <c r="D15" s="155">
        <f t="shared" si="1"/>
        <v>0</v>
      </c>
    </row>
    <row r="16" spans="1:4" hidden="1" x14ac:dyDescent="0.2">
      <c r="A16" s="128" t="s">
        <v>111</v>
      </c>
      <c r="B16" s="148">
        <f>'[2]SUPPL-10652'!E16</f>
        <v>0</v>
      </c>
      <c r="C16" s="148">
        <f>'[2]SUPPL-10652'!H16</f>
        <v>0</v>
      </c>
      <c r="D16" s="155">
        <f t="shared" si="1"/>
        <v>0</v>
      </c>
    </row>
    <row r="17" spans="1:4" hidden="1" x14ac:dyDescent="0.2">
      <c r="A17" s="128" t="s">
        <v>112</v>
      </c>
      <c r="B17" s="148">
        <f>'[2]SUPPL-10652'!E17</f>
        <v>0</v>
      </c>
      <c r="C17" s="148">
        <f>'[2]SUPPL-10652'!H17</f>
        <v>0</v>
      </c>
      <c r="D17" s="155">
        <f t="shared" si="1"/>
        <v>0</v>
      </c>
    </row>
    <row r="18" spans="1:4" ht="15" customHeight="1" x14ac:dyDescent="0.2">
      <c r="A18" s="128" t="s">
        <v>113</v>
      </c>
      <c r="B18" s="148">
        <f>'[2]SUPPL-10652'!E18</f>
        <v>178005</v>
      </c>
      <c r="C18" s="148">
        <f>'[2]SUPPL-10652'!H18</f>
        <v>0</v>
      </c>
      <c r="D18" s="155">
        <f t="shared" si="1"/>
        <v>178005</v>
      </c>
    </row>
    <row r="19" spans="1:4" ht="15" customHeight="1" x14ac:dyDescent="0.2">
      <c r="A19" s="128" t="s">
        <v>114</v>
      </c>
      <c r="B19" s="148">
        <f>'[2]SUPPL-10652'!E19</f>
        <v>936010</v>
      </c>
      <c r="C19" s="148">
        <f>'[2]SUPPL-10652'!H19</f>
        <v>0</v>
      </c>
      <c r="D19" s="155">
        <f t="shared" si="1"/>
        <v>936010</v>
      </c>
    </row>
    <row r="20" spans="1:4" hidden="1" x14ac:dyDescent="0.2">
      <c r="A20" s="128" t="s">
        <v>115</v>
      </c>
      <c r="B20" s="148">
        <f>'[2]SUPPL-10652'!E20</f>
        <v>0</v>
      </c>
      <c r="C20" s="148">
        <f>'[2]SUPPL-10652'!H20</f>
        <v>0</v>
      </c>
      <c r="D20" s="155">
        <f t="shared" si="1"/>
        <v>0</v>
      </c>
    </row>
    <row r="21" spans="1:4" hidden="1" x14ac:dyDescent="0.2">
      <c r="A21" s="128" t="s">
        <v>116</v>
      </c>
      <c r="B21" s="148">
        <f>+B22+B23</f>
        <v>0</v>
      </c>
      <c r="C21" s="148">
        <f>+C22+C23</f>
        <v>0</v>
      </c>
      <c r="D21" s="155">
        <f>+D22+D23</f>
        <v>0</v>
      </c>
    </row>
    <row r="22" spans="1:4" hidden="1" x14ac:dyDescent="0.2">
      <c r="A22" s="128" t="s">
        <v>109</v>
      </c>
      <c r="B22" s="148"/>
      <c r="C22" s="148">
        <f>'[2]SUPPL-10652'!H22</f>
        <v>0</v>
      </c>
      <c r="D22" s="155">
        <f>SUM(B22:C22)</f>
        <v>0</v>
      </c>
    </row>
    <row r="23" spans="1:4" hidden="1" x14ac:dyDescent="0.2">
      <c r="A23" s="128" t="s">
        <v>110</v>
      </c>
      <c r="B23" s="148"/>
      <c r="C23" s="148">
        <f>'[2]SUPPL-10652'!H23</f>
        <v>0</v>
      </c>
      <c r="D23" s="155">
        <f>SUM(B23:C23)</f>
        <v>0</v>
      </c>
    </row>
    <row r="24" spans="1:4" ht="15" customHeight="1" x14ac:dyDescent="0.2">
      <c r="A24" s="128" t="s">
        <v>117</v>
      </c>
      <c r="B24" s="148">
        <f>'[2]SUPPL-10652'!E24</f>
        <v>3032449</v>
      </c>
      <c r="C24" s="148">
        <f>'[2]SUPPL-10652'!H24</f>
        <v>0</v>
      </c>
      <c r="D24" s="155">
        <f>SUM(B24:C24)</f>
        <v>3032449</v>
      </c>
    </row>
    <row r="25" spans="1:4" ht="15" customHeight="1" x14ac:dyDescent="0.2">
      <c r="A25" s="128" t="s">
        <v>118</v>
      </c>
      <c r="B25" s="148">
        <f>'[2]SUPPL-10652'!E25</f>
        <v>10500</v>
      </c>
      <c r="C25" s="148">
        <f>'[2]SUPPL-10652'!H25</f>
        <v>0</v>
      </c>
      <c r="D25" s="155">
        <f>SUM(B25:C25)</f>
        <v>10500</v>
      </c>
    </row>
    <row r="26" spans="1:4" hidden="1" x14ac:dyDescent="0.2">
      <c r="A26" s="128" t="s">
        <v>119</v>
      </c>
      <c r="B26" s="148">
        <f>+B27+B28</f>
        <v>0</v>
      </c>
      <c r="C26" s="148">
        <f>+C27+C28</f>
        <v>0</v>
      </c>
      <c r="D26" s="155">
        <f>+D27+D28</f>
        <v>0</v>
      </c>
    </row>
    <row r="27" spans="1:4" hidden="1" x14ac:dyDescent="0.2">
      <c r="A27" s="128" t="s">
        <v>109</v>
      </c>
      <c r="B27" s="148"/>
      <c r="C27" s="148">
        <f>'[2]SUPPL-10652'!H27</f>
        <v>0</v>
      </c>
      <c r="D27" s="155">
        <f>SUM(B27:C27)</f>
        <v>0</v>
      </c>
    </row>
    <row r="28" spans="1:4" hidden="1" x14ac:dyDescent="0.2">
      <c r="A28" s="128" t="s">
        <v>110</v>
      </c>
      <c r="B28" s="148"/>
      <c r="C28" s="148">
        <f>'[2]SUPPL-10652'!H28</f>
        <v>0</v>
      </c>
      <c r="D28" s="155">
        <f>SUM(B28:C28)</f>
        <v>0</v>
      </c>
    </row>
    <row r="29" spans="1:4" hidden="1" x14ac:dyDescent="0.2">
      <c r="A29" s="128" t="s">
        <v>120</v>
      </c>
      <c r="B29" s="148"/>
      <c r="C29" s="148">
        <f>'[2]SUPPL-10652'!H29</f>
        <v>0</v>
      </c>
      <c r="D29" s="155">
        <f>SUM(B29:C29)</f>
        <v>0</v>
      </c>
    </row>
    <row r="30" spans="1:4" ht="15" customHeight="1" x14ac:dyDescent="0.2">
      <c r="A30" s="128" t="s">
        <v>121</v>
      </c>
      <c r="B30" s="148">
        <f>+B31+B32</f>
        <v>2702743</v>
      </c>
      <c r="C30" s="148">
        <f>+C31+C32</f>
        <v>0</v>
      </c>
      <c r="D30" s="155">
        <f>+D31+D32</f>
        <v>2702743</v>
      </c>
    </row>
    <row r="31" spans="1:4" hidden="1" x14ac:dyDescent="0.2">
      <c r="A31" s="128" t="s">
        <v>109</v>
      </c>
      <c r="B31" s="148">
        <f>'[2]SUPPL-10652'!E31</f>
        <v>2702743</v>
      </c>
      <c r="C31" s="148">
        <f>'[2]SUPPL-10652'!H31</f>
        <v>0</v>
      </c>
      <c r="D31" s="155">
        <f t="shared" ref="D31:D47" si="2">SUM(B31:C31)</f>
        <v>2702743</v>
      </c>
    </row>
    <row r="32" spans="1:4" hidden="1" x14ac:dyDescent="0.2">
      <c r="A32" s="128" t="s">
        <v>110</v>
      </c>
      <c r="B32" s="148"/>
      <c r="C32" s="148">
        <f>'[2]SUPPL-10652'!H32</f>
        <v>0</v>
      </c>
      <c r="D32" s="155">
        <f t="shared" si="2"/>
        <v>0</v>
      </c>
    </row>
    <row r="33" spans="1:4" ht="15" customHeight="1" x14ac:dyDescent="0.2">
      <c r="A33" s="128" t="s">
        <v>122</v>
      </c>
      <c r="B33" s="148">
        <f>'[2]SUPPL-10652'!E33</f>
        <v>300000</v>
      </c>
      <c r="C33" s="148">
        <f>'[2]SUPPL-10652'!H33</f>
        <v>0</v>
      </c>
      <c r="D33" s="155">
        <f t="shared" si="2"/>
        <v>300000</v>
      </c>
    </row>
    <row r="34" spans="1:4" ht="15" customHeight="1" x14ac:dyDescent="0.2">
      <c r="A34" s="128" t="s">
        <v>123</v>
      </c>
      <c r="B34" s="148">
        <f>'[2]SUPPL-10652'!E34</f>
        <v>4027001</v>
      </c>
      <c r="C34" s="148">
        <f>'[2]SUPPL-10652'!H34</f>
        <v>0</v>
      </c>
      <c r="D34" s="155">
        <f t="shared" si="2"/>
        <v>4027001</v>
      </c>
    </row>
    <row r="35" spans="1:4" hidden="1" x14ac:dyDescent="0.2">
      <c r="A35" s="128" t="s">
        <v>124</v>
      </c>
      <c r="B35" s="148">
        <f>'[2]SUPPL-10652'!E35</f>
        <v>0</v>
      </c>
      <c r="C35" s="148">
        <f>'[2]SUPPL-10652'!H35</f>
        <v>0</v>
      </c>
      <c r="D35" s="155">
        <f t="shared" si="2"/>
        <v>0</v>
      </c>
    </row>
    <row r="36" spans="1:4" hidden="1" x14ac:dyDescent="0.2">
      <c r="A36" s="128" t="s">
        <v>125</v>
      </c>
      <c r="B36" s="148">
        <f>'[2]SUPPL-10652'!E36</f>
        <v>0</v>
      </c>
      <c r="C36" s="148">
        <f>'[2]SUPPL-10652'!H36</f>
        <v>0</v>
      </c>
      <c r="D36" s="155">
        <f t="shared" si="2"/>
        <v>0</v>
      </c>
    </row>
    <row r="37" spans="1:4" ht="15" customHeight="1" x14ac:dyDescent="0.2">
      <c r="A37" s="128" t="s">
        <v>126</v>
      </c>
      <c r="B37" s="148">
        <f>'[2]SUPPL-10652'!E37</f>
        <v>1207163</v>
      </c>
      <c r="C37" s="148">
        <f>'[2]SUPPL-10652'!H37</f>
        <v>0</v>
      </c>
      <c r="D37" s="155">
        <f t="shared" si="2"/>
        <v>1207163</v>
      </c>
    </row>
    <row r="38" spans="1:4" hidden="1" x14ac:dyDescent="0.2">
      <c r="A38" s="128" t="s">
        <v>127</v>
      </c>
      <c r="B38" s="148">
        <f>'[2]SUPPL-10652'!E38</f>
        <v>0</v>
      </c>
      <c r="C38" s="148">
        <f>'[2]SUPPL-10652'!H38</f>
        <v>0</v>
      </c>
      <c r="D38" s="155">
        <f t="shared" si="2"/>
        <v>0</v>
      </c>
    </row>
    <row r="39" spans="1:4" hidden="1" x14ac:dyDescent="0.2">
      <c r="A39" s="128" t="s">
        <v>128</v>
      </c>
      <c r="B39" s="148">
        <f>'[2]SUPPL-10652'!E39</f>
        <v>0</v>
      </c>
      <c r="C39" s="148">
        <f>'[2]SUPPL-10652'!H39</f>
        <v>0</v>
      </c>
      <c r="D39" s="155">
        <f t="shared" si="2"/>
        <v>0</v>
      </c>
    </row>
    <row r="40" spans="1:4" hidden="1" x14ac:dyDescent="0.2">
      <c r="A40" s="128" t="s">
        <v>152</v>
      </c>
      <c r="B40" s="148">
        <f>'[2]SUPPL-10652'!E40</f>
        <v>0</v>
      </c>
      <c r="C40" s="148">
        <f>'[2]SUPPL-10652'!H40</f>
        <v>0</v>
      </c>
      <c r="D40" s="155">
        <f t="shared" si="2"/>
        <v>0</v>
      </c>
    </row>
    <row r="41" spans="1:4" hidden="1" x14ac:dyDescent="0.2">
      <c r="A41" s="128" t="s">
        <v>129</v>
      </c>
      <c r="B41" s="148">
        <f>'[2]SUPPL-10652'!E41</f>
        <v>0</v>
      </c>
      <c r="C41" s="148">
        <f>'[2]SUPPL-10652'!H41</f>
        <v>0</v>
      </c>
      <c r="D41" s="155">
        <f t="shared" si="2"/>
        <v>0</v>
      </c>
    </row>
    <row r="42" spans="1:4" hidden="1" x14ac:dyDescent="0.2">
      <c r="A42" s="128" t="s">
        <v>130</v>
      </c>
      <c r="B42" s="148">
        <f>'[2]SUPPL-10652'!E42</f>
        <v>0</v>
      </c>
      <c r="C42" s="148">
        <f>'[2]SUPPL-10652'!H42</f>
        <v>0</v>
      </c>
      <c r="D42" s="155">
        <f t="shared" si="2"/>
        <v>0</v>
      </c>
    </row>
    <row r="43" spans="1:4" hidden="1" x14ac:dyDescent="0.2">
      <c r="A43" s="128" t="s">
        <v>131</v>
      </c>
      <c r="B43" s="148">
        <f>'[2]SUPPL-10652'!E43</f>
        <v>0</v>
      </c>
      <c r="C43" s="148">
        <f>'[2]SUPPL-10652'!H43</f>
        <v>0</v>
      </c>
      <c r="D43" s="155">
        <f t="shared" si="2"/>
        <v>0</v>
      </c>
    </row>
    <row r="44" spans="1:4" hidden="1" x14ac:dyDescent="0.2">
      <c r="A44" s="128" t="s">
        <v>132</v>
      </c>
      <c r="B44" s="148">
        <f>'[2]SUPPL-10652'!E44</f>
        <v>0</v>
      </c>
      <c r="C44" s="148">
        <f>'[2]SUPPL-10652'!H44</f>
        <v>0</v>
      </c>
      <c r="D44" s="155">
        <f t="shared" si="2"/>
        <v>0</v>
      </c>
    </row>
    <row r="45" spans="1:4" hidden="1" x14ac:dyDescent="0.2">
      <c r="A45" s="128" t="s">
        <v>133</v>
      </c>
      <c r="B45" s="148">
        <f>'[2]SUPPL-10652'!E45</f>
        <v>0</v>
      </c>
      <c r="C45" s="148">
        <f>'[2]SUPPL-10652'!H45</f>
        <v>0</v>
      </c>
      <c r="D45" s="155">
        <f t="shared" si="2"/>
        <v>0</v>
      </c>
    </row>
    <row r="46" spans="1:4" hidden="1" x14ac:dyDescent="0.2">
      <c r="A46" s="128" t="s">
        <v>134</v>
      </c>
      <c r="B46" s="148">
        <f>'[2]SUPPL-10652'!E46</f>
        <v>0</v>
      </c>
      <c r="C46" s="148">
        <f>'[2]SUPPL-10652'!H46</f>
        <v>0</v>
      </c>
      <c r="D46" s="155">
        <f t="shared" si="2"/>
        <v>0</v>
      </c>
    </row>
    <row r="47" spans="1:4" hidden="1" x14ac:dyDescent="0.2">
      <c r="A47" s="128" t="s">
        <v>135</v>
      </c>
      <c r="B47" s="148">
        <f>'[2]SUPPL-10652'!E47</f>
        <v>0</v>
      </c>
      <c r="C47" s="148">
        <f>'[2]SUPPL-10652'!H47</f>
        <v>0</v>
      </c>
      <c r="D47" s="155">
        <f t="shared" si="2"/>
        <v>0</v>
      </c>
    </row>
    <row r="48" spans="1:4" hidden="1" x14ac:dyDescent="0.2">
      <c r="A48" s="128"/>
      <c r="B48" s="148">
        <f>'[2]SUPPL-10652'!E48</f>
        <v>0</v>
      </c>
      <c r="C48" s="148"/>
      <c r="D48" s="155"/>
    </row>
    <row r="49" spans="1:4" hidden="1" x14ac:dyDescent="0.2">
      <c r="A49" s="128" t="s">
        <v>255</v>
      </c>
      <c r="B49" s="169">
        <f>SUM(B50:B53)+SUM(B56:B68)+SUM(B73:B88)</f>
        <v>0</v>
      </c>
      <c r="C49" s="169">
        <f>SUM(C50:C53)+SUM(C56:C68)+SUM(C73:C88)</f>
        <v>0</v>
      </c>
      <c r="D49" s="170">
        <f>SUM(D50:D53)+SUM(D56:D68)+SUM(D73:D88)</f>
        <v>0</v>
      </c>
    </row>
    <row r="50" spans="1:4" ht="15.75" hidden="1" customHeight="1" x14ac:dyDescent="0.2">
      <c r="A50" s="128" t="s">
        <v>53</v>
      </c>
      <c r="B50" s="148"/>
      <c r="C50" s="148">
        <f>'[2]SUPPL-10652'!H50</f>
        <v>0</v>
      </c>
      <c r="D50" s="155">
        <f>SUM(B50:C50)</f>
        <v>0</v>
      </c>
    </row>
    <row r="51" spans="1:4" hidden="1" x14ac:dyDescent="0.2">
      <c r="A51" s="128" t="s">
        <v>54</v>
      </c>
      <c r="B51" s="148"/>
      <c r="C51" s="148">
        <f>'[2]SUPPL-10652'!H51</f>
        <v>0</v>
      </c>
      <c r="D51" s="155">
        <f>SUM(B51:C51)</f>
        <v>0</v>
      </c>
    </row>
    <row r="52" spans="1:4" ht="15.75" hidden="1" customHeight="1" x14ac:dyDescent="0.2">
      <c r="A52" s="128" t="s">
        <v>55</v>
      </c>
      <c r="B52" s="148"/>
      <c r="C52" s="148">
        <f>'[2]SUPPL-10652'!H52</f>
        <v>0</v>
      </c>
      <c r="D52" s="155">
        <f>SUM(B52:C52)</f>
        <v>0</v>
      </c>
    </row>
    <row r="53" spans="1:4" hidden="1" x14ac:dyDescent="0.2">
      <c r="A53" s="128" t="s">
        <v>56</v>
      </c>
      <c r="B53" s="148">
        <f>+B54+B55</f>
        <v>0</v>
      </c>
      <c r="C53" s="148">
        <f>+C54+C55</f>
        <v>0</v>
      </c>
      <c r="D53" s="155">
        <f>+D54+D55</f>
        <v>0</v>
      </c>
    </row>
    <row r="54" spans="1:4" hidden="1" x14ac:dyDescent="0.2">
      <c r="A54" s="128" t="s">
        <v>137</v>
      </c>
      <c r="B54" s="148"/>
      <c r="C54" s="148">
        <f>'[2]SUPPL-10652'!H54</f>
        <v>0</v>
      </c>
      <c r="D54" s="155">
        <f t="shared" ref="D54:D67" si="3">SUM(B54:C54)</f>
        <v>0</v>
      </c>
    </row>
    <row r="55" spans="1:4" hidden="1" x14ac:dyDescent="0.2">
      <c r="A55" s="128" t="s">
        <v>138</v>
      </c>
      <c r="B55" s="148"/>
      <c r="C55" s="148">
        <f>'[2]SUPPL-10652'!H55</f>
        <v>0</v>
      </c>
      <c r="D55" s="155">
        <f t="shared" si="3"/>
        <v>0</v>
      </c>
    </row>
    <row r="56" spans="1:4" hidden="1" x14ac:dyDescent="0.2">
      <c r="A56" s="128" t="s">
        <v>59</v>
      </c>
      <c r="B56" s="148"/>
      <c r="C56" s="148">
        <f>'[2]SUPPL-10652'!H56</f>
        <v>0</v>
      </c>
      <c r="D56" s="155">
        <f t="shared" si="3"/>
        <v>0</v>
      </c>
    </row>
    <row r="57" spans="1:4" hidden="1" x14ac:dyDescent="0.2">
      <c r="A57" s="128" t="s">
        <v>60</v>
      </c>
      <c r="B57" s="148"/>
      <c r="C57" s="148">
        <f>'[2]SUPPL-10652'!H57</f>
        <v>0</v>
      </c>
      <c r="D57" s="155">
        <f t="shared" si="3"/>
        <v>0</v>
      </c>
    </row>
    <row r="58" spans="1:4" hidden="1" x14ac:dyDescent="0.2">
      <c r="A58" s="128" t="s">
        <v>61</v>
      </c>
      <c r="B58" s="148"/>
      <c r="C58" s="148">
        <f>'[2]SUPPL-10652'!H58</f>
        <v>0</v>
      </c>
      <c r="D58" s="155">
        <f t="shared" si="3"/>
        <v>0</v>
      </c>
    </row>
    <row r="59" spans="1:4" hidden="1" x14ac:dyDescent="0.2">
      <c r="A59" s="128" t="s">
        <v>62</v>
      </c>
      <c r="B59" s="148"/>
      <c r="C59" s="148">
        <f>'[2]SUPPL-10652'!H59</f>
        <v>0</v>
      </c>
      <c r="D59" s="155">
        <f t="shared" si="3"/>
        <v>0</v>
      </c>
    </row>
    <row r="60" spans="1:4" hidden="1" x14ac:dyDescent="0.2">
      <c r="A60" s="128" t="s">
        <v>220</v>
      </c>
      <c r="B60" s="148"/>
      <c r="C60" s="148"/>
      <c r="D60" s="155"/>
    </row>
    <row r="61" spans="1:4" hidden="1" x14ac:dyDescent="0.2">
      <c r="A61" s="128" t="s">
        <v>63</v>
      </c>
      <c r="B61" s="148"/>
      <c r="C61" s="148">
        <f>'[2]SUPPL-10652'!H61</f>
        <v>0</v>
      </c>
      <c r="D61" s="155">
        <f t="shared" si="3"/>
        <v>0</v>
      </c>
    </row>
    <row r="62" spans="1:4" hidden="1" x14ac:dyDescent="0.2">
      <c r="A62" s="128" t="s">
        <v>178</v>
      </c>
      <c r="B62" s="148"/>
      <c r="C62" s="148">
        <f>'[2]SUPPL-10652'!H62</f>
        <v>0</v>
      </c>
      <c r="D62" s="155">
        <f t="shared" si="3"/>
        <v>0</v>
      </c>
    </row>
    <row r="63" spans="1:4" hidden="1" x14ac:dyDescent="0.2">
      <c r="A63" s="128" t="s">
        <v>64</v>
      </c>
      <c r="B63" s="148"/>
      <c r="C63" s="148">
        <f>'[2]SUPPL-10652'!H63</f>
        <v>0</v>
      </c>
      <c r="D63" s="155">
        <f t="shared" si="3"/>
        <v>0</v>
      </c>
    </row>
    <row r="64" spans="1:4" hidden="1" x14ac:dyDescent="0.2">
      <c r="A64" s="128" t="s">
        <v>65</v>
      </c>
      <c r="B64" s="148"/>
      <c r="C64" s="148">
        <f>'[2]SUPPL-10652'!H64</f>
        <v>0</v>
      </c>
      <c r="D64" s="155">
        <f t="shared" si="3"/>
        <v>0</v>
      </c>
    </row>
    <row r="65" spans="1:4" hidden="1" x14ac:dyDescent="0.2">
      <c r="A65" s="128" t="s">
        <v>66</v>
      </c>
      <c r="B65" s="148"/>
      <c r="C65" s="148">
        <f>'[2]SUPPL-10652'!H65</f>
        <v>0</v>
      </c>
      <c r="D65" s="155">
        <f t="shared" si="3"/>
        <v>0</v>
      </c>
    </row>
    <row r="66" spans="1:4" hidden="1" x14ac:dyDescent="0.2">
      <c r="A66" s="128" t="s">
        <v>67</v>
      </c>
      <c r="B66" s="148"/>
      <c r="C66" s="148">
        <f>'[2]SUPPL-10652'!H66</f>
        <v>0</v>
      </c>
      <c r="D66" s="155">
        <f t="shared" si="3"/>
        <v>0</v>
      </c>
    </row>
    <row r="67" spans="1:4" hidden="1" x14ac:dyDescent="0.2">
      <c r="A67" s="128" t="s">
        <v>68</v>
      </c>
      <c r="B67" s="148"/>
      <c r="C67" s="148">
        <f>'[2]SUPPL-10652'!H67</f>
        <v>0</v>
      </c>
      <c r="D67" s="155">
        <f t="shared" si="3"/>
        <v>0</v>
      </c>
    </row>
    <row r="68" spans="1:4" hidden="1" x14ac:dyDescent="0.2">
      <c r="A68" s="17" t="s">
        <v>69</v>
      </c>
      <c r="B68" s="148"/>
      <c r="C68" s="148"/>
      <c r="D68" s="155">
        <f>SUM(D69:D72)</f>
        <v>0</v>
      </c>
    </row>
    <row r="69" spans="1:4" hidden="1" x14ac:dyDescent="0.2">
      <c r="A69" s="17" t="s">
        <v>70</v>
      </c>
      <c r="B69" s="148"/>
      <c r="C69" s="148">
        <f>'[2]SUPPL-10652'!H69</f>
        <v>0</v>
      </c>
      <c r="D69" s="155">
        <f t="shared" ref="D69:D88" si="4">SUM(B69:C69)</f>
        <v>0</v>
      </c>
    </row>
    <row r="70" spans="1:4" hidden="1" x14ac:dyDescent="0.2">
      <c r="A70" s="17" t="s">
        <v>71</v>
      </c>
      <c r="B70" s="148"/>
      <c r="C70" s="148">
        <f>'[2]SUPPL-10652'!H70</f>
        <v>0</v>
      </c>
      <c r="D70" s="155">
        <f t="shared" si="4"/>
        <v>0</v>
      </c>
    </row>
    <row r="71" spans="1:4" hidden="1" x14ac:dyDescent="0.2">
      <c r="A71" s="17" t="s">
        <v>72</v>
      </c>
      <c r="B71" s="148"/>
      <c r="C71" s="148">
        <f>'[2]SUPPL-10652'!H71</f>
        <v>0</v>
      </c>
      <c r="D71" s="155">
        <f t="shared" si="4"/>
        <v>0</v>
      </c>
    </row>
    <row r="72" spans="1:4" hidden="1" x14ac:dyDescent="0.2">
      <c r="A72" s="17" t="s">
        <v>73</v>
      </c>
      <c r="B72" s="148"/>
      <c r="C72" s="148">
        <f>'[2]SUPPL-10652'!H72</f>
        <v>0</v>
      </c>
      <c r="D72" s="155">
        <f t="shared" si="4"/>
        <v>0</v>
      </c>
    </row>
    <row r="73" spans="1:4" hidden="1" x14ac:dyDescent="0.2">
      <c r="A73" s="17" t="s">
        <v>74</v>
      </c>
      <c r="B73" s="148"/>
      <c r="C73" s="148">
        <f>'[2]SUPPL-10652'!H73</f>
        <v>0</v>
      </c>
      <c r="D73" s="155">
        <f t="shared" si="4"/>
        <v>0</v>
      </c>
    </row>
    <row r="74" spans="1:4" hidden="1" x14ac:dyDescent="0.2">
      <c r="A74" s="17" t="s">
        <v>139</v>
      </c>
      <c r="B74" s="148"/>
      <c r="C74" s="148">
        <f>'[2]SUPPL-10652'!H74</f>
        <v>0</v>
      </c>
      <c r="D74" s="155">
        <f t="shared" si="4"/>
        <v>0</v>
      </c>
    </row>
    <row r="75" spans="1:4" hidden="1" x14ac:dyDescent="0.2">
      <c r="A75" s="17" t="s">
        <v>75</v>
      </c>
      <c r="B75" s="148"/>
      <c r="C75" s="148">
        <f>'[2]SUPPL-10652'!H75</f>
        <v>0</v>
      </c>
      <c r="D75" s="155">
        <f t="shared" si="4"/>
        <v>0</v>
      </c>
    </row>
    <row r="76" spans="1:4" hidden="1" x14ac:dyDescent="0.2">
      <c r="A76" s="17" t="s">
        <v>76</v>
      </c>
      <c r="B76" s="148"/>
      <c r="C76" s="148">
        <f>'[2]SUPPL-10652'!H76</f>
        <v>0</v>
      </c>
      <c r="D76" s="155">
        <f t="shared" si="4"/>
        <v>0</v>
      </c>
    </row>
    <row r="77" spans="1:4" hidden="1" x14ac:dyDescent="0.2">
      <c r="A77" s="17" t="s">
        <v>77</v>
      </c>
      <c r="B77" s="148"/>
      <c r="C77" s="148">
        <f>'[2]SUPPL-10652'!H77</f>
        <v>0</v>
      </c>
      <c r="D77" s="155">
        <f t="shared" si="4"/>
        <v>0</v>
      </c>
    </row>
    <row r="78" spans="1:4" hidden="1" x14ac:dyDescent="0.2">
      <c r="A78" s="17" t="s">
        <v>78</v>
      </c>
      <c r="B78" s="148"/>
      <c r="C78" s="148">
        <f>'[2]SUPPL-10652'!H78</f>
        <v>0</v>
      </c>
      <c r="D78" s="155">
        <f t="shared" si="4"/>
        <v>0</v>
      </c>
    </row>
    <row r="79" spans="1:4" hidden="1" x14ac:dyDescent="0.2">
      <c r="A79" s="17" t="s">
        <v>179</v>
      </c>
      <c r="B79" s="148"/>
      <c r="C79" s="148">
        <f>'[2]SUPPL-10652'!H79</f>
        <v>0</v>
      </c>
      <c r="D79" s="155">
        <f t="shared" si="4"/>
        <v>0</v>
      </c>
    </row>
    <row r="80" spans="1:4" hidden="1" x14ac:dyDescent="0.2">
      <c r="A80" s="17" t="s">
        <v>81</v>
      </c>
      <c r="B80" s="148"/>
      <c r="C80" s="148">
        <f>'[2]SUPPL-10652'!H80</f>
        <v>0</v>
      </c>
      <c r="D80" s="155">
        <f t="shared" si="4"/>
        <v>0</v>
      </c>
    </row>
    <row r="81" spans="1:4" hidden="1" x14ac:dyDescent="0.2">
      <c r="A81" s="17" t="s">
        <v>140</v>
      </c>
      <c r="B81" s="148"/>
      <c r="C81" s="148">
        <f>'[2]SUPPL-10652'!H81</f>
        <v>0</v>
      </c>
      <c r="D81" s="155">
        <f t="shared" si="4"/>
        <v>0</v>
      </c>
    </row>
    <row r="82" spans="1:4" hidden="1" x14ac:dyDescent="0.2">
      <c r="A82" s="17" t="s">
        <v>79</v>
      </c>
      <c r="B82" s="148"/>
      <c r="C82" s="148">
        <f>'[2]SUPPL-10652'!H82</f>
        <v>0</v>
      </c>
      <c r="D82" s="155">
        <f t="shared" si="4"/>
        <v>0</v>
      </c>
    </row>
    <row r="83" spans="1:4" hidden="1" x14ac:dyDescent="0.2">
      <c r="A83" s="17" t="s">
        <v>80</v>
      </c>
      <c r="B83" s="148"/>
      <c r="C83" s="148">
        <f>'[2]SUPPL-10652'!H83</f>
        <v>0</v>
      </c>
      <c r="D83" s="155">
        <f t="shared" si="4"/>
        <v>0</v>
      </c>
    </row>
    <row r="84" spans="1:4" hidden="1" x14ac:dyDescent="0.2">
      <c r="A84" s="17" t="s">
        <v>82</v>
      </c>
      <c r="B84" s="148"/>
      <c r="C84" s="148">
        <f>'[2]SUPPL-10652'!H84</f>
        <v>0</v>
      </c>
      <c r="D84" s="155">
        <f t="shared" si="4"/>
        <v>0</v>
      </c>
    </row>
    <row r="85" spans="1:4" hidden="1" x14ac:dyDescent="0.2">
      <c r="A85" s="17" t="s">
        <v>83</v>
      </c>
      <c r="B85" s="148"/>
      <c r="C85" s="148">
        <f>'[2]SUPPL-10652'!H85</f>
        <v>0</v>
      </c>
      <c r="D85" s="155">
        <f t="shared" si="4"/>
        <v>0</v>
      </c>
    </row>
    <row r="86" spans="1:4" hidden="1" x14ac:dyDescent="0.2">
      <c r="A86" s="17" t="s">
        <v>210</v>
      </c>
      <c r="B86" s="148"/>
      <c r="C86" s="148">
        <f>'[2]SUPPL-10652'!H86</f>
        <v>0</v>
      </c>
      <c r="D86" s="155">
        <f t="shared" si="4"/>
        <v>0</v>
      </c>
    </row>
    <row r="87" spans="1:4" hidden="1" x14ac:dyDescent="0.2">
      <c r="A87" s="17" t="s">
        <v>84</v>
      </c>
      <c r="B87" s="148"/>
      <c r="C87" s="148">
        <f>'[2]SUPPL-10652'!H87</f>
        <v>0</v>
      </c>
      <c r="D87" s="155">
        <f t="shared" si="4"/>
        <v>0</v>
      </c>
    </row>
    <row r="88" spans="1:4" hidden="1" x14ac:dyDescent="0.2">
      <c r="A88" s="17" t="s">
        <v>85</v>
      </c>
      <c r="B88" s="148"/>
      <c r="C88" s="148">
        <f>'[2]SUPPL-10652'!H88</f>
        <v>0</v>
      </c>
      <c r="D88" s="155">
        <f t="shared" si="4"/>
        <v>0</v>
      </c>
    </row>
    <row r="89" spans="1:4" hidden="1" x14ac:dyDescent="0.2">
      <c r="A89" s="176"/>
      <c r="B89" s="148"/>
      <c r="C89" s="148"/>
      <c r="D89" s="155"/>
    </row>
    <row r="90" spans="1:4" hidden="1" x14ac:dyDescent="0.2">
      <c r="A90" s="176"/>
      <c r="B90" s="148"/>
      <c r="C90" s="148"/>
      <c r="D90" s="155"/>
    </row>
    <row r="91" spans="1:4" ht="15" customHeight="1" x14ac:dyDescent="0.2">
      <c r="A91" s="128" t="s">
        <v>147</v>
      </c>
      <c r="B91" s="148"/>
      <c r="C91" s="148">
        <f>'[2]SUPPL-10652'!H90</f>
        <v>9735863</v>
      </c>
      <c r="D91" s="155">
        <f>SUM(B91:C91)</f>
        <v>9735863</v>
      </c>
    </row>
    <row r="92" spans="1:4" ht="14.25" hidden="1" customHeight="1" x14ac:dyDescent="0.2">
      <c r="A92" s="177" t="s">
        <v>148</v>
      </c>
      <c r="B92" s="148">
        <f>SUM(B93:B94)</f>
        <v>0</v>
      </c>
      <c r="C92" s="148">
        <f>SUM(C93:C94)</f>
        <v>0</v>
      </c>
      <c r="D92" s="155">
        <f>SUM(D93:D94)</f>
        <v>0</v>
      </c>
    </row>
    <row r="93" spans="1:4" ht="14.25" hidden="1" customHeight="1" x14ac:dyDescent="0.2">
      <c r="A93" s="177" t="s">
        <v>149</v>
      </c>
      <c r="B93" s="148"/>
      <c r="C93" s="148">
        <f>'[2]SUPPL-10652'!H92</f>
        <v>0</v>
      </c>
      <c r="D93" s="155">
        <f>SUM(B93:C93)</f>
        <v>0</v>
      </c>
    </row>
    <row r="94" spans="1:4" ht="15" hidden="1" customHeight="1" x14ac:dyDescent="0.2">
      <c r="A94" s="177" t="s">
        <v>150</v>
      </c>
      <c r="B94" s="148"/>
      <c r="C94" s="148">
        <f>'[2]SUPPL-10652'!H93</f>
        <v>0</v>
      </c>
      <c r="D94" s="155">
        <f>SUM(B94:C94)</f>
        <v>0</v>
      </c>
    </row>
    <row r="95" spans="1:4" hidden="1" x14ac:dyDescent="0.2">
      <c r="A95" s="128" t="s">
        <v>151</v>
      </c>
      <c r="B95" s="148"/>
      <c r="C95" s="148">
        <f>'[2]SUPPL-10652'!H94</f>
        <v>0</v>
      </c>
      <c r="D95" s="155">
        <f>SUM(B95:C95)</f>
        <v>0</v>
      </c>
    </row>
    <row r="96" spans="1:4" hidden="1" x14ac:dyDescent="0.2">
      <c r="A96" s="176"/>
      <c r="B96" s="148"/>
      <c r="C96" s="148"/>
      <c r="D96" s="155"/>
    </row>
    <row r="97" spans="1:4" s="186" customFormat="1" ht="22.5" customHeight="1" thickBot="1" x14ac:dyDescent="0.25">
      <c r="A97" s="151" t="s">
        <v>13</v>
      </c>
      <c r="B97" s="222">
        <f>SUM(B7:B13)+SUM(B16:B21)+SUM(B24:B26)+SUM(B29:B30)+SUM(B33:B49)+B92+B96+B91+B95</f>
        <v>12714040</v>
      </c>
      <c r="C97" s="222">
        <f>SUM(C7:C13)+SUM(C16:C21)+SUM(C24:C26)+SUM(C29:C30)+SUM(C33:C49)+C92+C96+C91+C95</f>
        <v>9735863</v>
      </c>
      <c r="D97" s="223">
        <f>SUM(D7:D13)+SUM(D16:D21)+SUM(D24:D26)+SUM(D29:D30)+SUM(D33:D49)+D92+D96+D91+D95</f>
        <v>22449903</v>
      </c>
    </row>
    <row r="98" spans="1:4" ht="13.5" thickTop="1" x14ac:dyDescent="0.2">
      <c r="B98" s="54"/>
      <c r="C98" s="54"/>
      <c r="D98" s="54"/>
    </row>
    <row r="99" spans="1:4" x14ac:dyDescent="0.2">
      <c r="B99" s="54"/>
      <c r="C99" s="54"/>
      <c r="D99" s="54"/>
    </row>
    <row r="100" spans="1:4" x14ac:dyDescent="0.2">
      <c r="B100" s="54"/>
      <c r="C100" s="54"/>
      <c r="D100" s="54"/>
    </row>
    <row r="101" spans="1:4" x14ac:dyDescent="0.2">
      <c r="B101" s="54"/>
      <c r="C101" s="54"/>
      <c r="D101" s="54"/>
    </row>
    <row r="102" spans="1:4" x14ac:dyDescent="0.2">
      <c r="B102" s="54"/>
      <c r="C102" s="54"/>
      <c r="D102" s="54"/>
    </row>
    <row r="103" spans="1:4" x14ac:dyDescent="0.2">
      <c r="B103" s="54"/>
      <c r="C103" s="54"/>
      <c r="D103" s="54"/>
    </row>
    <row r="104" spans="1:4" x14ac:dyDescent="0.2">
      <c r="B104" s="54"/>
      <c r="C104" s="54"/>
      <c r="D104" s="54"/>
    </row>
    <row r="105" spans="1:4" x14ac:dyDescent="0.2">
      <c r="B105" s="54"/>
      <c r="C105" s="54"/>
      <c r="D105" s="54"/>
    </row>
    <row r="106" spans="1:4" x14ac:dyDescent="0.2">
      <c r="B106" s="54"/>
      <c r="C106" s="54"/>
      <c r="D106" s="54"/>
    </row>
    <row r="107" spans="1:4" x14ac:dyDescent="0.2">
      <c r="B107" s="54"/>
      <c r="C107" s="54"/>
      <c r="D107" s="54"/>
    </row>
    <row r="108" spans="1:4" x14ac:dyDescent="0.2">
      <c r="B108" s="54"/>
      <c r="C108" s="54"/>
      <c r="D108" s="54"/>
    </row>
    <row r="109" spans="1:4" x14ac:dyDescent="0.2">
      <c r="B109" s="54"/>
      <c r="C109" s="54"/>
      <c r="D109" s="54"/>
    </row>
    <row r="110" spans="1:4" x14ac:dyDescent="0.2">
      <c r="B110" s="54"/>
      <c r="C110" s="54"/>
      <c r="D110" s="54"/>
    </row>
    <row r="111" spans="1:4" x14ac:dyDescent="0.2">
      <c r="B111" s="54"/>
      <c r="C111" s="54"/>
      <c r="D111" s="54"/>
    </row>
    <row r="112" spans="1:4" x14ac:dyDescent="0.2">
      <c r="B112" s="54"/>
      <c r="C112" s="54"/>
      <c r="D112" s="54"/>
    </row>
    <row r="114" spans="1:4" x14ac:dyDescent="0.2">
      <c r="B114" s="54"/>
      <c r="C114" s="54"/>
      <c r="D114" s="54"/>
    </row>
    <row r="115" spans="1:4" x14ac:dyDescent="0.2">
      <c r="B115" s="54"/>
      <c r="C115" s="54"/>
      <c r="D115" s="54"/>
    </row>
    <row r="116" spans="1:4" x14ac:dyDescent="0.2">
      <c r="B116" s="54"/>
      <c r="C116" s="54"/>
      <c r="D116" s="54"/>
    </row>
    <row r="117" spans="1:4" x14ac:dyDescent="0.2">
      <c r="A117" s="54"/>
      <c r="B117" s="54"/>
      <c r="C117" s="54"/>
      <c r="D117" s="54"/>
    </row>
  </sheetData>
  <mergeCells count="4">
    <mergeCell ref="A5:A6"/>
    <mergeCell ref="B5:B6"/>
    <mergeCell ref="C5:C6"/>
    <mergeCell ref="D5:D6"/>
  </mergeCells>
  <printOptions gridLines="1"/>
  <pageMargins left="1.63" right="0.27" top="0.83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1"/>
  <sheetViews>
    <sheetView zoomScaleNormal="12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V5" sqref="V5"/>
    </sheetView>
  </sheetViews>
  <sheetFormatPr defaultRowHeight="14.25" x14ac:dyDescent="0.2"/>
  <cols>
    <col min="1" max="1" width="18.5703125" style="210" customWidth="1"/>
    <col min="2" max="2" width="16.140625" style="210" hidden="1" customWidth="1"/>
    <col min="3" max="3" width="16.7109375" style="210" hidden="1" customWidth="1"/>
    <col min="4" max="4" width="15.7109375" style="210" customWidth="1"/>
    <col min="5" max="6" width="16.7109375" style="210" customWidth="1"/>
    <col min="7" max="7" width="15.7109375" style="210" hidden="1" customWidth="1"/>
    <col min="8" max="8" width="16" style="210" customWidth="1"/>
    <col min="9" max="256" width="9.140625" style="210"/>
    <col min="257" max="257" width="18.5703125" style="210" customWidth="1"/>
    <col min="258" max="259" width="0" style="210" hidden="1" customWidth="1"/>
    <col min="260" max="260" width="15.7109375" style="210" customWidth="1"/>
    <col min="261" max="262" width="16.7109375" style="210" customWidth="1"/>
    <col min="263" max="263" width="0" style="210" hidden="1" customWidth="1"/>
    <col min="264" max="264" width="16" style="210" customWidth="1"/>
    <col min="265" max="512" width="9.140625" style="210"/>
    <col min="513" max="513" width="18.5703125" style="210" customWidth="1"/>
    <col min="514" max="515" width="0" style="210" hidden="1" customWidth="1"/>
    <col min="516" max="516" width="15.7109375" style="210" customWidth="1"/>
    <col min="517" max="518" width="16.7109375" style="210" customWidth="1"/>
    <col min="519" max="519" width="0" style="210" hidden="1" customWidth="1"/>
    <col min="520" max="520" width="16" style="210" customWidth="1"/>
    <col min="521" max="768" width="9.140625" style="210"/>
    <col min="769" max="769" width="18.5703125" style="210" customWidth="1"/>
    <col min="770" max="771" width="0" style="210" hidden="1" customWidth="1"/>
    <col min="772" max="772" width="15.7109375" style="210" customWidth="1"/>
    <col min="773" max="774" width="16.7109375" style="210" customWidth="1"/>
    <col min="775" max="775" width="0" style="210" hidden="1" customWidth="1"/>
    <col min="776" max="776" width="16" style="210" customWidth="1"/>
    <col min="777" max="1024" width="9.140625" style="210"/>
    <col min="1025" max="1025" width="18.5703125" style="210" customWidth="1"/>
    <col min="1026" max="1027" width="0" style="210" hidden="1" customWidth="1"/>
    <col min="1028" max="1028" width="15.7109375" style="210" customWidth="1"/>
    <col min="1029" max="1030" width="16.7109375" style="210" customWidth="1"/>
    <col min="1031" max="1031" width="0" style="210" hidden="1" customWidth="1"/>
    <col min="1032" max="1032" width="16" style="210" customWidth="1"/>
    <col min="1033" max="1280" width="9.140625" style="210"/>
    <col min="1281" max="1281" width="18.5703125" style="210" customWidth="1"/>
    <col min="1282" max="1283" width="0" style="210" hidden="1" customWidth="1"/>
    <col min="1284" max="1284" width="15.7109375" style="210" customWidth="1"/>
    <col min="1285" max="1286" width="16.7109375" style="210" customWidth="1"/>
    <col min="1287" max="1287" width="0" style="210" hidden="1" customWidth="1"/>
    <col min="1288" max="1288" width="16" style="210" customWidth="1"/>
    <col min="1289" max="1536" width="9.140625" style="210"/>
    <col min="1537" max="1537" width="18.5703125" style="210" customWidth="1"/>
    <col min="1538" max="1539" width="0" style="210" hidden="1" customWidth="1"/>
    <col min="1540" max="1540" width="15.7109375" style="210" customWidth="1"/>
    <col min="1541" max="1542" width="16.7109375" style="210" customWidth="1"/>
    <col min="1543" max="1543" width="0" style="210" hidden="1" customWidth="1"/>
    <col min="1544" max="1544" width="16" style="210" customWidth="1"/>
    <col min="1545" max="1792" width="9.140625" style="210"/>
    <col min="1793" max="1793" width="18.5703125" style="210" customWidth="1"/>
    <col min="1794" max="1795" width="0" style="210" hidden="1" customWidth="1"/>
    <col min="1796" max="1796" width="15.7109375" style="210" customWidth="1"/>
    <col min="1797" max="1798" width="16.7109375" style="210" customWidth="1"/>
    <col min="1799" max="1799" width="0" style="210" hidden="1" customWidth="1"/>
    <col min="1800" max="1800" width="16" style="210" customWidth="1"/>
    <col min="1801" max="2048" width="9.140625" style="210"/>
    <col min="2049" max="2049" width="18.5703125" style="210" customWidth="1"/>
    <col min="2050" max="2051" width="0" style="210" hidden="1" customWidth="1"/>
    <col min="2052" max="2052" width="15.7109375" style="210" customWidth="1"/>
    <col min="2053" max="2054" width="16.7109375" style="210" customWidth="1"/>
    <col min="2055" max="2055" width="0" style="210" hidden="1" customWidth="1"/>
    <col min="2056" max="2056" width="16" style="210" customWidth="1"/>
    <col min="2057" max="2304" width="9.140625" style="210"/>
    <col min="2305" max="2305" width="18.5703125" style="210" customWidth="1"/>
    <col min="2306" max="2307" width="0" style="210" hidden="1" customWidth="1"/>
    <col min="2308" max="2308" width="15.7109375" style="210" customWidth="1"/>
    <col min="2309" max="2310" width="16.7109375" style="210" customWidth="1"/>
    <col min="2311" max="2311" width="0" style="210" hidden="1" customWidth="1"/>
    <col min="2312" max="2312" width="16" style="210" customWidth="1"/>
    <col min="2313" max="2560" width="9.140625" style="210"/>
    <col min="2561" max="2561" width="18.5703125" style="210" customWidth="1"/>
    <col min="2562" max="2563" width="0" style="210" hidden="1" customWidth="1"/>
    <col min="2564" max="2564" width="15.7109375" style="210" customWidth="1"/>
    <col min="2565" max="2566" width="16.7109375" style="210" customWidth="1"/>
    <col min="2567" max="2567" width="0" style="210" hidden="1" customWidth="1"/>
    <col min="2568" max="2568" width="16" style="210" customWidth="1"/>
    <col min="2569" max="2816" width="9.140625" style="210"/>
    <col min="2817" max="2817" width="18.5703125" style="210" customWidth="1"/>
    <col min="2818" max="2819" width="0" style="210" hidden="1" customWidth="1"/>
    <col min="2820" max="2820" width="15.7109375" style="210" customWidth="1"/>
    <col min="2821" max="2822" width="16.7109375" style="210" customWidth="1"/>
    <col min="2823" max="2823" width="0" style="210" hidden="1" customWidth="1"/>
    <col min="2824" max="2824" width="16" style="210" customWidth="1"/>
    <col min="2825" max="3072" width="9.140625" style="210"/>
    <col min="3073" max="3073" width="18.5703125" style="210" customWidth="1"/>
    <col min="3074" max="3075" width="0" style="210" hidden="1" customWidth="1"/>
    <col min="3076" max="3076" width="15.7109375" style="210" customWidth="1"/>
    <col min="3077" max="3078" width="16.7109375" style="210" customWidth="1"/>
    <col min="3079" max="3079" width="0" style="210" hidden="1" customWidth="1"/>
    <col min="3080" max="3080" width="16" style="210" customWidth="1"/>
    <col min="3081" max="3328" width="9.140625" style="210"/>
    <col min="3329" max="3329" width="18.5703125" style="210" customWidth="1"/>
    <col min="3330" max="3331" width="0" style="210" hidden="1" customWidth="1"/>
    <col min="3332" max="3332" width="15.7109375" style="210" customWidth="1"/>
    <col min="3333" max="3334" width="16.7109375" style="210" customWidth="1"/>
    <col min="3335" max="3335" width="0" style="210" hidden="1" customWidth="1"/>
    <col min="3336" max="3336" width="16" style="210" customWidth="1"/>
    <col min="3337" max="3584" width="9.140625" style="210"/>
    <col min="3585" max="3585" width="18.5703125" style="210" customWidth="1"/>
    <col min="3586" max="3587" width="0" style="210" hidden="1" customWidth="1"/>
    <col min="3588" max="3588" width="15.7109375" style="210" customWidth="1"/>
    <col min="3589" max="3590" width="16.7109375" style="210" customWidth="1"/>
    <col min="3591" max="3591" width="0" style="210" hidden="1" customWidth="1"/>
    <col min="3592" max="3592" width="16" style="210" customWidth="1"/>
    <col min="3593" max="3840" width="9.140625" style="210"/>
    <col min="3841" max="3841" width="18.5703125" style="210" customWidth="1"/>
    <col min="3842" max="3843" width="0" style="210" hidden="1" customWidth="1"/>
    <col min="3844" max="3844" width="15.7109375" style="210" customWidth="1"/>
    <col min="3845" max="3846" width="16.7109375" style="210" customWidth="1"/>
    <col min="3847" max="3847" width="0" style="210" hidden="1" customWidth="1"/>
    <col min="3848" max="3848" width="16" style="210" customWidth="1"/>
    <col min="3849" max="4096" width="9.140625" style="210"/>
    <col min="4097" max="4097" width="18.5703125" style="210" customWidth="1"/>
    <col min="4098" max="4099" width="0" style="210" hidden="1" customWidth="1"/>
    <col min="4100" max="4100" width="15.7109375" style="210" customWidth="1"/>
    <col min="4101" max="4102" width="16.7109375" style="210" customWidth="1"/>
    <col min="4103" max="4103" width="0" style="210" hidden="1" customWidth="1"/>
    <col min="4104" max="4104" width="16" style="210" customWidth="1"/>
    <col min="4105" max="4352" width="9.140625" style="210"/>
    <col min="4353" max="4353" width="18.5703125" style="210" customWidth="1"/>
    <col min="4354" max="4355" width="0" style="210" hidden="1" customWidth="1"/>
    <col min="4356" max="4356" width="15.7109375" style="210" customWidth="1"/>
    <col min="4357" max="4358" width="16.7109375" style="210" customWidth="1"/>
    <col min="4359" max="4359" width="0" style="210" hidden="1" customWidth="1"/>
    <col min="4360" max="4360" width="16" style="210" customWidth="1"/>
    <col min="4361" max="4608" width="9.140625" style="210"/>
    <col min="4609" max="4609" width="18.5703125" style="210" customWidth="1"/>
    <col min="4610" max="4611" width="0" style="210" hidden="1" customWidth="1"/>
    <col min="4612" max="4612" width="15.7109375" style="210" customWidth="1"/>
    <col min="4613" max="4614" width="16.7109375" style="210" customWidth="1"/>
    <col min="4615" max="4615" width="0" style="210" hidden="1" customWidth="1"/>
    <col min="4616" max="4616" width="16" style="210" customWidth="1"/>
    <col min="4617" max="4864" width="9.140625" style="210"/>
    <col min="4865" max="4865" width="18.5703125" style="210" customWidth="1"/>
    <col min="4866" max="4867" width="0" style="210" hidden="1" customWidth="1"/>
    <col min="4868" max="4868" width="15.7109375" style="210" customWidth="1"/>
    <col min="4869" max="4870" width="16.7109375" style="210" customWidth="1"/>
    <col min="4871" max="4871" width="0" style="210" hidden="1" customWidth="1"/>
    <col min="4872" max="4872" width="16" style="210" customWidth="1"/>
    <col min="4873" max="5120" width="9.140625" style="210"/>
    <col min="5121" max="5121" width="18.5703125" style="210" customWidth="1"/>
    <col min="5122" max="5123" width="0" style="210" hidden="1" customWidth="1"/>
    <col min="5124" max="5124" width="15.7109375" style="210" customWidth="1"/>
    <col min="5125" max="5126" width="16.7109375" style="210" customWidth="1"/>
    <col min="5127" max="5127" width="0" style="210" hidden="1" customWidth="1"/>
    <col min="5128" max="5128" width="16" style="210" customWidth="1"/>
    <col min="5129" max="5376" width="9.140625" style="210"/>
    <col min="5377" max="5377" width="18.5703125" style="210" customWidth="1"/>
    <col min="5378" max="5379" width="0" style="210" hidden="1" customWidth="1"/>
    <col min="5380" max="5380" width="15.7109375" style="210" customWidth="1"/>
    <col min="5381" max="5382" width="16.7109375" style="210" customWidth="1"/>
    <col min="5383" max="5383" width="0" style="210" hidden="1" customWidth="1"/>
    <col min="5384" max="5384" width="16" style="210" customWidth="1"/>
    <col min="5385" max="5632" width="9.140625" style="210"/>
    <col min="5633" max="5633" width="18.5703125" style="210" customWidth="1"/>
    <col min="5634" max="5635" width="0" style="210" hidden="1" customWidth="1"/>
    <col min="5636" max="5636" width="15.7109375" style="210" customWidth="1"/>
    <col min="5637" max="5638" width="16.7109375" style="210" customWidth="1"/>
    <col min="5639" max="5639" width="0" style="210" hidden="1" customWidth="1"/>
    <col min="5640" max="5640" width="16" style="210" customWidth="1"/>
    <col min="5641" max="5888" width="9.140625" style="210"/>
    <col min="5889" max="5889" width="18.5703125" style="210" customWidth="1"/>
    <col min="5890" max="5891" width="0" style="210" hidden="1" customWidth="1"/>
    <col min="5892" max="5892" width="15.7109375" style="210" customWidth="1"/>
    <col min="5893" max="5894" width="16.7109375" style="210" customWidth="1"/>
    <col min="5895" max="5895" width="0" style="210" hidden="1" customWidth="1"/>
    <col min="5896" max="5896" width="16" style="210" customWidth="1"/>
    <col min="5897" max="6144" width="9.140625" style="210"/>
    <col min="6145" max="6145" width="18.5703125" style="210" customWidth="1"/>
    <col min="6146" max="6147" width="0" style="210" hidden="1" customWidth="1"/>
    <col min="6148" max="6148" width="15.7109375" style="210" customWidth="1"/>
    <col min="6149" max="6150" width="16.7109375" style="210" customWidth="1"/>
    <col min="6151" max="6151" width="0" style="210" hidden="1" customWidth="1"/>
    <col min="6152" max="6152" width="16" style="210" customWidth="1"/>
    <col min="6153" max="6400" width="9.140625" style="210"/>
    <col min="6401" max="6401" width="18.5703125" style="210" customWidth="1"/>
    <col min="6402" max="6403" width="0" style="210" hidden="1" customWidth="1"/>
    <col min="6404" max="6404" width="15.7109375" style="210" customWidth="1"/>
    <col min="6405" max="6406" width="16.7109375" style="210" customWidth="1"/>
    <col min="6407" max="6407" width="0" style="210" hidden="1" customWidth="1"/>
    <col min="6408" max="6408" width="16" style="210" customWidth="1"/>
    <col min="6409" max="6656" width="9.140625" style="210"/>
    <col min="6657" max="6657" width="18.5703125" style="210" customWidth="1"/>
    <col min="6658" max="6659" width="0" style="210" hidden="1" customWidth="1"/>
    <col min="6660" max="6660" width="15.7109375" style="210" customWidth="1"/>
    <col min="6661" max="6662" width="16.7109375" style="210" customWidth="1"/>
    <col min="6663" max="6663" width="0" style="210" hidden="1" customWidth="1"/>
    <col min="6664" max="6664" width="16" style="210" customWidth="1"/>
    <col min="6665" max="6912" width="9.140625" style="210"/>
    <col min="6913" max="6913" width="18.5703125" style="210" customWidth="1"/>
    <col min="6914" max="6915" width="0" style="210" hidden="1" customWidth="1"/>
    <col min="6916" max="6916" width="15.7109375" style="210" customWidth="1"/>
    <col min="6917" max="6918" width="16.7109375" style="210" customWidth="1"/>
    <col min="6919" max="6919" width="0" style="210" hidden="1" customWidth="1"/>
    <col min="6920" max="6920" width="16" style="210" customWidth="1"/>
    <col min="6921" max="7168" width="9.140625" style="210"/>
    <col min="7169" max="7169" width="18.5703125" style="210" customWidth="1"/>
    <col min="7170" max="7171" width="0" style="210" hidden="1" customWidth="1"/>
    <col min="7172" max="7172" width="15.7109375" style="210" customWidth="1"/>
    <col min="7173" max="7174" width="16.7109375" style="210" customWidth="1"/>
    <col min="7175" max="7175" width="0" style="210" hidden="1" customWidth="1"/>
    <col min="7176" max="7176" width="16" style="210" customWidth="1"/>
    <col min="7177" max="7424" width="9.140625" style="210"/>
    <col min="7425" max="7425" width="18.5703125" style="210" customWidth="1"/>
    <col min="7426" max="7427" width="0" style="210" hidden="1" customWidth="1"/>
    <col min="7428" max="7428" width="15.7109375" style="210" customWidth="1"/>
    <col min="7429" max="7430" width="16.7109375" style="210" customWidth="1"/>
    <col min="7431" max="7431" width="0" style="210" hidden="1" customWidth="1"/>
    <col min="7432" max="7432" width="16" style="210" customWidth="1"/>
    <col min="7433" max="7680" width="9.140625" style="210"/>
    <col min="7681" max="7681" width="18.5703125" style="210" customWidth="1"/>
    <col min="7682" max="7683" width="0" style="210" hidden="1" customWidth="1"/>
    <col min="7684" max="7684" width="15.7109375" style="210" customWidth="1"/>
    <col min="7685" max="7686" width="16.7109375" style="210" customWidth="1"/>
    <col min="7687" max="7687" width="0" style="210" hidden="1" customWidth="1"/>
    <col min="7688" max="7688" width="16" style="210" customWidth="1"/>
    <col min="7689" max="7936" width="9.140625" style="210"/>
    <col min="7937" max="7937" width="18.5703125" style="210" customWidth="1"/>
    <col min="7938" max="7939" width="0" style="210" hidden="1" customWidth="1"/>
    <col min="7940" max="7940" width="15.7109375" style="210" customWidth="1"/>
    <col min="7941" max="7942" width="16.7109375" style="210" customWidth="1"/>
    <col min="7943" max="7943" width="0" style="210" hidden="1" customWidth="1"/>
    <col min="7944" max="7944" width="16" style="210" customWidth="1"/>
    <col min="7945" max="8192" width="9.140625" style="210"/>
    <col min="8193" max="8193" width="18.5703125" style="210" customWidth="1"/>
    <col min="8194" max="8195" width="0" style="210" hidden="1" customWidth="1"/>
    <col min="8196" max="8196" width="15.7109375" style="210" customWidth="1"/>
    <col min="8197" max="8198" width="16.7109375" style="210" customWidth="1"/>
    <col min="8199" max="8199" width="0" style="210" hidden="1" customWidth="1"/>
    <col min="8200" max="8200" width="16" style="210" customWidth="1"/>
    <col min="8201" max="8448" width="9.140625" style="210"/>
    <col min="8449" max="8449" width="18.5703125" style="210" customWidth="1"/>
    <col min="8450" max="8451" width="0" style="210" hidden="1" customWidth="1"/>
    <col min="8452" max="8452" width="15.7109375" style="210" customWidth="1"/>
    <col min="8453" max="8454" width="16.7109375" style="210" customWidth="1"/>
    <col min="8455" max="8455" width="0" style="210" hidden="1" customWidth="1"/>
    <col min="8456" max="8456" width="16" style="210" customWidth="1"/>
    <col min="8457" max="8704" width="9.140625" style="210"/>
    <col min="8705" max="8705" width="18.5703125" style="210" customWidth="1"/>
    <col min="8706" max="8707" width="0" style="210" hidden="1" customWidth="1"/>
    <col min="8708" max="8708" width="15.7109375" style="210" customWidth="1"/>
    <col min="8709" max="8710" width="16.7109375" style="210" customWidth="1"/>
    <col min="8711" max="8711" width="0" style="210" hidden="1" customWidth="1"/>
    <col min="8712" max="8712" width="16" style="210" customWidth="1"/>
    <col min="8713" max="8960" width="9.140625" style="210"/>
    <col min="8961" max="8961" width="18.5703125" style="210" customWidth="1"/>
    <col min="8962" max="8963" width="0" style="210" hidden="1" customWidth="1"/>
    <col min="8964" max="8964" width="15.7109375" style="210" customWidth="1"/>
    <col min="8965" max="8966" width="16.7109375" style="210" customWidth="1"/>
    <col min="8967" max="8967" width="0" style="210" hidden="1" customWidth="1"/>
    <col min="8968" max="8968" width="16" style="210" customWidth="1"/>
    <col min="8969" max="9216" width="9.140625" style="210"/>
    <col min="9217" max="9217" width="18.5703125" style="210" customWidth="1"/>
    <col min="9218" max="9219" width="0" style="210" hidden="1" customWidth="1"/>
    <col min="9220" max="9220" width="15.7109375" style="210" customWidth="1"/>
    <col min="9221" max="9222" width="16.7109375" style="210" customWidth="1"/>
    <col min="9223" max="9223" width="0" style="210" hidden="1" customWidth="1"/>
    <col min="9224" max="9224" width="16" style="210" customWidth="1"/>
    <col min="9225" max="9472" width="9.140625" style="210"/>
    <col min="9473" max="9473" width="18.5703125" style="210" customWidth="1"/>
    <col min="9474" max="9475" width="0" style="210" hidden="1" customWidth="1"/>
    <col min="9476" max="9476" width="15.7109375" style="210" customWidth="1"/>
    <col min="9477" max="9478" width="16.7109375" style="210" customWidth="1"/>
    <col min="9479" max="9479" width="0" style="210" hidden="1" customWidth="1"/>
    <col min="9480" max="9480" width="16" style="210" customWidth="1"/>
    <col min="9481" max="9728" width="9.140625" style="210"/>
    <col min="9729" max="9729" width="18.5703125" style="210" customWidth="1"/>
    <col min="9730" max="9731" width="0" style="210" hidden="1" customWidth="1"/>
    <col min="9732" max="9732" width="15.7109375" style="210" customWidth="1"/>
    <col min="9733" max="9734" width="16.7109375" style="210" customWidth="1"/>
    <col min="9735" max="9735" width="0" style="210" hidden="1" customWidth="1"/>
    <col min="9736" max="9736" width="16" style="210" customWidth="1"/>
    <col min="9737" max="9984" width="9.140625" style="210"/>
    <col min="9985" max="9985" width="18.5703125" style="210" customWidth="1"/>
    <col min="9986" max="9987" width="0" style="210" hidden="1" customWidth="1"/>
    <col min="9988" max="9988" width="15.7109375" style="210" customWidth="1"/>
    <col min="9989" max="9990" width="16.7109375" style="210" customWidth="1"/>
    <col min="9991" max="9991" width="0" style="210" hidden="1" customWidth="1"/>
    <col min="9992" max="9992" width="16" style="210" customWidth="1"/>
    <col min="9993" max="10240" width="9.140625" style="210"/>
    <col min="10241" max="10241" width="18.5703125" style="210" customWidth="1"/>
    <col min="10242" max="10243" width="0" style="210" hidden="1" customWidth="1"/>
    <col min="10244" max="10244" width="15.7109375" style="210" customWidth="1"/>
    <col min="10245" max="10246" width="16.7109375" style="210" customWidth="1"/>
    <col min="10247" max="10247" width="0" style="210" hidden="1" customWidth="1"/>
    <col min="10248" max="10248" width="16" style="210" customWidth="1"/>
    <col min="10249" max="10496" width="9.140625" style="210"/>
    <col min="10497" max="10497" width="18.5703125" style="210" customWidth="1"/>
    <col min="10498" max="10499" width="0" style="210" hidden="1" customWidth="1"/>
    <col min="10500" max="10500" width="15.7109375" style="210" customWidth="1"/>
    <col min="10501" max="10502" width="16.7109375" style="210" customWidth="1"/>
    <col min="10503" max="10503" width="0" style="210" hidden="1" customWidth="1"/>
    <col min="10504" max="10504" width="16" style="210" customWidth="1"/>
    <col min="10505" max="10752" width="9.140625" style="210"/>
    <col min="10753" max="10753" width="18.5703125" style="210" customWidth="1"/>
    <col min="10754" max="10755" width="0" style="210" hidden="1" customWidth="1"/>
    <col min="10756" max="10756" width="15.7109375" style="210" customWidth="1"/>
    <col min="10757" max="10758" width="16.7109375" style="210" customWidth="1"/>
    <col min="10759" max="10759" width="0" style="210" hidden="1" customWidth="1"/>
    <col min="10760" max="10760" width="16" style="210" customWidth="1"/>
    <col min="10761" max="11008" width="9.140625" style="210"/>
    <col min="11009" max="11009" width="18.5703125" style="210" customWidth="1"/>
    <col min="11010" max="11011" width="0" style="210" hidden="1" customWidth="1"/>
    <col min="11012" max="11012" width="15.7109375" style="210" customWidth="1"/>
    <col min="11013" max="11014" width="16.7109375" style="210" customWidth="1"/>
    <col min="11015" max="11015" width="0" style="210" hidden="1" customWidth="1"/>
    <col min="11016" max="11016" width="16" style="210" customWidth="1"/>
    <col min="11017" max="11264" width="9.140625" style="210"/>
    <col min="11265" max="11265" width="18.5703125" style="210" customWidth="1"/>
    <col min="11266" max="11267" width="0" style="210" hidden="1" customWidth="1"/>
    <col min="11268" max="11268" width="15.7109375" style="210" customWidth="1"/>
    <col min="11269" max="11270" width="16.7109375" style="210" customWidth="1"/>
    <col min="11271" max="11271" width="0" style="210" hidden="1" customWidth="1"/>
    <col min="11272" max="11272" width="16" style="210" customWidth="1"/>
    <col min="11273" max="11520" width="9.140625" style="210"/>
    <col min="11521" max="11521" width="18.5703125" style="210" customWidth="1"/>
    <col min="11522" max="11523" width="0" style="210" hidden="1" customWidth="1"/>
    <col min="11524" max="11524" width="15.7109375" style="210" customWidth="1"/>
    <col min="11525" max="11526" width="16.7109375" style="210" customWidth="1"/>
    <col min="11527" max="11527" width="0" style="210" hidden="1" customWidth="1"/>
    <col min="11528" max="11528" width="16" style="210" customWidth="1"/>
    <col min="11529" max="11776" width="9.140625" style="210"/>
    <col min="11777" max="11777" width="18.5703125" style="210" customWidth="1"/>
    <col min="11778" max="11779" width="0" style="210" hidden="1" customWidth="1"/>
    <col min="11780" max="11780" width="15.7109375" style="210" customWidth="1"/>
    <col min="11781" max="11782" width="16.7109375" style="210" customWidth="1"/>
    <col min="11783" max="11783" width="0" style="210" hidden="1" customWidth="1"/>
    <col min="11784" max="11784" width="16" style="210" customWidth="1"/>
    <col min="11785" max="12032" width="9.140625" style="210"/>
    <col min="12033" max="12033" width="18.5703125" style="210" customWidth="1"/>
    <col min="12034" max="12035" width="0" style="210" hidden="1" customWidth="1"/>
    <col min="12036" max="12036" width="15.7109375" style="210" customWidth="1"/>
    <col min="12037" max="12038" width="16.7109375" style="210" customWidth="1"/>
    <col min="12039" max="12039" width="0" style="210" hidden="1" customWidth="1"/>
    <col min="12040" max="12040" width="16" style="210" customWidth="1"/>
    <col min="12041" max="12288" width="9.140625" style="210"/>
    <col min="12289" max="12289" width="18.5703125" style="210" customWidth="1"/>
    <col min="12290" max="12291" width="0" style="210" hidden="1" customWidth="1"/>
    <col min="12292" max="12292" width="15.7109375" style="210" customWidth="1"/>
    <col min="12293" max="12294" width="16.7109375" style="210" customWidth="1"/>
    <col min="12295" max="12295" width="0" style="210" hidden="1" customWidth="1"/>
    <col min="12296" max="12296" width="16" style="210" customWidth="1"/>
    <col min="12297" max="12544" width="9.140625" style="210"/>
    <col min="12545" max="12545" width="18.5703125" style="210" customWidth="1"/>
    <col min="12546" max="12547" width="0" style="210" hidden="1" customWidth="1"/>
    <col min="12548" max="12548" width="15.7109375" style="210" customWidth="1"/>
    <col min="12549" max="12550" width="16.7109375" style="210" customWidth="1"/>
    <col min="12551" max="12551" width="0" style="210" hidden="1" customWidth="1"/>
    <col min="12552" max="12552" width="16" style="210" customWidth="1"/>
    <col min="12553" max="12800" width="9.140625" style="210"/>
    <col min="12801" max="12801" width="18.5703125" style="210" customWidth="1"/>
    <col min="12802" max="12803" width="0" style="210" hidden="1" customWidth="1"/>
    <col min="12804" max="12804" width="15.7109375" style="210" customWidth="1"/>
    <col min="12805" max="12806" width="16.7109375" style="210" customWidth="1"/>
    <col min="12807" max="12807" width="0" style="210" hidden="1" customWidth="1"/>
    <col min="12808" max="12808" width="16" style="210" customWidth="1"/>
    <col min="12809" max="13056" width="9.140625" style="210"/>
    <col min="13057" max="13057" width="18.5703125" style="210" customWidth="1"/>
    <col min="13058" max="13059" width="0" style="210" hidden="1" customWidth="1"/>
    <col min="13060" max="13060" width="15.7109375" style="210" customWidth="1"/>
    <col min="13061" max="13062" width="16.7109375" style="210" customWidth="1"/>
    <col min="13063" max="13063" width="0" style="210" hidden="1" customWidth="1"/>
    <col min="13064" max="13064" width="16" style="210" customWidth="1"/>
    <col min="13065" max="13312" width="9.140625" style="210"/>
    <col min="13313" max="13313" width="18.5703125" style="210" customWidth="1"/>
    <col min="13314" max="13315" width="0" style="210" hidden="1" customWidth="1"/>
    <col min="13316" max="13316" width="15.7109375" style="210" customWidth="1"/>
    <col min="13317" max="13318" width="16.7109375" style="210" customWidth="1"/>
    <col min="13319" max="13319" width="0" style="210" hidden="1" customWidth="1"/>
    <col min="13320" max="13320" width="16" style="210" customWidth="1"/>
    <col min="13321" max="13568" width="9.140625" style="210"/>
    <col min="13569" max="13569" width="18.5703125" style="210" customWidth="1"/>
    <col min="13570" max="13571" width="0" style="210" hidden="1" customWidth="1"/>
    <col min="13572" max="13572" width="15.7109375" style="210" customWidth="1"/>
    <col min="13573" max="13574" width="16.7109375" style="210" customWidth="1"/>
    <col min="13575" max="13575" width="0" style="210" hidden="1" customWidth="1"/>
    <col min="13576" max="13576" width="16" style="210" customWidth="1"/>
    <col min="13577" max="13824" width="9.140625" style="210"/>
    <col min="13825" max="13825" width="18.5703125" style="210" customWidth="1"/>
    <col min="13826" max="13827" width="0" style="210" hidden="1" customWidth="1"/>
    <col min="13828" max="13828" width="15.7109375" style="210" customWidth="1"/>
    <col min="13829" max="13830" width="16.7109375" style="210" customWidth="1"/>
    <col min="13831" max="13831" width="0" style="210" hidden="1" customWidth="1"/>
    <col min="13832" max="13832" width="16" style="210" customWidth="1"/>
    <col min="13833" max="14080" width="9.140625" style="210"/>
    <col min="14081" max="14081" width="18.5703125" style="210" customWidth="1"/>
    <col min="14082" max="14083" width="0" style="210" hidden="1" customWidth="1"/>
    <col min="14084" max="14084" width="15.7109375" style="210" customWidth="1"/>
    <col min="14085" max="14086" width="16.7109375" style="210" customWidth="1"/>
    <col min="14087" max="14087" width="0" style="210" hidden="1" customWidth="1"/>
    <col min="14088" max="14088" width="16" style="210" customWidth="1"/>
    <col min="14089" max="14336" width="9.140625" style="210"/>
    <col min="14337" max="14337" width="18.5703125" style="210" customWidth="1"/>
    <col min="14338" max="14339" width="0" style="210" hidden="1" customWidth="1"/>
    <col min="14340" max="14340" width="15.7109375" style="210" customWidth="1"/>
    <col min="14341" max="14342" width="16.7109375" style="210" customWidth="1"/>
    <col min="14343" max="14343" width="0" style="210" hidden="1" customWidth="1"/>
    <col min="14344" max="14344" width="16" style="210" customWidth="1"/>
    <col min="14345" max="14592" width="9.140625" style="210"/>
    <col min="14593" max="14593" width="18.5703125" style="210" customWidth="1"/>
    <col min="14594" max="14595" width="0" style="210" hidden="1" customWidth="1"/>
    <col min="14596" max="14596" width="15.7109375" style="210" customWidth="1"/>
    <col min="14597" max="14598" width="16.7109375" style="210" customWidth="1"/>
    <col min="14599" max="14599" width="0" style="210" hidden="1" customWidth="1"/>
    <col min="14600" max="14600" width="16" style="210" customWidth="1"/>
    <col min="14601" max="14848" width="9.140625" style="210"/>
    <col min="14849" max="14849" width="18.5703125" style="210" customWidth="1"/>
    <col min="14850" max="14851" width="0" style="210" hidden="1" customWidth="1"/>
    <col min="14852" max="14852" width="15.7109375" style="210" customWidth="1"/>
    <col min="14853" max="14854" width="16.7109375" style="210" customWidth="1"/>
    <col min="14855" max="14855" width="0" style="210" hidden="1" customWidth="1"/>
    <col min="14856" max="14856" width="16" style="210" customWidth="1"/>
    <col min="14857" max="15104" width="9.140625" style="210"/>
    <col min="15105" max="15105" width="18.5703125" style="210" customWidth="1"/>
    <col min="15106" max="15107" width="0" style="210" hidden="1" customWidth="1"/>
    <col min="15108" max="15108" width="15.7109375" style="210" customWidth="1"/>
    <col min="15109" max="15110" width="16.7109375" style="210" customWidth="1"/>
    <col min="15111" max="15111" width="0" style="210" hidden="1" customWidth="1"/>
    <col min="15112" max="15112" width="16" style="210" customWidth="1"/>
    <col min="15113" max="15360" width="9.140625" style="210"/>
    <col min="15361" max="15361" width="18.5703125" style="210" customWidth="1"/>
    <col min="15362" max="15363" width="0" style="210" hidden="1" customWidth="1"/>
    <col min="15364" max="15364" width="15.7109375" style="210" customWidth="1"/>
    <col min="15365" max="15366" width="16.7109375" style="210" customWidth="1"/>
    <col min="15367" max="15367" width="0" style="210" hidden="1" customWidth="1"/>
    <col min="15368" max="15368" width="16" style="210" customWidth="1"/>
    <col min="15369" max="15616" width="9.140625" style="210"/>
    <col min="15617" max="15617" width="18.5703125" style="210" customWidth="1"/>
    <col min="15618" max="15619" width="0" style="210" hidden="1" customWidth="1"/>
    <col min="15620" max="15620" width="15.7109375" style="210" customWidth="1"/>
    <col min="15621" max="15622" width="16.7109375" style="210" customWidth="1"/>
    <col min="15623" max="15623" width="0" style="210" hidden="1" customWidth="1"/>
    <col min="15624" max="15624" width="16" style="210" customWidth="1"/>
    <col min="15625" max="15872" width="9.140625" style="210"/>
    <col min="15873" max="15873" width="18.5703125" style="210" customWidth="1"/>
    <col min="15874" max="15875" width="0" style="210" hidden="1" customWidth="1"/>
    <col min="15876" max="15876" width="15.7109375" style="210" customWidth="1"/>
    <col min="15877" max="15878" width="16.7109375" style="210" customWidth="1"/>
    <col min="15879" max="15879" width="0" style="210" hidden="1" customWidth="1"/>
    <col min="15880" max="15880" width="16" style="210" customWidth="1"/>
    <col min="15881" max="16128" width="9.140625" style="210"/>
    <col min="16129" max="16129" width="18.5703125" style="210" customWidth="1"/>
    <col min="16130" max="16131" width="0" style="210" hidden="1" customWidth="1"/>
    <col min="16132" max="16132" width="15.7109375" style="210" customWidth="1"/>
    <col min="16133" max="16134" width="16.7109375" style="210" customWidth="1"/>
    <col min="16135" max="16135" width="0" style="210" hidden="1" customWidth="1"/>
    <col min="16136" max="16136" width="16" style="210" customWidth="1"/>
    <col min="16137" max="16384" width="9.140625" style="210"/>
  </cols>
  <sheetData>
    <row r="1" spans="1:8" ht="16.5" customHeight="1" x14ac:dyDescent="0.25">
      <c r="A1" s="207" t="str">
        <f>[2]SUM!A1</f>
        <v>CY 2015 ALLOTMENT RELEASES</v>
      </c>
      <c r="B1" s="207"/>
      <c r="C1" s="207"/>
      <c r="D1" s="207"/>
      <c r="E1" s="208"/>
      <c r="F1" s="208"/>
      <c r="G1" s="208"/>
      <c r="H1" s="209"/>
    </row>
    <row r="2" spans="1:8" ht="15" x14ac:dyDescent="0.25">
      <c r="A2" s="211" t="s">
        <v>217</v>
      </c>
      <c r="B2" s="211"/>
      <c r="C2" s="211"/>
      <c r="D2" s="211"/>
      <c r="E2" s="208"/>
      <c r="F2" s="208"/>
      <c r="G2" s="208"/>
      <c r="H2" s="208"/>
    </row>
    <row r="3" spans="1:8" ht="15" x14ac:dyDescent="0.25">
      <c r="A3" s="211" t="str">
        <f>[2]SUM!A3</f>
        <v>January 1-November 30, 2015</v>
      </c>
      <c r="B3" s="211"/>
      <c r="C3" s="207"/>
      <c r="D3" s="207"/>
      <c r="E3" s="208"/>
      <c r="F3" s="208"/>
      <c r="G3" s="208"/>
      <c r="H3" s="208"/>
    </row>
    <row r="4" spans="1:8" ht="15" x14ac:dyDescent="0.25">
      <c r="A4" s="207" t="s">
        <v>0</v>
      </c>
      <c r="B4" s="207"/>
      <c r="C4" s="207"/>
      <c r="D4" s="207"/>
      <c r="E4" s="208"/>
      <c r="F4" s="208"/>
      <c r="G4" s="208"/>
      <c r="H4" s="208"/>
    </row>
    <row r="5" spans="1:8" s="212" customFormat="1" ht="78.75" customHeight="1" x14ac:dyDescent="0.2">
      <c r="A5" s="226" t="s">
        <v>1</v>
      </c>
      <c r="B5" s="227" t="s">
        <v>141</v>
      </c>
      <c r="C5" s="227" t="s">
        <v>306</v>
      </c>
      <c r="D5" s="227" t="s">
        <v>307</v>
      </c>
      <c r="E5" s="227" t="s">
        <v>308</v>
      </c>
      <c r="F5" s="227" t="s">
        <v>234</v>
      </c>
      <c r="G5" s="227" t="s">
        <v>309</v>
      </c>
      <c r="H5" s="228" t="s">
        <v>13</v>
      </c>
    </row>
    <row r="6" spans="1:8" ht="18" hidden="1" customHeight="1" x14ac:dyDescent="0.2">
      <c r="A6" s="164" t="s">
        <v>102</v>
      </c>
      <c r="C6" s="210">
        <f>[2]UF!H7</f>
        <v>0</v>
      </c>
      <c r="D6" s="210">
        <f>[2]UF!L7</f>
        <v>0</v>
      </c>
      <c r="E6" s="210">
        <f>[2]UF!P7</f>
        <v>0</v>
      </c>
      <c r="H6" s="210">
        <f t="shared" ref="H6:H11" si="0">SUM(B6:G6)</f>
        <v>0</v>
      </c>
    </row>
    <row r="7" spans="1:8" ht="18" hidden="1" customHeight="1" x14ac:dyDescent="0.2">
      <c r="A7" s="70" t="s">
        <v>103</v>
      </c>
      <c r="C7" s="210">
        <f>[2]UF!H8</f>
        <v>0</v>
      </c>
      <c r="D7" s="210">
        <f>[2]UF!L8</f>
        <v>0</v>
      </c>
      <c r="E7" s="210">
        <f>[2]UF!P8</f>
        <v>0</v>
      </c>
      <c r="H7" s="210">
        <f t="shared" si="0"/>
        <v>0</v>
      </c>
    </row>
    <row r="8" spans="1:8" ht="18" hidden="1" customHeight="1" x14ac:dyDescent="0.2">
      <c r="A8" s="70" t="s">
        <v>104</v>
      </c>
      <c r="C8" s="210">
        <f>[2]UF!H9</f>
        <v>0</v>
      </c>
      <c r="D8" s="210">
        <f>[2]UF!L9</f>
        <v>0</v>
      </c>
      <c r="E8" s="210">
        <f>[2]UF!P9</f>
        <v>0</v>
      </c>
      <c r="H8" s="210">
        <f t="shared" si="0"/>
        <v>0</v>
      </c>
    </row>
    <row r="9" spans="1:8" ht="18" hidden="1" customHeight="1" x14ac:dyDescent="0.2">
      <c r="A9" s="70" t="s">
        <v>105</v>
      </c>
      <c r="C9" s="210">
        <f>[2]UF!H10</f>
        <v>0</v>
      </c>
      <c r="D9" s="210">
        <f>[2]UF!L10</f>
        <v>0</v>
      </c>
      <c r="E9" s="210">
        <f>[2]UF!P10</f>
        <v>0</v>
      </c>
      <c r="H9" s="210">
        <f t="shared" si="0"/>
        <v>0</v>
      </c>
    </row>
    <row r="10" spans="1:8" ht="35.25" hidden="1" customHeight="1" x14ac:dyDescent="0.2">
      <c r="A10" s="70" t="s">
        <v>106</v>
      </c>
      <c r="C10" s="210">
        <f>[2]UF!H11</f>
        <v>0</v>
      </c>
      <c r="D10" s="210">
        <f>[2]UF!L11</f>
        <v>0</v>
      </c>
      <c r="E10" s="210">
        <f>[2]UF!P11</f>
        <v>0</v>
      </c>
      <c r="H10" s="210">
        <f t="shared" si="0"/>
        <v>0</v>
      </c>
    </row>
    <row r="11" spans="1:8" ht="18" hidden="1" customHeight="1" x14ac:dyDescent="0.2">
      <c r="A11" s="70" t="s">
        <v>107</v>
      </c>
      <c r="C11" s="210">
        <f>[2]UF!H12</f>
        <v>0</v>
      </c>
      <c r="D11" s="210">
        <f>[2]UF!L12</f>
        <v>0</v>
      </c>
      <c r="E11" s="210">
        <f>[2]UF!P12</f>
        <v>0</v>
      </c>
      <c r="H11" s="210">
        <f t="shared" si="0"/>
        <v>0</v>
      </c>
    </row>
    <row r="12" spans="1:8" ht="18" hidden="1" customHeight="1" x14ac:dyDescent="0.2">
      <c r="A12" s="128" t="s">
        <v>108</v>
      </c>
      <c r="C12" s="210">
        <f>SUM(C13:C14)</f>
        <v>0</v>
      </c>
      <c r="D12" s="210">
        <f>SUM(D13:D14)</f>
        <v>0</v>
      </c>
      <c r="E12" s="210">
        <f>SUM(E13:E14)</f>
        <v>0</v>
      </c>
      <c r="G12" s="210">
        <f>SUM(G13:G14)</f>
        <v>0</v>
      </c>
      <c r="H12" s="210">
        <f>SUM(H13:H14)</f>
        <v>0</v>
      </c>
    </row>
    <row r="13" spans="1:8" ht="18" hidden="1" customHeight="1" x14ac:dyDescent="0.2">
      <c r="A13" s="128" t="s">
        <v>109</v>
      </c>
      <c r="C13" s="210">
        <f>[2]UF!H14</f>
        <v>0</v>
      </c>
      <c r="D13" s="210">
        <f>[2]UF!L14</f>
        <v>0</v>
      </c>
      <c r="E13" s="210">
        <f>[2]UF!P14</f>
        <v>0</v>
      </c>
      <c r="H13" s="210">
        <f t="shared" ref="H13:H19" si="1">SUM(B13:G13)</f>
        <v>0</v>
      </c>
    </row>
    <row r="14" spans="1:8" ht="18" hidden="1" customHeight="1" x14ac:dyDescent="0.2">
      <c r="A14" s="128" t="s">
        <v>110</v>
      </c>
      <c r="C14" s="210">
        <f>[2]UF!H15</f>
        <v>0</v>
      </c>
      <c r="D14" s="210">
        <f>[2]UF!L15</f>
        <v>0</v>
      </c>
      <c r="E14" s="210">
        <f>[2]UF!P15</f>
        <v>0</v>
      </c>
      <c r="H14" s="210">
        <f t="shared" si="1"/>
        <v>0</v>
      </c>
    </row>
    <row r="15" spans="1:8" ht="18" hidden="1" customHeight="1" x14ac:dyDescent="0.2">
      <c r="A15" s="128" t="s">
        <v>111</v>
      </c>
      <c r="C15" s="210">
        <f>[2]UF!H16</f>
        <v>0</v>
      </c>
      <c r="D15" s="210">
        <f>[2]UF!L16</f>
        <v>0</v>
      </c>
      <c r="E15" s="210">
        <f>[2]UF!P16</f>
        <v>0</v>
      </c>
      <c r="H15" s="210">
        <f t="shared" si="1"/>
        <v>0</v>
      </c>
    </row>
    <row r="16" spans="1:8" ht="18" hidden="1" customHeight="1" x14ac:dyDescent="0.2">
      <c r="A16" s="128" t="s">
        <v>112</v>
      </c>
      <c r="C16" s="210">
        <f>[2]UF!H17</f>
        <v>0</v>
      </c>
      <c r="D16" s="210">
        <f>[2]UF!L17</f>
        <v>0</v>
      </c>
      <c r="E16" s="210">
        <f>[2]UF!P17</f>
        <v>0</v>
      </c>
      <c r="H16" s="210">
        <f t="shared" si="1"/>
        <v>0</v>
      </c>
    </row>
    <row r="17" spans="1:8" ht="18" hidden="1" customHeight="1" x14ac:dyDescent="0.2">
      <c r="A17" s="128" t="s">
        <v>113</v>
      </c>
      <c r="C17" s="210">
        <f>[2]UF!H18</f>
        <v>0</v>
      </c>
      <c r="D17" s="210">
        <f>[2]UF!L18</f>
        <v>0</v>
      </c>
      <c r="E17" s="210">
        <f>[2]UF!P18</f>
        <v>0</v>
      </c>
      <c r="H17" s="210">
        <f t="shared" si="1"/>
        <v>0</v>
      </c>
    </row>
    <row r="18" spans="1:8" ht="18" hidden="1" customHeight="1" x14ac:dyDescent="0.2">
      <c r="A18" s="128" t="s">
        <v>114</v>
      </c>
      <c r="C18" s="210">
        <f>[2]UF!H19</f>
        <v>0</v>
      </c>
      <c r="D18" s="210">
        <f>[2]UF!L19</f>
        <v>0</v>
      </c>
      <c r="E18" s="210">
        <f>[2]UF!P19</f>
        <v>0</v>
      </c>
      <c r="H18" s="210">
        <f t="shared" si="1"/>
        <v>0</v>
      </c>
    </row>
    <row r="19" spans="1:8" ht="18" hidden="1" customHeight="1" x14ac:dyDescent="0.2">
      <c r="A19" s="128" t="s">
        <v>115</v>
      </c>
      <c r="C19" s="210">
        <f>[2]UF!H20</f>
        <v>0</v>
      </c>
      <c r="D19" s="210">
        <f>[2]UF!L20</f>
        <v>0</v>
      </c>
      <c r="E19" s="210">
        <f>[2]UF!P20</f>
        <v>0</v>
      </c>
      <c r="H19" s="210">
        <f t="shared" si="1"/>
        <v>0</v>
      </c>
    </row>
    <row r="20" spans="1:8" ht="18" hidden="1" customHeight="1" x14ac:dyDescent="0.2">
      <c r="A20" s="128" t="s">
        <v>116</v>
      </c>
      <c r="C20" s="210">
        <f>SUM(C21:C22)</f>
        <v>0</v>
      </c>
      <c r="D20" s="210">
        <f>SUM(D21:D22)</f>
        <v>0</v>
      </c>
      <c r="E20" s="210">
        <f>SUM(E21:E22)</f>
        <v>0</v>
      </c>
      <c r="G20" s="210">
        <f>SUM(G21:G22)</f>
        <v>0</v>
      </c>
      <c r="H20" s="210">
        <f>SUM(H21:H22)</f>
        <v>0</v>
      </c>
    </row>
    <row r="21" spans="1:8" ht="18" hidden="1" customHeight="1" x14ac:dyDescent="0.2">
      <c r="A21" s="128" t="s">
        <v>109</v>
      </c>
      <c r="C21" s="210">
        <f>[2]UF!H22</f>
        <v>0</v>
      </c>
      <c r="D21" s="210">
        <f>[2]UF!L22</f>
        <v>0</v>
      </c>
      <c r="E21" s="210">
        <f>[2]UF!P22</f>
        <v>0</v>
      </c>
      <c r="H21" s="210">
        <f>SUM(B21:G21)</f>
        <v>0</v>
      </c>
    </row>
    <row r="22" spans="1:8" ht="18" hidden="1" customHeight="1" x14ac:dyDescent="0.2">
      <c r="A22" s="128" t="s">
        <v>110</v>
      </c>
      <c r="C22" s="210">
        <f>[2]UF!H23</f>
        <v>0</v>
      </c>
      <c r="D22" s="210">
        <f>[2]UF!L23</f>
        <v>0</v>
      </c>
      <c r="E22" s="210">
        <f>[2]UF!P23</f>
        <v>0</v>
      </c>
      <c r="H22" s="210">
        <f>SUM(B22:G22)</f>
        <v>0</v>
      </c>
    </row>
    <row r="23" spans="1:8" ht="18" hidden="1" customHeight="1" x14ac:dyDescent="0.2">
      <c r="A23" s="128" t="s">
        <v>117</v>
      </c>
      <c r="C23" s="210">
        <f>[2]UF!H24</f>
        <v>0</v>
      </c>
      <c r="D23" s="210">
        <f>[2]UF!L24</f>
        <v>0</v>
      </c>
      <c r="E23" s="210">
        <f>[2]UF!P24</f>
        <v>0</v>
      </c>
      <c r="H23" s="210">
        <f>SUM(B23:G23)</f>
        <v>0</v>
      </c>
    </row>
    <row r="24" spans="1:8" ht="18" hidden="1" customHeight="1" x14ac:dyDescent="0.2">
      <c r="A24" s="128" t="s">
        <v>118</v>
      </c>
      <c r="C24" s="210">
        <f>[2]UF!H25</f>
        <v>0</v>
      </c>
      <c r="D24" s="210">
        <f>[2]UF!L25</f>
        <v>0</v>
      </c>
      <c r="E24" s="210">
        <f>[2]UF!P25</f>
        <v>0</v>
      </c>
      <c r="H24" s="210">
        <f>SUM(B24:G24)</f>
        <v>0</v>
      </c>
    </row>
    <row r="25" spans="1:8" ht="18" hidden="1" customHeight="1" x14ac:dyDescent="0.2">
      <c r="A25" s="128" t="s">
        <v>119</v>
      </c>
      <c r="C25" s="210">
        <f>SUM(C26:C27)</f>
        <v>0</v>
      </c>
      <c r="D25" s="210">
        <f>SUM(D26:D27)</f>
        <v>0</v>
      </c>
      <c r="E25" s="210">
        <f>SUM(E26:E27)</f>
        <v>0</v>
      </c>
      <c r="G25" s="210">
        <f>SUM(G26:G27)</f>
        <v>0</v>
      </c>
      <c r="H25" s="210">
        <f>SUM(H26:H27)</f>
        <v>0</v>
      </c>
    </row>
    <row r="26" spans="1:8" ht="18" hidden="1" customHeight="1" x14ac:dyDescent="0.2">
      <c r="A26" s="128" t="s">
        <v>109</v>
      </c>
      <c r="C26" s="210">
        <f>[2]UF!H27</f>
        <v>0</v>
      </c>
      <c r="D26" s="210">
        <f>[2]UF!L27</f>
        <v>0</v>
      </c>
      <c r="E26" s="210">
        <f>[2]UF!P27</f>
        <v>0</v>
      </c>
      <c r="H26" s="210">
        <f>SUM(B26:G26)</f>
        <v>0</v>
      </c>
    </row>
    <row r="27" spans="1:8" ht="18" hidden="1" customHeight="1" x14ac:dyDescent="0.2">
      <c r="A27" s="128" t="s">
        <v>110</v>
      </c>
      <c r="C27" s="210">
        <f>[2]UF!H28</f>
        <v>0</v>
      </c>
      <c r="D27" s="210">
        <f>[2]UF!L28</f>
        <v>0</v>
      </c>
      <c r="E27" s="210">
        <f>[2]UF!P28</f>
        <v>0</v>
      </c>
      <c r="H27" s="210">
        <f>SUM(B27:G27)</f>
        <v>0</v>
      </c>
    </row>
    <row r="28" spans="1:8" ht="28.5" hidden="1" customHeight="1" x14ac:dyDescent="0.2">
      <c r="A28" s="128" t="s">
        <v>120</v>
      </c>
      <c r="C28" s="210">
        <f>[2]UF!H29</f>
        <v>0</v>
      </c>
      <c r="D28" s="210">
        <f>[2]UF!L29</f>
        <v>0</v>
      </c>
      <c r="E28" s="210">
        <f>[2]UF!P29</f>
        <v>0</v>
      </c>
      <c r="G28" s="210">
        <f>[2]UF!X29</f>
        <v>0</v>
      </c>
      <c r="H28" s="210">
        <f>SUM(B28:G28)</f>
        <v>0</v>
      </c>
    </row>
    <row r="29" spans="1:8" ht="29.25" hidden="1" customHeight="1" x14ac:dyDescent="0.2">
      <c r="A29" s="128" t="s">
        <v>121</v>
      </c>
      <c r="C29" s="210">
        <f>SUM(C30:C31)</f>
        <v>0</v>
      </c>
      <c r="D29" s="210">
        <f>SUM(D30:D31)</f>
        <v>0</v>
      </c>
      <c r="E29" s="210">
        <f>SUM(E30:E31)</f>
        <v>0</v>
      </c>
      <c r="G29" s="210">
        <f>SUM(G30:G31)</f>
        <v>0</v>
      </c>
      <c r="H29" s="210">
        <f>SUM(H30:H31)</f>
        <v>0</v>
      </c>
    </row>
    <row r="30" spans="1:8" ht="18" hidden="1" customHeight="1" x14ac:dyDescent="0.2">
      <c r="A30" s="128" t="s">
        <v>109</v>
      </c>
      <c r="C30" s="210">
        <f>[2]UF!H31</f>
        <v>0</v>
      </c>
      <c r="D30" s="210">
        <f>[2]UF!L31</f>
        <v>0</v>
      </c>
      <c r="E30" s="210">
        <f>[2]UF!P31</f>
        <v>0</v>
      </c>
      <c r="H30" s="210">
        <f t="shared" ref="H30:H46" si="2">SUM(B30:G30)</f>
        <v>0</v>
      </c>
    </row>
    <row r="31" spans="1:8" ht="18" hidden="1" customHeight="1" x14ac:dyDescent="0.2">
      <c r="A31" s="128" t="s">
        <v>110</v>
      </c>
      <c r="C31" s="210">
        <f>[2]UF!H32</f>
        <v>0</v>
      </c>
      <c r="D31" s="210">
        <f>[2]UF!L32</f>
        <v>0</v>
      </c>
      <c r="E31" s="210">
        <f>[2]UF!P32</f>
        <v>0</v>
      </c>
      <c r="H31" s="210">
        <f t="shared" si="2"/>
        <v>0</v>
      </c>
    </row>
    <row r="32" spans="1:8" ht="18" hidden="1" customHeight="1" x14ac:dyDescent="0.2">
      <c r="A32" s="128" t="s">
        <v>122</v>
      </c>
      <c r="C32" s="210">
        <f>[2]UF!H33</f>
        <v>0</v>
      </c>
      <c r="D32" s="210">
        <f>[2]UF!L33</f>
        <v>0</v>
      </c>
      <c r="E32" s="210">
        <f>[2]UF!P33</f>
        <v>0</v>
      </c>
      <c r="H32" s="210">
        <f t="shared" si="2"/>
        <v>0</v>
      </c>
    </row>
    <row r="33" spans="1:8" ht="45" customHeight="1" x14ac:dyDescent="0.2">
      <c r="A33" s="213" t="s">
        <v>123</v>
      </c>
      <c r="B33" s="214"/>
      <c r="C33" s="214">
        <f>[2]UF!H34</f>
        <v>0</v>
      </c>
      <c r="D33" s="214">
        <f>[2]UF!L34</f>
        <v>0</v>
      </c>
      <c r="E33" s="214">
        <f>[2]UF!P34</f>
        <v>6180520</v>
      </c>
      <c r="F33" s="214">
        <f>[2]UF!AB34</f>
        <v>5000000</v>
      </c>
      <c r="G33" s="214"/>
      <c r="H33" s="214">
        <f t="shared" si="2"/>
        <v>11180520</v>
      </c>
    </row>
    <row r="34" spans="1:8" ht="18" hidden="1" customHeight="1" x14ac:dyDescent="0.2">
      <c r="A34" s="213" t="s">
        <v>124</v>
      </c>
      <c r="B34" s="214"/>
      <c r="C34" s="214">
        <f>[2]UF!H35</f>
        <v>0</v>
      </c>
      <c r="D34" s="214">
        <f>[2]UF!L35</f>
        <v>0</v>
      </c>
      <c r="E34" s="214">
        <f>[2]UF!P35</f>
        <v>0</v>
      </c>
      <c r="F34" s="214"/>
      <c r="G34" s="214"/>
      <c r="H34" s="214">
        <f t="shared" si="2"/>
        <v>0</v>
      </c>
    </row>
    <row r="35" spans="1:8" ht="18" hidden="1" customHeight="1" x14ac:dyDescent="0.2">
      <c r="A35" s="213" t="s">
        <v>125</v>
      </c>
      <c r="B35" s="214"/>
      <c r="C35" s="214">
        <f>[2]UF!H36</f>
        <v>0</v>
      </c>
      <c r="D35" s="214">
        <f>[2]UF!L36</f>
        <v>0</v>
      </c>
      <c r="E35" s="214">
        <f>[2]UF!P36</f>
        <v>0</v>
      </c>
      <c r="F35" s="214"/>
      <c r="G35" s="214"/>
      <c r="H35" s="214">
        <f t="shared" si="2"/>
        <v>0</v>
      </c>
    </row>
    <row r="36" spans="1:8" ht="37.5" hidden="1" customHeight="1" x14ac:dyDescent="0.2">
      <c r="A36" s="213" t="s">
        <v>126</v>
      </c>
      <c r="B36" s="214"/>
      <c r="C36" s="214">
        <f>[2]UF!H37</f>
        <v>0</v>
      </c>
      <c r="D36" s="214">
        <f>[2]UF!L37</f>
        <v>0</v>
      </c>
      <c r="E36" s="214">
        <f>[2]UF!P37</f>
        <v>0</v>
      </c>
      <c r="F36" s="214"/>
      <c r="G36" s="214"/>
      <c r="H36" s="214">
        <f t="shared" si="2"/>
        <v>0</v>
      </c>
    </row>
    <row r="37" spans="1:8" ht="18" hidden="1" customHeight="1" x14ac:dyDescent="0.2">
      <c r="A37" s="213" t="s">
        <v>127</v>
      </c>
      <c r="B37" s="214"/>
      <c r="C37" s="214">
        <f>[2]UF!H38</f>
        <v>0</v>
      </c>
      <c r="D37" s="214">
        <f>[2]UF!L38</f>
        <v>0</v>
      </c>
      <c r="E37" s="214">
        <f>[2]UF!P38</f>
        <v>0</v>
      </c>
      <c r="F37" s="214"/>
      <c r="G37" s="214"/>
      <c r="H37" s="214">
        <f t="shared" si="2"/>
        <v>0</v>
      </c>
    </row>
    <row r="38" spans="1:8" ht="18" hidden="1" customHeight="1" x14ac:dyDescent="0.2">
      <c r="A38" s="213" t="s">
        <v>128</v>
      </c>
      <c r="B38" s="214"/>
      <c r="C38" s="214">
        <f>[2]UF!H39</f>
        <v>0</v>
      </c>
      <c r="D38" s="214">
        <f>[2]UF!L39</f>
        <v>0</v>
      </c>
      <c r="E38" s="214">
        <f>[2]UF!P39</f>
        <v>0</v>
      </c>
      <c r="F38" s="214"/>
      <c r="G38" s="214"/>
      <c r="H38" s="214">
        <f t="shared" si="2"/>
        <v>0</v>
      </c>
    </row>
    <row r="39" spans="1:8" ht="45" customHeight="1" x14ac:dyDescent="0.2">
      <c r="A39" s="213" t="s">
        <v>152</v>
      </c>
      <c r="B39" s="214"/>
      <c r="C39" s="214">
        <f>[2]UF!H40</f>
        <v>0</v>
      </c>
      <c r="D39" s="214">
        <f>[2]UF!L40</f>
        <v>702175</v>
      </c>
      <c r="E39" s="214">
        <f>[2]UF!P40</f>
        <v>0</v>
      </c>
      <c r="F39" s="214"/>
      <c r="G39" s="214"/>
      <c r="H39" s="214">
        <f t="shared" si="2"/>
        <v>702175</v>
      </c>
    </row>
    <row r="40" spans="1:8" ht="18" hidden="1" customHeight="1" x14ac:dyDescent="0.2">
      <c r="A40" s="128" t="s">
        <v>129</v>
      </c>
      <c r="C40" s="210">
        <f>[2]UF!H41</f>
        <v>0</v>
      </c>
      <c r="D40" s="210">
        <f>[2]UF!L41</f>
        <v>0</v>
      </c>
      <c r="E40" s="210">
        <f>[2]UF!P41</f>
        <v>0</v>
      </c>
      <c r="H40" s="210">
        <f t="shared" si="2"/>
        <v>0</v>
      </c>
    </row>
    <row r="41" spans="1:8" ht="18" hidden="1" customHeight="1" x14ac:dyDescent="0.2">
      <c r="A41" s="128" t="s">
        <v>130</v>
      </c>
      <c r="C41" s="210">
        <f>[2]UF!H42</f>
        <v>0</v>
      </c>
      <c r="D41" s="210">
        <f>[2]UF!L42</f>
        <v>0</v>
      </c>
      <c r="E41" s="210">
        <f>[2]UF!P42</f>
        <v>0</v>
      </c>
      <c r="H41" s="210">
        <f t="shared" si="2"/>
        <v>0</v>
      </c>
    </row>
    <row r="42" spans="1:8" ht="18" hidden="1" customHeight="1" x14ac:dyDescent="0.2">
      <c r="A42" s="128" t="s">
        <v>131</v>
      </c>
      <c r="C42" s="210">
        <f>[2]UF!H43</f>
        <v>0</v>
      </c>
      <c r="D42" s="210">
        <f>[2]UF!L43</f>
        <v>0</v>
      </c>
      <c r="E42" s="210">
        <f>[2]UF!P43</f>
        <v>0</v>
      </c>
      <c r="H42" s="210">
        <f t="shared" si="2"/>
        <v>0</v>
      </c>
    </row>
    <row r="43" spans="1:8" ht="18" hidden="1" customHeight="1" x14ac:dyDescent="0.2">
      <c r="A43" s="128" t="s">
        <v>132</v>
      </c>
      <c r="C43" s="210">
        <f>[2]UF!H44</f>
        <v>0</v>
      </c>
      <c r="D43" s="210">
        <f>[2]UF!L44</f>
        <v>0</v>
      </c>
      <c r="E43" s="210">
        <f>[2]UF!P44</f>
        <v>0</v>
      </c>
      <c r="H43" s="210">
        <f t="shared" si="2"/>
        <v>0</v>
      </c>
    </row>
    <row r="44" spans="1:8" ht="18" hidden="1" customHeight="1" x14ac:dyDescent="0.2">
      <c r="A44" s="128" t="s">
        <v>133</v>
      </c>
      <c r="C44" s="210">
        <f>[2]UF!H45</f>
        <v>0</v>
      </c>
      <c r="D44" s="210">
        <f>[2]UF!L45</f>
        <v>0</v>
      </c>
      <c r="E44" s="210">
        <f>[2]UF!P45</f>
        <v>0</v>
      </c>
      <c r="H44" s="210">
        <f t="shared" si="2"/>
        <v>0</v>
      </c>
    </row>
    <row r="45" spans="1:8" ht="18" hidden="1" customHeight="1" x14ac:dyDescent="0.2">
      <c r="A45" s="128" t="s">
        <v>134</v>
      </c>
      <c r="C45" s="210">
        <f>[2]UF!H46</f>
        <v>0</v>
      </c>
      <c r="D45" s="210">
        <f>[2]UF!L46</f>
        <v>0</v>
      </c>
      <c r="E45" s="210">
        <f>[2]UF!P46</f>
        <v>0</v>
      </c>
      <c r="H45" s="210">
        <f t="shared" si="2"/>
        <v>0</v>
      </c>
    </row>
    <row r="46" spans="1:8" ht="18" hidden="1" customHeight="1" x14ac:dyDescent="0.2">
      <c r="A46" s="128" t="s">
        <v>135</v>
      </c>
      <c r="C46" s="210">
        <f>[2]UF!H47</f>
        <v>0</v>
      </c>
      <c r="D46" s="210">
        <f>[2]UF!L47</f>
        <v>0</v>
      </c>
      <c r="E46" s="210">
        <f>[2]UF!P47</f>
        <v>0</v>
      </c>
      <c r="H46" s="210">
        <f t="shared" si="2"/>
        <v>0</v>
      </c>
    </row>
    <row r="47" spans="1:8" ht="18" hidden="1" customHeight="1" x14ac:dyDescent="0.2">
      <c r="A47" s="128"/>
    </row>
    <row r="48" spans="1:8" ht="18" hidden="1" customHeight="1" x14ac:dyDescent="0.2">
      <c r="A48" s="152" t="s">
        <v>136</v>
      </c>
      <c r="B48" s="215">
        <f t="shared" ref="B48:H48" si="3">SUM(B49:B52)+SUM(B55:B66)+SUM(B71:B87)</f>
        <v>0</v>
      </c>
      <c r="C48" s="215">
        <f t="shared" si="3"/>
        <v>0</v>
      </c>
      <c r="D48" s="215">
        <f t="shared" si="3"/>
        <v>0</v>
      </c>
      <c r="E48" s="215">
        <f t="shared" si="3"/>
        <v>0</v>
      </c>
      <c r="F48" s="215"/>
      <c r="G48" s="215">
        <f t="shared" si="3"/>
        <v>0</v>
      </c>
      <c r="H48" s="215">
        <f t="shared" si="3"/>
        <v>0</v>
      </c>
    </row>
    <row r="49" spans="1:8" ht="18" hidden="1" customHeight="1" x14ac:dyDescent="0.2">
      <c r="A49" s="128" t="s">
        <v>53</v>
      </c>
      <c r="C49" s="210">
        <f>[2]UF!H50</f>
        <v>0</v>
      </c>
      <c r="D49" s="210">
        <f>[2]UF!L50</f>
        <v>0</v>
      </c>
      <c r="E49" s="210">
        <f>[2]UF!P50</f>
        <v>0</v>
      </c>
      <c r="H49" s="210">
        <f>SUM(B49:G49)</f>
        <v>0</v>
      </c>
    </row>
    <row r="50" spans="1:8" ht="18" hidden="1" customHeight="1" x14ac:dyDescent="0.2">
      <c r="A50" s="128" t="s">
        <v>54</v>
      </c>
      <c r="C50" s="210">
        <f>[2]UF!H51</f>
        <v>0</v>
      </c>
      <c r="D50" s="210">
        <f>[2]UF!L51</f>
        <v>0</v>
      </c>
      <c r="E50" s="210">
        <f>[2]UF!P51</f>
        <v>0</v>
      </c>
      <c r="H50" s="210">
        <f>SUM(B50:G50)</f>
        <v>0</v>
      </c>
    </row>
    <row r="51" spans="1:8" ht="18" hidden="1" customHeight="1" x14ac:dyDescent="0.2">
      <c r="A51" s="128" t="s">
        <v>55</v>
      </c>
      <c r="C51" s="210">
        <f>[2]UF!H52</f>
        <v>0</v>
      </c>
      <c r="D51" s="210">
        <f>[2]UF!L52</f>
        <v>0</v>
      </c>
      <c r="E51" s="210">
        <f>[2]UF!P52</f>
        <v>0</v>
      </c>
      <c r="H51" s="210">
        <f>SUM(B51:G51)</f>
        <v>0</v>
      </c>
    </row>
    <row r="52" spans="1:8" ht="18" hidden="1" customHeight="1" x14ac:dyDescent="0.2">
      <c r="A52" s="128" t="s">
        <v>56</v>
      </c>
      <c r="C52" s="210">
        <f>SUM(C53:C54)</f>
        <v>0</v>
      </c>
      <c r="D52" s="210">
        <f>SUM(D53:D54)</f>
        <v>0</v>
      </c>
      <c r="E52" s="210">
        <f>SUM(E53:E54)</f>
        <v>0</v>
      </c>
      <c r="G52" s="210">
        <f>SUM(G53:G54)</f>
        <v>0</v>
      </c>
      <c r="H52" s="210">
        <f>SUM(H53:H54)</f>
        <v>0</v>
      </c>
    </row>
    <row r="53" spans="1:8" ht="18" hidden="1" customHeight="1" x14ac:dyDescent="0.2">
      <c r="A53" s="128" t="s">
        <v>137</v>
      </c>
      <c r="C53" s="210">
        <f>[2]UF!H54</f>
        <v>0</v>
      </c>
      <c r="D53" s="210">
        <f>[2]UF!L54</f>
        <v>0</v>
      </c>
      <c r="E53" s="210">
        <f>[2]UF!P54</f>
        <v>0</v>
      </c>
      <c r="H53" s="210">
        <f t="shared" ref="H53:H65" si="4">SUM(B53:G53)</f>
        <v>0</v>
      </c>
    </row>
    <row r="54" spans="1:8" ht="18" hidden="1" customHeight="1" x14ac:dyDescent="0.2">
      <c r="A54" s="128" t="s">
        <v>138</v>
      </c>
      <c r="C54" s="210">
        <f>[2]UF!H55</f>
        <v>0</v>
      </c>
      <c r="D54" s="210">
        <f>[2]UF!L55</f>
        <v>0</v>
      </c>
      <c r="E54" s="210">
        <f>[2]UF!P55</f>
        <v>0</v>
      </c>
      <c r="H54" s="210">
        <f t="shared" si="4"/>
        <v>0</v>
      </c>
    </row>
    <row r="55" spans="1:8" ht="18" hidden="1" customHeight="1" x14ac:dyDescent="0.2">
      <c r="A55" s="128" t="s">
        <v>59</v>
      </c>
      <c r="C55" s="210">
        <f>[2]UF!H56</f>
        <v>0</v>
      </c>
      <c r="D55" s="210">
        <f>[2]UF!L56</f>
        <v>0</v>
      </c>
      <c r="E55" s="210">
        <f>[2]UF!P56</f>
        <v>0</v>
      </c>
      <c r="H55" s="210">
        <f t="shared" si="4"/>
        <v>0</v>
      </c>
    </row>
    <row r="56" spans="1:8" ht="18" hidden="1" customHeight="1" x14ac:dyDescent="0.2">
      <c r="A56" s="128" t="s">
        <v>60</v>
      </c>
      <c r="C56" s="210">
        <f>[2]UF!H57</f>
        <v>0</v>
      </c>
      <c r="D56" s="210">
        <f>[2]UF!L57</f>
        <v>0</v>
      </c>
      <c r="E56" s="210">
        <f>[2]UF!P57</f>
        <v>0</v>
      </c>
      <c r="H56" s="210">
        <f t="shared" si="4"/>
        <v>0</v>
      </c>
    </row>
    <row r="57" spans="1:8" ht="18" hidden="1" customHeight="1" x14ac:dyDescent="0.2">
      <c r="A57" s="128" t="s">
        <v>61</v>
      </c>
      <c r="C57" s="210">
        <f>[2]UF!H58</f>
        <v>0</v>
      </c>
      <c r="D57" s="210">
        <f>[2]UF!L58</f>
        <v>0</v>
      </c>
      <c r="E57" s="210">
        <f>[2]UF!P58</f>
        <v>0</v>
      </c>
      <c r="H57" s="210">
        <f t="shared" si="4"/>
        <v>0</v>
      </c>
    </row>
    <row r="58" spans="1:8" ht="18" hidden="1" customHeight="1" x14ac:dyDescent="0.2">
      <c r="A58" s="128" t="s">
        <v>62</v>
      </c>
      <c r="C58" s="210">
        <f>[2]UF!H59</f>
        <v>0</v>
      </c>
      <c r="D58" s="210">
        <f>[2]UF!L59</f>
        <v>0</v>
      </c>
      <c r="E58" s="210">
        <f>[2]UF!P59</f>
        <v>0</v>
      </c>
      <c r="H58" s="210">
        <f t="shared" si="4"/>
        <v>0</v>
      </c>
    </row>
    <row r="59" spans="1:8" ht="18" hidden="1" customHeight="1" x14ac:dyDescent="0.2">
      <c r="A59" s="128" t="s">
        <v>63</v>
      </c>
      <c r="C59" s="210">
        <f>[2]UF!H61</f>
        <v>0</v>
      </c>
      <c r="D59" s="210">
        <f>[2]UF!L61</f>
        <v>0</v>
      </c>
      <c r="E59" s="210">
        <f>[2]UF!P61</f>
        <v>0</v>
      </c>
      <c r="H59" s="210">
        <f t="shared" si="4"/>
        <v>0</v>
      </c>
    </row>
    <row r="60" spans="1:8" ht="18" hidden="1" customHeight="1" x14ac:dyDescent="0.2">
      <c r="A60" s="128" t="s">
        <v>178</v>
      </c>
    </row>
    <row r="61" spans="1:8" ht="18" hidden="1" customHeight="1" x14ac:dyDescent="0.2">
      <c r="A61" s="128" t="s">
        <v>64</v>
      </c>
      <c r="C61" s="210">
        <f>[2]UF!H63</f>
        <v>0</v>
      </c>
      <c r="D61" s="210">
        <f>[2]UF!L63</f>
        <v>0</v>
      </c>
      <c r="E61" s="210">
        <f>[2]UF!P63</f>
        <v>0</v>
      </c>
      <c r="H61" s="210">
        <f t="shared" si="4"/>
        <v>0</v>
      </c>
    </row>
    <row r="62" spans="1:8" ht="18" hidden="1" customHeight="1" x14ac:dyDescent="0.2">
      <c r="A62" s="128" t="s">
        <v>65</v>
      </c>
      <c r="C62" s="210">
        <f>[2]UF!H64</f>
        <v>0</v>
      </c>
      <c r="D62" s="210">
        <f>[2]UF!L64</f>
        <v>0</v>
      </c>
      <c r="E62" s="210">
        <f>[2]UF!P64</f>
        <v>0</v>
      </c>
      <c r="H62" s="210">
        <f t="shared" si="4"/>
        <v>0</v>
      </c>
    </row>
    <row r="63" spans="1:8" ht="18" hidden="1" customHeight="1" x14ac:dyDescent="0.2">
      <c r="A63" s="128" t="s">
        <v>66</v>
      </c>
      <c r="C63" s="210">
        <f>[2]UF!H65</f>
        <v>0</v>
      </c>
      <c r="D63" s="210">
        <f>[2]UF!L65</f>
        <v>0</v>
      </c>
      <c r="E63" s="210">
        <f>[2]UF!P65</f>
        <v>0</v>
      </c>
      <c r="H63" s="210">
        <f t="shared" si="4"/>
        <v>0</v>
      </c>
    </row>
    <row r="64" spans="1:8" ht="18" hidden="1" customHeight="1" x14ac:dyDescent="0.2">
      <c r="A64" s="128" t="s">
        <v>67</v>
      </c>
      <c r="C64" s="210">
        <f>[2]UF!H66</f>
        <v>0</v>
      </c>
      <c r="D64" s="210">
        <f>[2]UF!L66</f>
        <v>0</v>
      </c>
      <c r="E64" s="210">
        <f>[2]UF!P66</f>
        <v>0</v>
      </c>
      <c r="H64" s="210">
        <f t="shared" si="4"/>
        <v>0</v>
      </c>
    </row>
    <row r="65" spans="1:8" ht="18" hidden="1" customHeight="1" x14ac:dyDescent="0.2">
      <c r="A65" s="128" t="s">
        <v>68</v>
      </c>
      <c r="C65" s="210">
        <f>[2]UF!H67</f>
        <v>0</v>
      </c>
      <c r="D65" s="210">
        <f>[2]UF!L67</f>
        <v>0</v>
      </c>
      <c r="E65" s="210">
        <f>[2]UF!P67</f>
        <v>0</v>
      </c>
      <c r="H65" s="210">
        <f t="shared" si="4"/>
        <v>0</v>
      </c>
    </row>
    <row r="66" spans="1:8" ht="18" hidden="1" customHeight="1" x14ac:dyDescent="0.2">
      <c r="A66" s="17" t="s">
        <v>69</v>
      </c>
      <c r="B66" s="216">
        <f t="shared" ref="B66:H66" si="5">SUM(B67:B70)</f>
        <v>0</v>
      </c>
      <c r="C66" s="215">
        <f t="shared" si="5"/>
        <v>0</v>
      </c>
      <c r="D66" s="215">
        <f t="shared" si="5"/>
        <v>0</v>
      </c>
      <c r="E66" s="215">
        <f t="shared" si="5"/>
        <v>0</v>
      </c>
      <c r="F66" s="215"/>
      <c r="G66" s="215">
        <f t="shared" si="5"/>
        <v>0</v>
      </c>
      <c r="H66" s="215">
        <f t="shared" si="5"/>
        <v>0</v>
      </c>
    </row>
    <row r="67" spans="1:8" ht="18" hidden="1" customHeight="1" x14ac:dyDescent="0.2">
      <c r="A67" s="17" t="s">
        <v>70</v>
      </c>
      <c r="C67" s="210">
        <f>[2]UF!H69</f>
        <v>0</v>
      </c>
      <c r="D67" s="210">
        <f>[2]UF!L69</f>
        <v>0</v>
      </c>
      <c r="E67" s="210">
        <f>[2]UF!P69</f>
        <v>0</v>
      </c>
      <c r="H67" s="210">
        <f t="shared" ref="H67:H86" si="6">SUM(B67:G67)</f>
        <v>0</v>
      </c>
    </row>
    <row r="68" spans="1:8" ht="18" hidden="1" customHeight="1" x14ac:dyDescent="0.2">
      <c r="A68" s="17" t="s">
        <v>71</v>
      </c>
      <c r="C68" s="210">
        <f>[2]UF!H70</f>
        <v>0</v>
      </c>
      <c r="D68" s="210">
        <f>[2]UF!L70</f>
        <v>0</v>
      </c>
      <c r="E68" s="210">
        <f>[2]UF!P70</f>
        <v>0</v>
      </c>
      <c r="H68" s="210">
        <f t="shared" si="6"/>
        <v>0</v>
      </c>
    </row>
    <row r="69" spans="1:8" ht="18" hidden="1" customHeight="1" x14ac:dyDescent="0.2">
      <c r="A69" s="17" t="s">
        <v>72</v>
      </c>
      <c r="C69" s="210">
        <f>[2]UF!H71</f>
        <v>0</v>
      </c>
      <c r="D69" s="210">
        <f>[2]UF!L71</f>
        <v>0</v>
      </c>
      <c r="E69" s="210">
        <f>[2]UF!P71</f>
        <v>0</v>
      </c>
      <c r="H69" s="210">
        <f t="shared" si="6"/>
        <v>0</v>
      </c>
    </row>
    <row r="70" spans="1:8" ht="18" hidden="1" customHeight="1" x14ac:dyDescent="0.2">
      <c r="A70" s="17" t="s">
        <v>73</v>
      </c>
      <c r="C70" s="210">
        <f>[2]UF!H72</f>
        <v>0</v>
      </c>
      <c r="D70" s="210">
        <f>[2]UF!L72</f>
        <v>0</v>
      </c>
      <c r="E70" s="210">
        <f>[2]UF!P72</f>
        <v>0</v>
      </c>
      <c r="H70" s="210">
        <f t="shared" si="6"/>
        <v>0</v>
      </c>
    </row>
    <row r="71" spans="1:8" ht="18" hidden="1" customHeight="1" x14ac:dyDescent="0.2">
      <c r="A71" s="17" t="s">
        <v>74</v>
      </c>
      <c r="C71" s="210">
        <f>[2]UF!H73</f>
        <v>0</v>
      </c>
      <c r="D71" s="210">
        <f>[2]UF!L73</f>
        <v>0</v>
      </c>
      <c r="E71" s="210">
        <f>[2]UF!P73</f>
        <v>0</v>
      </c>
      <c r="H71" s="210">
        <f>SUM(B71:G71)</f>
        <v>0</v>
      </c>
    </row>
    <row r="72" spans="1:8" ht="18" hidden="1" customHeight="1" x14ac:dyDescent="0.2">
      <c r="A72" s="17" t="s">
        <v>139</v>
      </c>
      <c r="C72" s="210">
        <f>[2]UF!H74</f>
        <v>0</v>
      </c>
      <c r="D72" s="210">
        <f>[2]UF!L74</f>
        <v>0</v>
      </c>
      <c r="E72" s="210">
        <f>[2]UF!P74</f>
        <v>0</v>
      </c>
      <c r="H72" s="210">
        <f t="shared" si="6"/>
        <v>0</v>
      </c>
    </row>
    <row r="73" spans="1:8" ht="18" hidden="1" customHeight="1" x14ac:dyDescent="0.2">
      <c r="A73" s="17" t="s">
        <v>75</v>
      </c>
      <c r="C73" s="210">
        <f>[2]UF!H75</f>
        <v>0</v>
      </c>
      <c r="D73" s="210">
        <f>[2]UF!L75</f>
        <v>0</v>
      </c>
      <c r="E73" s="210">
        <f>[2]UF!P75</f>
        <v>0</v>
      </c>
      <c r="H73" s="210">
        <f t="shared" si="6"/>
        <v>0</v>
      </c>
    </row>
    <row r="74" spans="1:8" ht="18" hidden="1" customHeight="1" x14ac:dyDescent="0.2">
      <c r="A74" s="17" t="s">
        <v>76</v>
      </c>
      <c r="C74" s="210">
        <f>[2]UF!H76</f>
        <v>0</v>
      </c>
      <c r="D74" s="210">
        <f>[2]UF!L76</f>
        <v>0</v>
      </c>
      <c r="E74" s="210">
        <f>[2]UF!P76</f>
        <v>0</v>
      </c>
      <c r="H74" s="210">
        <f t="shared" si="6"/>
        <v>0</v>
      </c>
    </row>
    <row r="75" spans="1:8" ht="18" hidden="1" customHeight="1" x14ac:dyDescent="0.2">
      <c r="A75" s="17" t="s">
        <v>77</v>
      </c>
    </row>
    <row r="76" spans="1:8" ht="18" hidden="1" customHeight="1" x14ac:dyDescent="0.2">
      <c r="A76" s="17" t="s">
        <v>78</v>
      </c>
      <c r="C76" s="210">
        <f>[2]UF!H78</f>
        <v>0</v>
      </c>
      <c r="D76" s="210">
        <f>[2]UF!L78</f>
        <v>0</v>
      </c>
      <c r="E76" s="210">
        <f>[2]UF!P78</f>
        <v>0</v>
      </c>
      <c r="H76" s="210">
        <f t="shared" si="6"/>
        <v>0</v>
      </c>
    </row>
    <row r="77" spans="1:8" ht="18" hidden="1" customHeight="1" x14ac:dyDescent="0.2">
      <c r="A77" s="17" t="s">
        <v>179</v>
      </c>
    </row>
    <row r="78" spans="1:8" ht="18" hidden="1" customHeight="1" x14ac:dyDescent="0.2">
      <c r="A78" s="17" t="s">
        <v>81</v>
      </c>
      <c r="C78" s="210">
        <f>[2]UF!H80</f>
        <v>0</v>
      </c>
      <c r="D78" s="210">
        <f>[2]UF!L80</f>
        <v>0</v>
      </c>
      <c r="E78" s="210">
        <f>[2]UF!P80</f>
        <v>0</v>
      </c>
      <c r="H78" s="210">
        <f t="shared" si="6"/>
        <v>0</v>
      </c>
    </row>
    <row r="79" spans="1:8" ht="18" hidden="1" customHeight="1" x14ac:dyDescent="0.2">
      <c r="A79" s="17" t="s">
        <v>140</v>
      </c>
      <c r="C79" s="210">
        <f>[2]UF!H81</f>
        <v>0</v>
      </c>
      <c r="D79" s="210">
        <f>[2]UF!L81</f>
        <v>0</v>
      </c>
      <c r="E79" s="210">
        <f>[2]UF!P81</f>
        <v>0</v>
      </c>
      <c r="H79" s="210">
        <f t="shared" si="6"/>
        <v>0</v>
      </c>
    </row>
    <row r="80" spans="1:8" ht="18" hidden="1" customHeight="1" x14ac:dyDescent="0.2">
      <c r="A80" s="17" t="s">
        <v>79</v>
      </c>
      <c r="C80" s="210">
        <f>[2]UF!H82</f>
        <v>0</v>
      </c>
      <c r="D80" s="210">
        <f>[2]UF!L82</f>
        <v>0</v>
      </c>
      <c r="E80" s="210">
        <f>[2]UF!P82</f>
        <v>0</v>
      </c>
      <c r="H80" s="210">
        <f t="shared" si="6"/>
        <v>0</v>
      </c>
    </row>
    <row r="81" spans="1:8" ht="18" hidden="1" customHeight="1" x14ac:dyDescent="0.2">
      <c r="A81" s="17" t="s">
        <v>80</v>
      </c>
    </row>
    <row r="82" spans="1:8" ht="18" hidden="1" customHeight="1" x14ac:dyDescent="0.2">
      <c r="A82" s="17" t="s">
        <v>82</v>
      </c>
      <c r="C82" s="210">
        <f>[2]UF!H84</f>
        <v>0</v>
      </c>
      <c r="D82" s="210">
        <f>[2]UF!L84</f>
        <v>0</v>
      </c>
      <c r="E82" s="210">
        <f>[2]UF!P84</f>
        <v>0</v>
      </c>
      <c r="H82" s="210">
        <f t="shared" si="6"/>
        <v>0</v>
      </c>
    </row>
    <row r="83" spans="1:8" ht="18" hidden="1" customHeight="1" x14ac:dyDescent="0.2">
      <c r="A83" s="17" t="s">
        <v>83</v>
      </c>
      <c r="C83" s="210">
        <f>[2]UF!H85</f>
        <v>0</v>
      </c>
      <c r="D83" s="210">
        <f>[2]UF!L85</f>
        <v>0</v>
      </c>
      <c r="E83" s="210">
        <f>[2]UF!P85</f>
        <v>0</v>
      </c>
      <c r="H83" s="210">
        <f t="shared" si="6"/>
        <v>0</v>
      </c>
    </row>
    <row r="84" spans="1:8" ht="18" hidden="1" customHeight="1" x14ac:dyDescent="0.2">
      <c r="A84" s="17" t="s">
        <v>210</v>
      </c>
      <c r="C84" s="210">
        <f>[2]UF!H86</f>
        <v>0</v>
      </c>
      <c r="D84" s="210">
        <f>[2]UF!L86</f>
        <v>0</v>
      </c>
      <c r="E84" s="210">
        <f>[2]UF!P86</f>
        <v>0</v>
      </c>
      <c r="H84" s="210">
        <f t="shared" si="6"/>
        <v>0</v>
      </c>
    </row>
    <row r="85" spans="1:8" ht="18" hidden="1" customHeight="1" x14ac:dyDescent="0.2">
      <c r="A85" s="17" t="s">
        <v>84</v>
      </c>
      <c r="C85" s="210">
        <f>[2]UF!H87</f>
        <v>0</v>
      </c>
      <c r="D85" s="210">
        <f>[2]UF!L87</f>
        <v>0</v>
      </c>
      <c r="E85" s="210">
        <f>[2]UF!P87</f>
        <v>0</v>
      </c>
      <c r="H85" s="210">
        <f t="shared" si="6"/>
        <v>0</v>
      </c>
    </row>
    <row r="86" spans="1:8" ht="18" hidden="1" customHeight="1" x14ac:dyDescent="0.2">
      <c r="A86" s="17" t="s">
        <v>85</v>
      </c>
      <c r="C86" s="210">
        <f>[2]UF!H88</f>
        <v>0</v>
      </c>
      <c r="D86" s="210">
        <f>[2]UF!L88</f>
        <v>0</v>
      </c>
      <c r="E86" s="210">
        <f>[2]UF!P88</f>
        <v>0</v>
      </c>
      <c r="H86" s="210">
        <f t="shared" si="6"/>
        <v>0</v>
      </c>
    </row>
    <row r="87" spans="1:8" ht="18" hidden="1" customHeight="1" x14ac:dyDescent="0.2">
      <c r="A87" s="128"/>
    </row>
    <row r="88" spans="1:8" ht="18" hidden="1" customHeight="1" x14ac:dyDescent="0.2">
      <c r="A88" s="176"/>
    </row>
    <row r="89" spans="1:8" ht="40.5" customHeight="1" x14ac:dyDescent="0.2">
      <c r="A89" s="213" t="s">
        <v>147</v>
      </c>
      <c r="B89" s="214">
        <f>[2]UF!D90</f>
        <v>0</v>
      </c>
      <c r="C89" s="214">
        <f>[2]UF!H90</f>
        <v>0</v>
      </c>
      <c r="D89" s="214">
        <f>[2]UF!L90</f>
        <v>0</v>
      </c>
      <c r="E89" s="214">
        <f>[2]UF!P90</f>
        <v>0</v>
      </c>
      <c r="F89" s="214">
        <f>[2]UF!AB90</f>
        <v>4314000</v>
      </c>
      <c r="G89" s="214"/>
      <c r="H89" s="214">
        <f>SUM(B89:G89)</f>
        <v>4314000</v>
      </c>
    </row>
    <row r="90" spans="1:8" ht="18" hidden="1" customHeight="1" x14ac:dyDescent="0.2">
      <c r="A90" s="177" t="s">
        <v>148</v>
      </c>
      <c r="C90" s="210">
        <f>SUM(C91:C92)</f>
        <v>0</v>
      </c>
      <c r="D90" s="210">
        <f>SUM(D91:D92)</f>
        <v>0</v>
      </c>
      <c r="E90" s="210">
        <f>SUM(E91:E92)</f>
        <v>0</v>
      </c>
      <c r="H90" s="210">
        <f>SUM(H91:H92)</f>
        <v>0</v>
      </c>
    </row>
    <row r="91" spans="1:8" ht="18" hidden="1" customHeight="1" x14ac:dyDescent="0.2">
      <c r="A91" s="128" t="s">
        <v>137</v>
      </c>
      <c r="C91" s="210">
        <f>[2]UF!H92</f>
        <v>0</v>
      </c>
      <c r="D91" s="210">
        <f>[2]UF!L92</f>
        <v>0</v>
      </c>
      <c r="E91" s="210">
        <f>[2]UF!P92</f>
        <v>0</v>
      </c>
      <c r="H91" s="210">
        <f>SUM(B91:G91)</f>
        <v>0</v>
      </c>
    </row>
    <row r="92" spans="1:8" ht="18" hidden="1" customHeight="1" x14ac:dyDescent="0.2">
      <c r="A92" s="128" t="s">
        <v>138</v>
      </c>
      <c r="C92" s="210">
        <f>[2]UF!H93</f>
        <v>0</v>
      </c>
      <c r="D92" s="210">
        <f>[2]UF!L93</f>
        <v>0</v>
      </c>
      <c r="E92" s="210">
        <f>[2]UF!P93</f>
        <v>0</v>
      </c>
      <c r="H92" s="210">
        <f>SUM(B92:G92)</f>
        <v>0</v>
      </c>
    </row>
    <row r="93" spans="1:8" ht="18" hidden="1" customHeight="1" x14ac:dyDescent="0.2">
      <c r="A93" s="128" t="s">
        <v>310</v>
      </c>
      <c r="C93" s="210">
        <f>[2]UF!H94</f>
        <v>0</v>
      </c>
      <c r="D93" s="210">
        <f>[2]UF!L94</f>
        <v>0</v>
      </c>
      <c r="E93" s="210">
        <f>[2]UF!P94</f>
        <v>0</v>
      </c>
      <c r="H93" s="210">
        <f>SUM(B93:G93)</f>
        <v>0</v>
      </c>
    </row>
    <row r="94" spans="1:8" ht="18" hidden="1" customHeight="1" x14ac:dyDescent="0.2">
      <c r="A94" s="176"/>
      <c r="C94" s="210">
        <f>[2]UF!H95</f>
        <v>0</v>
      </c>
      <c r="D94" s="210">
        <f>[2]UF!L95</f>
        <v>0</v>
      </c>
      <c r="E94" s="210">
        <f>[2]UF!P95</f>
        <v>0</v>
      </c>
      <c r="H94" s="210">
        <f>SUM(B94:G94)</f>
        <v>0</v>
      </c>
    </row>
    <row r="95" spans="1:8" s="217" customFormat="1" ht="38.25" customHeight="1" thickBot="1" x14ac:dyDescent="0.25">
      <c r="A95" s="224" t="s">
        <v>13</v>
      </c>
      <c r="B95" s="225">
        <f t="shared" ref="B95:H95" si="7">SUM(B6:B12)+SUM(B15:B20)+SUM(B23:B25)+SUM(B28:B29)+SUM(B32:B48)+B90+B94+B89+B93</f>
        <v>0</v>
      </c>
      <c r="C95" s="225">
        <f t="shared" si="7"/>
        <v>0</v>
      </c>
      <c r="D95" s="225">
        <f t="shared" si="7"/>
        <v>702175</v>
      </c>
      <c r="E95" s="225">
        <f t="shared" si="7"/>
        <v>6180520</v>
      </c>
      <c r="F95" s="225">
        <f t="shared" si="7"/>
        <v>9314000</v>
      </c>
      <c r="G95" s="225">
        <f t="shared" si="7"/>
        <v>0</v>
      </c>
      <c r="H95" s="225">
        <f t="shared" si="7"/>
        <v>16196695</v>
      </c>
    </row>
    <row r="96" spans="1:8" ht="18" customHeight="1" thickTop="1" x14ac:dyDescent="0.2">
      <c r="A96" s="218"/>
      <c r="B96" s="218"/>
      <c r="C96" s="218"/>
      <c r="D96" s="218"/>
    </row>
    <row r="97" spans="1:4" ht="18" customHeight="1" x14ac:dyDescent="0.2">
      <c r="A97" s="218"/>
      <c r="B97" s="218"/>
      <c r="C97" s="218"/>
      <c r="D97" s="218"/>
    </row>
    <row r="98" spans="1:4" ht="18" customHeight="1" x14ac:dyDescent="0.2">
      <c r="A98" s="218"/>
      <c r="B98" s="218"/>
      <c r="C98" s="218"/>
      <c r="D98" s="218"/>
    </row>
    <row r="99" spans="1:4" ht="18" customHeight="1" x14ac:dyDescent="0.2">
      <c r="A99" s="218"/>
      <c r="B99" s="218"/>
      <c r="C99" s="218"/>
      <c r="D99" s="218"/>
    </row>
    <row r="100" spans="1:4" ht="18" customHeight="1" x14ac:dyDescent="0.2">
      <c r="A100" s="218"/>
      <c r="B100" s="218"/>
      <c r="C100" s="218"/>
      <c r="D100" s="218"/>
    </row>
    <row r="101" spans="1:4" ht="18" customHeight="1" x14ac:dyDescent="0.2">
      <c r="A101" s="218"/>
      <c r="B101" s="218"/>
      <c r="C101" s="218"/>
      <c r="D101" s="218"/>
    </row>
    <row r="102" spans="1:4" ht="18" customHeight="1" x14ac:dyDescent="0.2">
      <c r="A102" s="218"/>
      <c r="B102" s="218"/>
      <c r="C102" s="218"/>
      <c r="D102" s="218"/>
    </row>
    <row r="103" spans="1:4" ht="18" customHeight="1" x14ac:dyDescent="0.2">
      <c r="A103" s="218"/>
      <c r="B103" s="218"/>
      <c r="C103" s="218"/>
      <c r="D103" s="218"/>
    </row>
    <row r="104" spans="1:4" ht="18" customHeight="1" x14ac:dyDescent="0.2">
      <c r="A104" s="218"/>
      <c r="B104" s="218"/>
      <c r="C104" s="218"/>
      <c r="D104" s="218"/>
    </row>
    <row r="105" spans="1:4" ht="18" customHeight="1" x14ac:dyDescent="0.2">
      <c r="A105" s="218"/>
      <c r="B105" s="218"/>
      <c r="C105" s="218"/>
      <c r="D105" s="218"/>
    </row>
    <row r="106" spans="1:4" ht="18" customHeight="1" x14ac:dyDescent="0.2">
      <c r="A106" s="218"/>
      <c r="B106" s="218"/>
      <c r="C106" s="218"/>
      <c r="D106" s="218"/>
    </row>
    <row r="107" spans="1:4" ht="18" customHeight="1" x14ac:dyDescent="0.2">
      <c r="A107" s="218"/>
      <c r="B107" s="218"/>
      <c r="C107" s="218"/>
      <c r="D107" s="218"/>
    </row>
    <row r="108" spans="1:4" ht="18" customHeight="1" x14ac:dyDescent="0.2">
      <c r="A108" s="218"/>
      <c r="B108" s="218"/>
      <c r="C108" s="218"/>
      <c r="D108" s="218"/>
    </row>
    <row r="109" spans="1:4" ht="18" customHeight="1" x14ac:dyDescent="0.2">
      <c r="A109" s="218"/>
      <c r="B109" s="218"/>
      <c r="C109" s="218"/>
      <c r="D109" s="218"/>
    </row>
    <row r="110" spans="1:4" ht="18" customHeight="1" x14ac:dyDescent="0.2">
      <c r="A110" s="218"/>
      <c r="B110" s="218"/>
      <c r="C110" s="218"/>
      <c r="D110" s="218"/>
    </row>
    <row r="111" spans="1:4" ht="18" customHeight="1" x14ac:dyDescent="0.2">
      <c r="A111" s="218"/>
      <c r="B111" s="218"/>
      <c r="C111" s="218"/>
      <c r="D111" s="218"/>
    </row>
    <row r="112" spans="1:4" ht="18" customHeight="1" x14ac:dyDescent="0.2">
      <c r="A112" s="218"/>
      <c r="B112" s="218"/>
      <c r="C112" s="218"/>
      <c r="D112" s="218"/>
    </row>
    <row r="113" spans="1:4" ht="18" customHeight="1" x14ac:dyDescent="0.2">
      <c r="A113" s="218"/>
      <c r="B113" s="218"/>
      <c r="C113" s="218"/>
      <c r="D113" s="218"/>
    </row>
    <row r="114" spans="1:4" ht="18" customHeight="1" x14ac:dyDescent="0.2">
      <c r="A114" s="218"/>
      <c r="B114" s="218"/>
      <c r="C114" s="218"/>
      <c r="D114" s="218"/>
    </row>
    <row r="115" spans="1:4" ht="18" customHeight="1" x14ac:dyDescent="0.2">
      <c r="A115" s="218"/>
      <c r="B115" s="218"/>
      <c r="C115" s="218"/>
      <c r="D115" s="218"/>
    </row>
    <row r="116" spans="1:4" ht="18" customHeight="1" x14ac:dyDescent="0.2">
      <c r="A116" s="218"/>
      <c r="B116" s="218"/>
      <c r="C116" s="218"/>
      <c r="D116" s="218"/>
    </row>
    <row r="117" spans="1:4" ht="18" customHeight="1" x14ac:dyDescent="0.2">
      <c r="A117" s="218"/>
      <c r="B117" s="218"/>
      <c r="C117" s="218"/>
      <c r="D117" s="218"/>
    </row>
    <row r="118" spans="1:4" ht="18" customHeight="1" x14ac:dyDescent="0.2">
      <c r="A118" s="218"/>
      <c r="B118" s="218"/>
      <c r="C118" s="218"/>
      <c r="D118" s="218"/>
    </row>
    <row r="119" spans="1:4" ht="18" customHeight="1" x14ac:dyDescent="0.2">
      <c r="A119" s="218"/>
      <c r="B119" s="218"/>
      <c r="C119" s="218"/>
      <c r="D119" s="218"/>
    </row>
    <row r="120" spans="1:4" ht="18" customHeight="1" x14ac:dyDescent="0.2">
      <c r="A120" s="218"/>
      <c r="B120" s="218"/>
      <c r="C120" s="218"/>
      <c r="D120" s="218"/>
    </row>
    <row r="121" spans="1:4" ht="18" customHeight="1" x14ac:dyDescent="0.2">
      <c r="A121" s="218"/>
      <c r="B121" s="218"/>
      <c r="C121" s="218"/>
      <c r="D121" s="218"/>
    </row>
    <row r="122" spans="1:4" ht="18" customHeight="1" x14ac:dyDescent="0.2">
      <c r="A122" s="218"/>
      <c r="B122" s="218"/>
      <c r="C122" s="218"/>
      <c r="D122" s="218"/>
    </row>
    <row r="123" spans="1:4" ht="18" customHeight="1" x14ac:dyDescent="0.2">
      <c r="A123" s="218"/>
      <c r="B123" s="218"/>
      <c r="C123" s="218"/>
      <c r="D123" s="218"/>
    </row>
    <row r="124" spans="1:4" ht="18" customHeight="1" x14ac:dyDescent="0.2">
      <c r="A124" s="218"/>
      <c r="B124" s="218"/>
      <c r="C124" s="218"/>
      <c r="D124" s="218"/>
    </row>
    <row r="125" spans="1:4" ht="18" customHeight="1" x14ac:dyDescent="0.2">
      <c r="A125" s="218"/>
      <c r="B125" s="218"/>
      <c r="C125" s="218"/>
      <c r="D125" s="218"/>
    </row>
    <row r="126" spans="1:4" ht="18" customHeight="1" x14ac:dyDescent="0.2">
      <c r="A126" s="218"/>
      <c r="B126" s="218"/>
      <c r="C126" s="218"/>
      <c r="D126" s="218"/>
    </row>
    <row r="127" spans="1:4" ht="18" customHeight="1" x14ac:dyDescent="0.2">
      <c r="A127" s="218"/>
      <c r="B127" s="218"/>
      <c r="C127" s="218"/>
      <c r="D127" s="218"/>
    </row>
    <row r="128" spans="1:4" ht="18" customHeight="1" x14ac:dyDescent="0.2">
      <c r="A128" s="218"/>
      <c r="B128" s="218"/>
      <c r="C128" s="218"/>
      <c r="D128" s="218"/>
    </row>
    <row r="129" spans="1:8" ht="18" customHeight="1" x14ac:dyDescent="0.2">
      <c r="A129" s="218"/>
      <c r="B129" s="218"/>
      <c r="C129" s="218"/>
      <c r="D129" s="218"/>
    </row>
    <row r="130" spans="1:8" ht="18" customHeight="1" x14ac:dyDescent="0.2">
      <c r="A130" s="218"/>
      <c r="B130" s="218"/>
      <c r="C130" s="218"/>
      <c r="D130" s="218"/>
    </row>
    <row r="131" spans="1:8" ht="18" customHeight="1" x14ac:dyDescent="0.2">
      <c r="A131" s="218"/>
      <c r="B131" s="218"/>
      <c r="C131" s="218"/>
      <c r="D131" s="218"/>
    </row>
    <row r="132" spans="1:8" ht="18" customHeight="1" x14ac:dyDescent="0.2">
      <c r="A132" s="218"/>
      <c r="B132" s="218"/>
      <c r="C132" s="218"/>
      <c r="D132" s="218"/>
    </row>
    <row r="133" spans="1:8" ht="18" customHeight="1" x14ac:dyDescent="0.2">
      <c r="A133" s="218"/>
      <c r="B133" s="218"/>
      <c r="C133" s="218"/>
      <c r="D133" s="218"/>
    </row>
    <row r="134" spans="1:8" ht="18" customHeight="1" x14ac:dyDescent="0.2">
      <c r="A134" s="218"/>
      <c r="B134" s="218"/>
      <c r="C134" s="218"/>
      <c r="D134" s="218"/>
      <c r="H134" s="210">
        <v>173</v>
      </c>
    </row>
    <row r="135" spans="1:8" ht="18" customHeight="1" x14ac:dyDescent="0.2">
      <c r="A135" s="218"/>
      <c r="B135" s="218"/>
      <c r="C135" s="218"/>
      <c r="D135" s="218"/>
      <c r="H135" s="210">
        <f>+H86+H134</f>
        <v>173</v>
      </c>
    </row>
    <row r="136" spans="1:8" ht="18" customHeight="1" x14ac:dyDescent="0.2">
      <c r="A136" s="218"/>
      <c r="B136" s="218"/>
      <c r="C136" s="218"/>
      <c r="D136" s="218"/>
      <c r="H136" s="210">
        <f>11472796-H135</f>
        <v>11472623</v>
      </c>
    </row>
    <row r="137" spans="1:8" ht="18" customHeight="1" x14ac:dyDescent="0.2">
      <c r="A137" s="218"/>
      <c r="B137" s="218"/>
      <c r="C137" s="218"/>
      <c r="D137" s="218"/>
    </row>
    <row r="138" spans="1:8" ht="18" customHeight="1" x14ac:dyDescent="0.2">
      <c r="A138" s="218"/>
      <c r="B138" s="218"/>
      <c r="C138" s="218"/>
      <c r="D138" s="218"/>
    </row>
    <row r="139" spans="1:8" ht="18" customHeight="1" x14ac:dyDescent="0.2">
      <c r="A139" s="218"/>
      <c r="B139" s="218"/>
      <c r="C139" s="218"/>
      <c r="D139" s="218"/>
    </row>
    <row r="140" spans="1:8" ht="18" customHeight="1" x14ac:dyDescent="0.2">
      <c r="A140" s="218"/>
      <c r="B140" s="218"/>
      <c r="C140" s="218"/>
      <c r="D140" s="218"/>
    </row>
    <row r="141" spans="1:8" ht="18" customHeight="1" x14ac:dyDescent="0.2">
      <c r="A141" s="218"/>
      <c r="B141" s="218"/>
      <c r="C141" s="218"/>
      <c r="D141" s="218"/>
    </row>
    <row r="142" spans="1:8" ht="18" customHeight="1" x14ac:dyDescent="0.2">
      <c r="A142" s="218"/>
      <c r="B142" s="218"/>
      <c r="C142" s="218"/>
      <c r="D142" s="218"/>
    </row>
    <row r="143" spans="1:8" ht="18" customHeight="1" x14ac:dyDescent="0.2">
      <c r="A143" s="218"/>
      <c r="B143" s="218"/>
      <c r="C143" s="218"/>
      <c r="D143" s="218"/>
    </row>
    <row r="144" spans="1:8" ht="18" customHeight="1" x14ac:dyDescent="0.2">
      <c r="A144" s="218"/>
      <c r="B144" s="218"/>
      <c r="C144" s="218"/>
      <c r="D144" s="218"/>
    </row>
    <row r="145" spans="1:4" ht="18" customHeight="1" x14ac:dyDescent="0.2">
      <c r="A145" s="218"/>
      <c r="B145" s="218"/>
      <c r="C145" s="218"/>
      <c r="D145" s="218"/>
    </row>
    <row r="146" spans="1:4" ht="18" customHeight="1" x14ac:dyDescent="0.2">
      <c r="A146" s="218"/>
      <c r="B146" s="218"/>
      <c r="C146" s="218"/>
      <c r="D146" s="218"/>
    </row>
    <row r="147" spans="1:4" ht="18" customHeight="1" x14ac:dyDescent="0.2">
      <c r="A147" s="218"/>
      <c r="B147" s="218"/>
      <c r="C147" s="218"/>
      <c r="D147" s="218"/>
    </row>
    <row r="148" spans="1:4" x14ac:dyDescent="0.2">
      <c r="A148" s="218"/>
      <c r="B148" s="218"/>
      <c r="C148" s="218"/>
      <c r="D148" s="218"/>
    </row>
    <row r="149" spans="1:4" x14ac:dyDescent="0.2">
      <c r="A149" s="218"/>
      <c r="B149" s="218"/>
      <c r="C149" s="218"/>
      <c r="D149" s="218"/>
    </row>
    <row r="150" spans="1:4" x14ac:dyDescent="0.2">
      <c r="A150" s="218"/>
      <c r="B150" s="218"/>
      <c r="C150" s="218"/>
      <c r="D150" s="218"/>
    </row>
    <row r="151" spans="1:4" x14ac:dyDescent="0.2">
      <c r="A151" s="218"/>
      <c r="B151" s="218"/>
      <c r="C151" s="218"/>
      <c r="D151" s="218"/>
    </row>
  </sheetData>
  <printOptions gridLines="1"/>
  <pageMargins left="1.54" right="0.27" top="1.19" bottom="0.26" header="0.17" footer="0.17"/>
  <pageSetup paperSize="9" scale="7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SUM</vt:lpstr>
      <vt:lpstr>ByDept.</vt:lpstr>
      <vt:lpstr>ProgramAdjustments</vt:lpstr>
      <vt:lpstr>ALLSOURCES</vt:lpstr>
      <vt:lpstr>SPFs-RA10651</vt:lpstr>
      <vt:lpstr>CONTINUING-RA10633</vt:lpstr>
      <vt:lpstr>AUTOMATIC</vt:lpstr>
      <vt:lpstr>SUPPL-RA10652</vt:lpstr>
      <vt:lpstr>UF</vt:lpstr>
      <vt:lpstr>ALLSOURCES!Print_Area</vt:lpstr>
      <vt:lpstr>AUTOMATIC!Print_Area</vt:lpstr>
      <vt:lpstr>ByDept.!Print_Area</vt:lpstr>
      <vt:lpstr>'CONTINUING-RA10633'!Print_Area</vt:lpstr>
      <vt:lpstr>ProgramAdjustments!Print_Area</vt:lpstr>
      <vt:lpstr>'SPFs-RA10651'!Print_Area</vt:lpstr>
      <vt:lpstr>SUM!Print_Area</vt:lpstr>
      <vt:lpstr>'SUPPL-RA10652'!Print_Area</vt:lpstr>
      <vt:lpstr>UF!Print_Area</vt:lpstr>
      <vt:lpstr>ALLSOURCES!Print_Titles</vt:lpstr>
      <vt:lpstr>AUTOMATIC!Print_Titles</vt:lpstr>
      <vt:lpstr>ByDept.!Print_Titles</vt:lpstr>
      <vt:lpstr>'CONTINUING-RA10633'!Print_Titles</vt:lpstr>
      <vt:lpstr>ProgramAdjustments!Print_Titles</vt:lpstr>
      <vt:lpstr>'SPFs-RA10651'!Print_Titles</vt:lpstr>
      <vt:lpstr>'SUPPL-RA10652'!Print_Titles</vt:lpstr>
      <vt:lpstr>UF!Print_Titles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Olivia Regner</cp:lastModifiedBy>
  <cp:lastPrinted>2015-12-09T02:14:01Z</cp:lastPrinted>
  <dcterms:created xsi:type="dcterms:W3CDTF">2012-05-10T01:12:58Z</dcterms:created>
  <dcterms:modified xsi:type="dcterms:W3CDTF">2015-12-09T02:16:56Z</dcterms:modified>
</cp:coreProperties>
</file>