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xalan\Documents\Disbursement BTS\May 2015\"/>
    </mc:Choice>
  </mc:AlternateContent>
  <bookViews>
    <workbookView xWindow="0" yWindow="0" windowWidth="20490" windowHeight="8340" tabRatio="807"/>
  </bookViews>
  <sheets>
    <sheet name="SUM" sheetId="129" r:id="rId1"/>
    <sheet name="BYDEPT." sheetId="136" r:id="rId2"/>
    <sheet name="ADJ." sheetId="127" r:id="rId3"/>
    <sheet name="ALLSOURCES" sheetId="128" r:id="rId4"/>
    <sheet name="SPFs-RA10651" sheetId="131" r:id="rId5"/>
    <sheet name="AUTO" sheetId="132" r:id="rId6"/>
    <sheet name="CONT.-RA10633" sheetId="134" r:id="rId7"/>
    <sheet name="SUM-SUPPL" sheetId="133" r:id="rId8"/>
    <sheet name="UF" sheetId="137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2">ADJ.!$A$1:$F$64</definedName>
    <definedName name="_xlnm.Print_Area" localSheetId="3">ALLSOURCES!$A$1:$I$97</definedName>
    <definedName name="_xlnm.Print_Area" localSheetId="5">AUTO!$A$1:$O$95</definedName>
    <definedName name="_xlnm.Print_Area" localSheetId="1">BYDEPT.!$A$1:$L$260</definedName>
    <definedName name="_xlnm.Print_Area" localSheetId="6">'CONT.-RA10633'!$A$1:$L$96</definedName>
    <definedName name="_xlnm.Print_Area" localSheetId="4">'SPFs-RA10651'!$A$1:$K$95</definedName>
    <definedName name="_xlnm.Print_Area" localSheetId="0">SUM!$A$1:$F$53</definedName>
    <definedName name="_xlnm.Print_Area" localSheetId="7">'SUM-SUPPL'!$A$1:$D$97</definedName>
    <definedName name="_xlnm.Print_Area" localSheetId="8">UF!$A$1:$H$95</definedName>
    <definedName name="_xlnm.Print_Titles" localSheetId="2">ADJ.!$1:$5</definedName>
    <definedName name="_xlnm.Print_Titles" localSheetId="3">ALLSOURCES!$1:$6</definedName>
    <definedName name="_xlnm.Print_Titles" localSheetId="5">AUTO!$A:$A,AUTO!$1:$5</definedName>
    <definedName name="_xlnm.Print_Titles" localSheetId="1">BYDEPT.!$1:$6</definedName>
    <definedName name="_xlnm.Print_Titles" localSheetId="6">'CONT.-RA10633'!$A:$A,'CONT.-RA10633'!$1:$5</definedName>
    <definedName name="_xlnm.Print_Titles" localSheetId="4">'SPFs-RA10651'!$A:$A,'SPFs-RA10651'!$1:$5</definedName>
    <definedName name="_xlnm.Print_Titles" localSheetId="7">'SUM-SUPPL'!$A:$A,'SUM-SUPPL'!$1:$5</definedName>
    <definedName name="_xlnm.Print_Titles" localSheetId="8">UF!$1:$5</definedName>
    <definedName name="Z_5BA19E16_4FBA_4604_B3D1_F564165F1D65_.wvu.Cols" localSheetId="5" hidden="1">AUTO!#REF!</definedName>
    <definedName name="Z_5BA19E16_4FBA_4604_B3D1_F564165F1D65_.wvu.PrintArea" localSheetId="5" hidden="1">AUTO!$A$1:$O$95</definedName>
    <definedName name="Z_5BA19E16_4FBA_4604_B3D1_F564165F1D65_.wvu.PrintArea" localSheetId="6" hidden="1">'CONT.-RA10633'!$A$1:$H$96</definedName>
    <definedName name="Z_5BA19E16_4FBA_4604_B3D1_F564165F1D65_.wvu.PrintArea" localSheetId="7" hidden="1">'SUM-SUPPL'!$A$1:$D$97</definedName>
    <definedName name="Z_5BA19E16_4FBA_4604_B3D1_F564165F1D65_.wvu.PrintArea" localSheetId="8" hidden="1">UF!$A$1:$H$95</definedName>
    <definedName name="Z_5BA19E16_4FBA_4604_B3D1_F564165F1D65_.wvu.PrintTitles" localSheetId="5" hidden="1">AUTO!$A:$A,AUTO!$1:$5</definedName>
    <definedName name="Z_5BA19E16_4FBA_4604_B3D1_F564165F1D65_.wvu.PrintTitles" localSheetId="6" hidden="1">'CONT.-RA10633'!$1:$5</definedName>
    <definedName name="Z_5BA19E16_4FBA_4604_B3D1_F564165F1D65_.wvu.PrintTitles" localSheetId="7" hidden="1">'SUM-SUPPL'!$1:$5</definedName>
    <definedName name="Z_5BA19E16_4FBA_4604_B3D1_F564165F1D65_.wvu.PrintTitles" localSheetId="8" hidden="1">UF!$1:$5</definedName>
  </definedNames>
  <calcPr calcId="152511"/>
</workbook>
</file>

<file path=xl/calcChain.xml><?xml version="1.0" encoding="utf-8"?>
<calcChain xmlns="http://schemas.openxmlformats.org/spreadsheetml/2006/main">
  <c r="C96" i="137" l="1"/>
  <c r="B96" i="137"/>
  <c r="E94" i="137"/>
  <c r="D94" i="137"/>
  <c r="C94" i="137"/>
  <c r="E93" i="137"/>
  <c r="D93" i="137"/>
  <c r="C93" i="137"/>
  <c r="H93" i="137" s="1"/>
  <c r="E92" i="137"/>
  <c r="D92" i="137"/>
  <c r="C92" i="137"/>
  <c r="E91" i="137"/>
  <c r="E90" i="137" s="1"/>
  <c r="D91" i="137"/>
  <c r="C91" i="137"/>
  <c r="H91" i="137" s="1"/>
  <c r="D90" i="137"/>
  <c r="E89" i="137"/>
  <c r="D89" i="137"/>
  <c r="C89" i="137"/>
  <c r="B89" i="137"/>
  <c r="E86" i="137"/>
  <c r="D86" i="137"/>
  <c r="C86" i="137"/>
  <c r="E85" i="137"/>
  <c r="D85" i="137"/>
  <c r="H85" i="137" s="1"/>
  <c r="C85" i="137"/>
  <c r="E84" i="137"/>
  <c r="D84" i="137"/>
  <c r="C84" i="137"/>
  <c r="E83" i="137"/>
  <c r="D83" i="137"/>
  <c r="H83" i="137" s="1"/>
  <c r="C83" i="137"/>
  <c r="E82" i="137"/>
  <c r="D82" i="137"/>
  <c r="C82" i="137"/>
  <c r="E80" i="137"/>
  <c r="D80" i="137"/>
  <c r="H80" i="137" s="1"/>
  <c r="C80" i="137"/>
  <c r="E79" i="137"/>
  <c r="D79" i="137"/>
  <c r="C79" i="137"/>
  <c r="E78" i="137"/>
  <c r="D78" i="137"/>
  <c r="H78" i="137" s="1"/>
  <c r="C78" i="137"/>
  <c r="E76" i="137"/>
  <c r="D76" i="137"/>
  <c r="C76" i="137"/>
  <c r="E74" i="137"/>
  <c r="D74" i="137"/>
  <c r="H74" i="137" s="1"/>
  <c r="C74" i="137"/>
  <c r="E73" i="137"/>
  <c r="D73" i="137"/>
  <c r="C73" i="137"/>
  <c r="E72" i="137"/>
  <c r="D72" i="137"/>
  <c r="H72" i="137" s="1"/>
  <c r="C72" i="137"/>
  <c r="E71" i="137"/>
  <c r="D71" i="137"/>
  <c r="C71" i="137"/>
  <c r="E70" i="137"/>
  <c r="D70" i="137"/>
  <c r="H70" i="137" s="1"/>
  <c r="C70" i="137"/>
  <c r="E69" i="137"/>
  <c r="D69" i="137"/>
  <c r="C69" i="137"/>
  <c r="E68" i="137"/>
  <c r="D68" i="137"/>
  <c r="H68" i="137" s="1"/>
  <c r="C68" i="137"/>
  <c r="E67" i="137"/>
  <c r="D67" i="137"/>
  <c r="C67" i="137"/>
  <c r="C66" i="137" s="1"/>
  <c r="G66" i="137"/>
  <c r="E66" i="137"/>
  <c r="B66" i="137"/>
  <c r="E65" i="137"/>
  <c r="D65" i="137"/>
  <c r="H65" i="137" s="1"/>
  <c r="C65" i="137"/>
  <c r="E64" i="137"/>
  <c r="D64" i="137"/>
  <c r="C64" i="137"/>
  <c r="E63" i="137"/>
  <c r="D63" i="137"/>
  <c r="H63" i="137" s="1"/>
  <c r="C63" i="137"/>
  <c r="E62" i="137"/>
  <c r="D62" i="137"/>
  <c r="C62" i="137"/>
  <c r="E61" i="137"/>
  <c r="D61" i="137"/>
  <c r="H61" i="137" s="1"/>
  <c r="C61" i="137"/>
  <c r="E59" i="137"/>
  <c r="D59" i="137"/>
  <c r="C59" i="137"/>
  <c r="E58" i="137"/>
  <c r="D58" i="137"/>
  <c r="H58" i="137" s="1"/>
  <c r="C58" i="137"/>
  <c r="E57" i="137"/>
  <c r="D57" i="137"/>
  <c r="C57" i="137"/>
  <c r="E56" i="137"/>
  <c r="D56" i="137"/>
  <c r="H56" i="137" s="1"/>
  <c r="C56" i="137"/>
  <c r="E55" i="137"/>
  <c r="D55" i="137"/>
  <c r="C55" i="137"/>
  <c r="E54" i="137"/>
  <c r="D54" i="137"/>
  <c r="H54" i="137" s="1"/>
  <c r="C54" i="137"/>
  <c r="E53" i="137"/>
  <c r="D53" i="137"/>
  <c r="C53" i="137"/>
  <c r="C52" i="137" s="1"/>
  <c r="G52" i="137"/>
  <c r="E52" i="137"/>
  <c r="E51" i="137"/>
  <c r="D51" i="137"/>
  <c r="C51" i="137"/>
  <c r="H51" i="137" s="1"/>
  <c r="E50" i="137"/>
  <c r="D50" i="137"/>
  <c r="C50" i="137"/>
  <c r="E49" i="137"/>
  <c r="D49" i="137"/>
  <c r="C49" i="137"/>
  <c r="G48" i="137"/>
  <c r="B48" i="137"/>
  <c r="B95" i="137" s="1"/>
  <c r="B97" i="137" s="1"/>
  <c r="E46" i="137"/>
  <c r="D46" i="137"/>
  <c r="C46" i="137"/>
  <c r="E45" i="137"/>
  <c r="D45" i="137"/>
  <c r="C45" i="137"/>
  <c r="H45" i="137" s="1"/>
  <c r="E44" i="137"/>
  <c r="D44" i="137"/>
  <c r="C44" i="137"/>
  <c r="E43" i="137"/>
  <c r="D43" i="137"/>
  <c r="C43" i="137"/>
  <c r="H43" i="137" s="1"/>
  <c r="E42" i="137"/>
  <c r="D42" i="137"/>
  <c r="C42" i="137"/>
  <c r="E41" i="137"/>
  <c r="D41" i="137"/>
  <c r="C41" i="137"/>
  <c r="H41" i="137" s="1"/>
  <c r="E40" i="137"/>
  <c r="D40" i="137"/>
  <c r="C40" i="137"/>
  <c r="E39" i="137"/>
  <c r="D39" i="137"/>
  <c r="C39" i="137"/>
  <c r="H39" i="137" s="1"/>
  <c r="E38" i="137"/>
  <c r="D38" i="137"/>
  <c r="C38" i="137"/>
  <c r="E37" i="137"/>
  <c r="D37" i="137"/>
  <c r="C37" i="137"/>
  <c r="H37" i="137" s="1"/>
  <c r="E36" i="137"/>
  <c r="D36" i="137"/>
  <c r="C36" i="137"/>
  <c r="E35" i="137"/>
  <c r="D35" i="137"/>
  <c r="C35" i="137"/>
  <c r="H35" i="137" s="1"/>
  <c r="E34" i="137"/>
  <c r="D34" i="137"/>
  <c r="C34" i="137"/>
  <c r="F33" i="137"/>
  <c r="F95" i="137" s="1"/>
  <c r="E33" i="137"/>
  <c r="D33" i="137"/>
  <c r="C33" i="137"/>
  <c r="E32" i="137"/>
  <c r="D32" i="137"/>
  <c r="C32" i="137"/>
  <c r="E31" i="137"/>
  <c r="D31" i="137"/>
  <c r="H31" i="137" s="1"/>
  <c r="C31" i="137"/>
  <c r="E30" i="137"/>
  <c r="D30" i="137"/>
  <c r="C30" i="137"/>
  <c r="C29" i="137" s="1"/>
  <c r="G29" i="137"/>
  <c r="E29" i="137"/>
  <c r="G28" i="137"/>
  <c r="E28" i="137"/>
  <c r="D28" i="137"/>
  <c r="C28" i="137"/>
  <c r="E27" i="137"/>
  <c r="E25" i="137" s="1"/>
  <c r="D27" i="137"/>
  <c r="C27" i="137"/>
  <c r="E26" i="137"/>
  <c r="D26" i="137"/>
  <c r="D25" i="137" s="1"/>
  <c r="C26" i="137"/>
  <c r="G25" i="137"/>
  <c r="C25" i="137"/>
  <c r="E24" i="137"/>
  <c r="D24" i="137"/>
  <c r="C24" i="137"/>
  <c r="E23" i="137"/>
  <c r="D23" i="137"/>
  <c r="C23" i="137"/>
  <c r="H23" i="137" s="1"/>
  <c r="E22" i="137"/>
  <c r="D22" i="137"/>
  <c r="C22" i="137"/>
  <c r="E21" i="137"/>
  <c r="D21" i="137"/>
  <c r="C21" i="137"/>
  <c r="G20" i="137"/>
  <c r="D20" i="137"/>
  <c r="E19" i="137"/>
  <c r="D19" i="137"/>
  <c r="H19" i="137" s="1"/>
  <c r="C19" i="137"/>
  <c r="E18" i="137"/>
  <c r="D18" i="137"/>
  <c r="C18" i="137"/>
  <c r="E17" i="137"/>
  <c r="D17" i="137"/>
  <c r="H17" i="137" s="1"/>
  <c r="C17" i="137"/>
  <c r="E16" i="137"/>
  <c r="D16" i="137"/>
  <c r="C16" i="137"/>
  <c r="E15" i="137"/>
  <c r="D15" i="137"/>
  <c r="H15" i="137" s="1"/>
  <c r="C15" i="137"/>
  <c r="E14" i="137"/>
  <c r="E12" i="137" s="1"/>
  <c r="D14" i="137"/>
  <c r="C14" i="137"/>
  <c r="E13" i="137"/>
  <c r="D13" i="137"/>
  <c r="D12" i="137" s="1"/>
  <c r="C13" i="137"/>
  <c r="G12" i="137"/>
  <c r="C12" i="137"/>
  <c r="E11" i="137"/>
  <c r="D11" i="137"/>
  <c r="C11" i="137"/>
  <c r="E10" i="137"/>
  <c r="D10" i="137"/>
  <c r="C10" i="137"/>
  <c r="H10" i="137" s="1"/>
  <c r="E9" i="137"/>
  <c r="D9" i="137"/>
  <c r="C9" i="137"/>
  <c r="E8" i="137"/>
  <c r="D8" i="137"/>
  <c r="C8" i="137"/>
  <c r="H8" i="137" s="1"/>
  <c r="E7" i="137"/>
  <c r="D7" i="137"/>
  <c r="C7" i="137"/>
  <c r="E6" i="137"/>
  <c r="D6" i="137"/>
  <c r="C6" i="137"/>
  <c r="H6" i="137" s="1"/>
  <c r="A3" i="137"/>
  <c r="A1" i="137"/>
  <c r="G259" i="136"/>
  <c r="J259" i="136" s="1"/>
  <c r="L259" i="136" s="1"/>
  <c r="G258" i="136"/>
  <c r="J258" i="136" s="1"/>
  <c r="L258" i="136" s="1"/>
  <c r="H257" i="136"/>
  <c r="G257" i="136"/>
  <c r="G256" i="136"/>
  <c r="J256" i="136" s="1"/>
  <c r="L256" i="136" s="1"/>
  <c r="H255" i="136"/>
  <c r="G255" i="136"/>
  <c r="H254" i="136"/>
  <c r="G254" i="136"/>
  <c r="H253" i="136"/>
  <c r="H252" i="136"/>
  <c r="H251" i="136"/>
  <c r="J251" i="136" s="1"/>
  <c r="H250" i="136"/>
  <c r="H247" i="136"/>
  <c r="G247" i="136"/>
  <c r="J247" i="136" s="1"/>
  <c r="H245" i="136"/>
  <c r="J245" i="136" s="1"/>
  <c r="J244" i="136" s="1"/>
  <c r="D245" i="136"/>
  <c r="H244" i="136"/>
  <c r="C244" i="136"/>
  <c r="B244" i="136"/>
  <c r="H242" i="136"/>
  <c r="J242" i="136" s="1"/>
  <c r="D242" i="136"/>
  <c r="J241" i="136"/>
  <c r="H241" i="136"/>
  <c r="D241" i="136"/>
  <c r="L241" i="136" s="1"/>
  <c r="H240" i="136"/>
  <c r="J240" i="136" s="1"/>
  <c r="D240" i="136"/>
  <c r="H239" i="136"/>
  <c r="J239" i="136" s="1"/>
  <c r="D239" i="136"/>
  <c r="H238" i="136"/>
  <c r="J238" i="136" s="1"/>
  <c r="D238" i="136"/>
  <c r="H237" i="136"/>
  <c r="J237" i="136" s="1"/>
  <c r="D237" i="136"/>
  <c r="H236" i="136"/>
  <c r="J236" i="136" s="1"/>
  <c r="D236" i="136"/>
  <c r="H235" i="136"/>
  <c r="J235" i="136" s="1"/>
  <c r="D235" i="136"/>
  <c r="H234" i="136"/>
  <c r="J234" i="136" s="1"/>
  <c r="D234" i="136"/>
  <c r="I233" i="136"/>
  <c r="C233" i="136"/>
  <c r="B233" i="136"/>
  <c r="G232" i="136"/>
  <c r="F232" i="136"/>
  <c r="E232" i="136"/>
  <c r="H230" i="136"/>
  <c r="G230" i="136"/>
  <c r="B230" i="136"/>
  <c r="D230" i="136" s="1"/>
  <c r="L230" i="136" s="1"/>
  <c r="H229" i="136"/>
  <c r="G229" i="136"/>
  <c r="D229" i="136"/>
  <c r="L229" i="136" s="1"/>
  <c r="H228" i="136"/>
  <c r="G228" i="136"/>
  <c r="D228" i="136"/>
  <c r="L228" i="136" s="1"/>
  <c r="H227" i="136"/>
  <c r="G227" i="136"/>
  <c r="J227" i="136" s="1"/>
  <c r="D227" i="136"/>
  <c r="L227" i="136" s="1"/>
  <c r="H226" i="136"/>
  <c r="G226" i="136"/>
  <c r="B226" i="136"/>
  <c r="D226" i="136" s="1"/>
  <c r="L226" i="136" s="1"/>
  <c r="H225" i="136"/>
  <c r="G225" i="136"/>
  <c r="B225" i="136"/>
  <c r="D225" i="136" s="1"/>
  <c r="L225" i="136" s="1"/>
  <c r="H224" i="136"/>
  <c r="G224" i="136"/>
  <c r="B224" i="136"/>
  <c r="D224" i="136" s="1"/>
  <c r="L224" i="136" s="1"/>
  <c r="H223" i="136"/>
  <c r="G223" i="136"/>
  <c r="D223" i="136"/>
  <c r="L223" i="136" s="1"/>
  <c r="B223" i="136"/>
  <c r="H222" i="136"/>
  <c r="G222" i="136"/>
  <c r="J222" i="136" s="1"/>
  <c r="D222" i="136"/>
  <c r="L222" i="136" s="1"/>
  <c r="D220" i="136"/>
  <c r="B220" i="136"/>
  <c r="H219" i="136"/>
  <c r="G219" i="136"/>
  <c r="D219" i="136"/>
  <c r="B219" i="136"/>
  <c r="H218" i="136"/>
  <c r="G218" i="136"/>
  <c r="D218" i="136"/>
  <c r="B218" i="136"/>
  <c r="H217" i="136"/>
  <c r="H215" i="136" s="1"/>
  <c r="G217" i="136"/>
  <c r="D217" i="136"/>
  <c r="H216" i="136"/>
  <c r="G216" i="136"/>
  <c r="G215" i="136" s="1"/>
  <c r="B216" i="136"/>
  <c r="D216" i="136" s="1"/>
  <c r="L216" i="136" s="1"/>
  <c r="F215" i="136"/>
  <c r="F213" i="136" s="1"/>
  <c r="E215" i="136"/>
  <c r="C215" i="136"/>
  <c r="B215" i="136"/>
  <c r="H214" i="136"/>
  <c r="G214" i="136"/>
  <c r="B214" i="136"/>
  <c r="E213" i="136"/>
  <c r="C213" i="136"/>
  <c r="H211" i="136"/>
  <c r="L211" i="136" s="1"/>
  <c r="G211" i="136"/>
  <c r="H210" i="136"/>
  <c r="L210" i="136" s="1"/>
  <c r="G210" i="136"/>
  <c r="H209" i="136"/>
  <c r="L209" i="136" s="1"/>
  <c r="G209" i="136"/>
  <c r="H208" i="136"/>
  <c r="L208" i="136" s="1"/>
  <c r="G208" i="136"/>
  <c r="H207" i="136"/>
  <c r="L207" i="136" s="1"/>
  <c r="G207" i="136"/>
  <c r="L206" i="136"/>
  <c r="H205" i="136"/>
  <c r="L205" i="136" s="1"/>
  <c r="G205" i="136"/>
  <c r="H204" i="136"/>
  <c r="L204" i="136" s="1"/>
  <c r="G204" i="136"/>
  <c r="H203" i="136"/>
  <c r="L203" i="136" s="1"/>
  <c r="G203" i="136"/>
  <c r="H202" i="136"/>
  <c r="L202" i="136" s="1"/>
  <c r="G202" i="136"/>
  <c r="H201" i="136"/>
  <c r="L200" i="136"/>
  <c r="H199" i="136"/>
  <c r="L199" i="136" s="1"/>
  <c r="G199" i="136"/>
  <c r="H198" i="136"/>
  <c r="L198" i="136" s="1"/>
  <c r="G198" i="136"/>
  <c r="H197" i="136"/>
  <c r="L197" i="136" s="1"/>
  <c r="G197" i="136"/>
  <c r="H196" i="136"/>
  <c r="L196" i="136" s="1"/>
  <c r="G196" i="136"/>
  <c r="H195" i="136"/>
  <c r="L195" i="136" s="1"/>
  <c r="G195" i="136"/>
  <c r="H194" i="136"/>
  <c r="L194" i="136" s="1"/>
  <c r="G194" i="136"/>
  <c r="H193" i="136"/>
  <c r="L193" i="136" s="1"/>
  <c r="G193" i="136"/>
  <c r="H192" i="136"/>
  <c r="L192" i="136" s="1"/>
  <c r="L191" i="136" s="1"/>
  <c r="G192" i="136"/>
  <c r="H191" i="136"/>
  <c r="G191" i="136"/>
  <c r="F191" i="136"/>
  <c r="E191" i="136"/>
  <c r="H190" i="136"/>
  <c r="L190" i="136" s="1"/>
  <c r="G190" i="136"/>
  <c r="H189" i="136"/>
  <c r="L189" i="136" s="1"/>
  <c r="G189" i="136"/>
  <c r="H188" i="136"/>
  <c r="L188" i="136" s="1"/>
  <c r="H187" i="136"/>
  <c r="L187" i="136" s="1"/>
  <c r="G187" i="136"/>
  <c r="H186" i="136"/>
  <c r="L186" i="136" s="1"/>
  <c r="G186" i="136"/>
  <c r="L185" i="136"/>
  <c r="H184" i="136"/>
  <c r="G184" i="136"/>
  <c r="H182" i="136"/>
  <c r="G182" i="136"/>
  <c r="H181" i="136"/>
  <c r="G181" i="136"/>
  <c r="H180" i="136"/>
  <c r="G180" i="136"/>
  <c r="H179" i="136"/>
  <c r="G179" i="136"/>
  <c r="H178" i="136"/>
  <c r="G178" i="136"/>
  <c r="H177" i="136"/>
  <c r="G177" i="136"/>
  <c r="G176" i="136"/>
  <c r="F176" i="136"/>
  <c r="E176" i="136"/>
  <c r="E172" i="136" s="1"/>
  <c r="H175" i="136"/>
  <c r="G175" i="136"/>
  <c r="H174" i="136"/>
  <c r="L174" i="136" s="1"/>
  <c r="G174" i="136"/>
  <c r="H173" i="136"/>
  <c r="L173" i="136" s="1"/>
  <c r="G173" i="136"/>
  <c r="G172" i="136" s="1"/>
  <c r="H170" i="136"/>
  <c r="L170" i="136" s="1"/>
  <c r="G170" i="136"/>
  <c r="H169" i="136"/>
  <c r="L169" i="136" s="1"/>
  <c r="G169" i="136"/>
  <c r="H168" i="136"/>
  <c r="L168" i="136" s="1"/>
  <c r="G168" i="136"/>
  <c r="H167" i="136"/>
  <c r="L167" i="136" s="1"/>
  <c r="G167" i="136"/>
  <c r="H166" i="136"/>
  <c r="L166" i="136" s="1"/>
  <c r="G166" i="136"/>
  <c r="H165" i="136"/>
  <c r="L165" i="136" s="1"/>
  <c r="G165" i="136"/>
  <c r="H164" i="136"/>
  <c r="L164" i="136" s="1"/>
  <c r="G164" i="136"/>
  <c r="H163" i="136"/>
  <c r="G163" i="136"/>
  <c r="C163" i="136"/>
  <c r="B163" i="136"/>
  <c r="L162" i="136"/>
  <c r="H162" i="136"/>
  <c r="G162" i="136"/>
  <c r="J162" i="136" s="1"/>
  <c r="D162" i="136"/>
  <c r="H161" i="136"/>
  <c r="G161" i="136"/>
  <c r="D161" i="136"/>
  <c r="L161" i="136" s="1"/>
  <c r="H160" i="136"/>
  <c r="G160" i="136"/>
  <c r="D160" i="136"/>
  <c r="L160" i="136" s="1"/>
  <c r="H159" i="136"/>
  <c r="G159" i="136"/>
  <c r="B159" i="136"/>
  <c r="D159" i="136" s="1"/>
  <c r="L159" i="136" s="1"/>
  <c r="H158" i="136"/>
  <c r="G158" i="136"/>
  <c r="D158" i="136"/>
  <c r="L158" i="136" s="1"/>
  <c r="H157" i="136"/>
  <c r="G157" i="136"/>
  <c r="B157" i="136"/>
  <c r="D157" i="136" s="1"/>
  <c r="H156" i="136"/>
  <c r="G156" i="136"/>
  <c r="B156" i="136"/>
  <c r="D156" i="136" s="1"/>
  <c r="H155" i="136"/>
  <c r="G155" i="136"/>
  <c r="D155" i="136"/>
  <c r="H154" i="136"/>
  <c r="G154" i="136"/>
  <c r="C154" i="136"/>
  <c r="C153" i="136" s="1"/>
  <c r="B154" i="136"/>
  <c r="B153" i="136" s="1"/>
  <c r="F153" i="136"/>
  <c r="E153" i="136"/>
  <c r="H152" i="136"/>
  <c r="G152" i="136"/>
  <c r="B152" i="136"/>
  <c r="D152" i="136" s="1"/>
  <c r="L152" i="136" s="1"/>
  <c r="H151" i="136"/>
  <c r="G151" i="136"/>
  <c r="B151" i="136"/>
  <c r="D151" i="136" s="1"/>
  <c r="H150" i="136"/>
  <c r="G150" i="136"/>
  <c r="D150" i="136"/>
  <c r="G149" i="136"/>
  <c r="F149" i="136"/>
  <c r="E149" i="136"/>
  <c r="C149" i="136"/>
  <c r="B149" i="136"/>
  <c r="H148" i="136"/>
  <c r="G148" i="136"/>
  <c r="D148" i="136"/>
  <c r="H147" i="136"/>
  <c r="G147" i="136"/>
  <c r="B147" i="136"/>
  <c r="D147" i="136" s="1"/>
  <c r="H146" i="136"/>
  <c r="G146" i="136"/>
  <c r="G144" i="136" s="1"/>
  <c r="D146" i="136"/>
  <c r="L146" i="136" s="1"/>
  <c r="H145" i="136"/>
  <c r="G145" i="136"/>
  <c r="D145" i="136"/>
  <c r="L145" i="136" s="1"/>
  <c r="F144" i="136"/>
  <c r="E144" i="136"/>
  <c r="C144" i="136"/>
  <c r="B144" i="136"/>
  <c r="H143" i="136"/>
  <c r="G143" i="136"/>
  <c r="B143" i="136"/>
  <c r="D143" i="136" s="1"/>
  <c r="L143" i="136" s="1"/>
  <c r="H142" i="136"/>
  <c r="G142" i="136"/>
  <c r="B142" i="136"/>
  <c r="D142" i="136" s="1"/>
  <c r="L142" i="136" s="1"/>
  <c r="H141" i="136"/>
  <c r="G141" i="136"/>
  <c r="J141" i="136" s="1"/>
  <c r="B141" i="136"/>
  <c r="D141" i="136" s="1"/>
  <c r="L141" i="136" s="1"/>
  <c r="H140" i="136"/>
  <c r="G140" i="136"/>
  <c r="D140" i="136"/>
  <c r="L140" i="136" s="1"/>
  <c r="H139" i="136"/>
  <c r="G139" i="136"/>
  <c r="J139" i="136" s="1"/>
  <c r="B139" i="136"/>
  <c r="D139" i="136" s="1"/>
  <c r="L139" i="136" s="1"/>
  <c r="H138" i="136"/>
  <c r="H136" i="136" s="1"/>
  <c r="G138" i="136"/>
  <c r="D138" i="136"/>
  <c r="L138" i="136" s="1"/>
  <c r="H137" i="136"/>
  <c r="G137" i="136"/>
  <c r="B137" i="136"/>
  <c r="F136" i="136"/>
  <c r="E136" i="136"/>
  <c r="C136" i="136"/>
  <c r="H135" i="136"/>
  <c r="G135" i="136"/>
  <c r="D135" i="136"/>
  <c r="L135" i="136" s="1"/>
  <c r="H134" i="136"/>
  <c r="G134" i="136"/>
  <c r="D134" i="136"/>
  <c r="L134" i="136" s="1"/>
  <c r="B134" i="136"/>
  <c r="H133" i="136"/>
  <c r="G133" i="136"/>
  <c r="B133" i="136"/>
  <c r="H132" i="136"/>
  <c r="L132" i="136" s="1"/>
  <c r="G132" i="136"/>
  <c r="H131" i="136"/>
  <c r="L131" i="136" s="1"/>
  <c r="G131" i="136"/>
  <c r="H130" i="136"/>
  <c r="L130" i="136" s="1"/>
  <c r="G130" i="136"/>
  <c r="H122" i="136"/>
  <c r="F122" i="136"/>
  <c r="H121" i="136"/>
  <c r="F121" i="136"/>
  <c r="H120" i="136"/>
  <c r="F120" i="136"/>
  <c r="H119" i="136"/>
  <c r="F119" i="136"/>
  <c r="E119" i="136"/>
  <c r="H118" i="136"/>
  <c r="F118" i="136"/>
  <c r="H117" i="136"/>
  <c r="F117" i="136"/>
  <c r="E117" i="136"/>
  <c r="F116" i="136"/>
  <c r="H115" i="136"/>
  <c r="F115" i="136"/>
  <c r="F114" i="136"/>
  <c r="H113" i="136"/>
  <c r="F113" i="136"/>
  <c r="H112" i="136"/>
  <c r="F112" i="136"/>
  <c r="H109" i="136"/>
  <c r="F109" i="136"/>
  <c r="H108" i="136"/>
  <c r="F108" i="136"/>
  <c r="H107" i="136"/>
  <c r="F107" i="136"/>
  <c r="H106" i="136"/>
  <c r="F106" i="136"/>
  <c r="H105" i="136"/>
  <c r="F105" i="136"/>
  <c r="H104" i="136"/>
  <c r="E104" i="136"/>
  <c r="G104" i="136" s="1"/>
  <c r="H103" i="136"/>
  <c r="F103" i="136"/>
  <c r="H102" i="136"/>
  <c r="F102" i="136"/>
  <c r="H101" i="136"/>
  <c r="F101" i="136"/>
  <c r="E100" i="136"/>
  <c r="H99" i="136"/>
  <c r="F99" i="136"/>
  <c r="H98" i="136"/>
  <c r="F98" i="136"/>
  <c r="H97" i="136"/>
  <c r="F97" i="136"/>
  <c r="H96" i="136"/>
  <c r="F96" i="136"/>
  <c r="H95" i="136"/>
  <c r="F95" i="136"/>
  <c r="H93" i="136"/>
  <c r="F93" i="136"/>
  <c r="F90" i="136"/>
  <c r="F89" i="136"/>
  <c r="F88" i="136"/>
  <c r="F87" i="136"/>
  <c r="F86" i="136"/>
  <c r="F85" i="136"/>
  <c r="F84" i="136"/>
  <c r="F83" i="136"/>
  <c r="F82" i="136"/>
  <c r="F81" i="136"/>
  <c r="F80" i="136"/>
  <c r="F79" i="136"/>
  <c r="F78" i="136"/>
  <c r="F77" i="136"/>
  <c r="F76" i="136"/>
  <c r="F75" i="136"/>
  <c r="F74" i="136"/>
  <c r="F73" i="136"/>
  <c r="F72" i="136"/>
  <c r="F71" i="136"/>
  <c r="F69" i="136"/>
  <c r="F68" i="136"/>
  <c r="F67" i="136"/>
  <c r="F66" i="136"/>
  <c r="F65" i="136"/>
  <c r="F64" i="136"/>
  <c r="F63" i="136"/>
  <c r="F62" i="136"/>
  <c r="F61" i="136"/>
  <c r="F60" i="136"/>
  <c r="F59" i="136"/>
  <c r="F58" i="136"/>
  <c r="F57" i="136"/>
  <c r="F56" i="136"/>
  <c r="F54" i="136"/>
  <c r="F53" i="136"/>
  <c r="F52" i="136"/>
  <c r="F49" i="136"/>
  <c r="F48" i="136"/>
  <c r="F47" i="136"/>
  <c r="F46" i="136"/>
  <c r="F45" i="136"/>
  <c r="F44" i="136"/>
  <c r="F43" i="136"/>
  <c r="F42" i="136"/>
  <c r="F41" i="136"/>
  <c r="F40" i="136"/>
  <c r="F39" i="136"/>
  <c r="F38" i="136"/>
  <c r="F37" i="136"/>
  <c r="F36" i="136"/>
  <c r="F35" i="136"/>
  <c r="F34" i="136"/>
  <c r="F33" i="136"/>
  <c r="F31" i="136"/>
  <c r="F30" i="136"/>
  <c r="F29" i="136"/>
  <c r="F28" i="136" s="1"/>
  <c r="F27" i="136"/>
  <c r="F26" i="136"/>
  <c r="F25" i="136"/>
  <c r="F24" i="136"/>
  <c r="F22" i="136"/>
  <c r="F21" i="136"/>
  <c r="F20" i="136"/>
  <c r="F19" i="136"/>
  <c r="F18" i="136"/>
  <c r="F17" i="136"/>
  <c r="F16" i="136"/>
  <c r="F14" i="136"/>
  <c r="F13" i="136"/>
  <c r="F12" i="136"/>
  <c r="F11" i="136"/>
  <c r="F10" i="136"/>
  <c r="F9" i="136"/>
  <c r="A2" i="136"/>
  <c r="A1" i="136"/>
  <c r="F23" i="136" l="1"/>
  <c r="F55" i="136"/>
  <c r="F51" i="136" s="1"/>
  <c r="H149" i="136"/>
  <c r="J186" i="136"/>
  <c r="J187" i="136"/>
  <c r="J208" i="136"/>
  <c r="J224" i="136"/>
  <c r="L237" i="136"/>
  <c r="J254" i="136"/>
  <c r="H7" i="137"/>
  <c r="H9" i="137"/>
  <c r="H11" i="137"/>
  <c r="H14" i="137"/>
  <c r="H16" i="137"/>
  <c r="H18" i="137"/>
  <c r="H22" i="137"/>
  <c r="H24" i="137"/>
  <c r="H27" i="137"/>
  <c r="D29" i="137"/>
  <c r="H32" i="137"/>
  <c r="H34" i="137"/>
  <c r="H36" i="137"/>
  <c r="H38" i="137"/>
  <c r="H40" i="137"/>
  <c r="H42" i="137"/>
  <c r="H44" i="137"/>
  <c r="H46" i="137"/>
  <c r="H50" i="137"/>
  <c r="D52" i="137"/>
  <c r="H55" i="137"/>
  <c r="H57" i="137"/>
  <c r="H59" i="137"/>
  <c r="H62" i="137"/>
  <c r="H64" i="137"/>
  <c r="D66" i="137"/>
  <c r="D48" i="137" s="1"/>
  <c r="H69" i="137"/>
  <c r="H71" i="137"/>
  <c r="H73" i="137"/>
  <c r="H76" i="137"/>
  <c r="H79" i="137"/>
  <c r="H82" i="137"/>
  <c r="H84" i="137"/>
  <c r="H86" i="137"/>
  <c r="H141" i="137" s="1"/>
  <c r="H142" i="137" s="1"/>
  <c r="H89" i="137"/>
  <c r="C90" i="137"/>
  <c r="H92" i="137"/>
  <c r="H94" i="137"/>
  <c r="D95" i="137"/>
  <c r="H13" i="137"/>
  <c r="H12" i="137" s="1"/>
  <c r="H26" i="137"/>
  <c r="H25" i="137" s="1"/>
  <c r="H30" i="137"/>
  <c r="H29" i="137" s="1"/>
  <c r="G95" i="137"/>
  <c r="H21" i="137"/>
  <c r="C20" i="137"/>
  <c r="C95" i="137" s="1"/>
  <c r="C97" i="137" s="1"/>
  <c r="E20" i="137"/>
  <c r="H28" i="137"/>
  <c r="H33" i="137"/>
  <c r="H49" i="137"/>
  <c r="C48" i="137"/>
  <c r="E48" i="137"/>
  <c r="H53" i="137"/>
  <c r="H52" i="137" s="1"/>
  <c r="H90" i="137"/>
  <c r="H67" i="137"/>
  <c r="J233" i="136"/>
  <c r="J232" i="136" s="1"/>
  <c r="L147" i="136"/>
  <c r="F15" i="136"/>
  <c r="F70" i="136"/>
  <c r="F94" i="136"/>
  <c r="F92" i="136" s="1"/>
  <c r="H116" i="136"/>
  <c r="G119" i="136"/>
  <c r="J119" i="136" s="1"/>
  <c r="J131" i="136"/>
  <c r="J133" i="136"/>
  <c r="J143" i="136"/>
  <c r="J147" i="136"/>
  <c r="J152" i="136"/>
  <c r="J159" i="136"/>
  <c r="J202" i="136"/>
  <c r="J203" i="136"/>
  <c r="J204" i="136"/>
  <c r="J205" i="136"/>
  <c r="J210" i="136"/>
  <c r="J226" i="136"/>
  <c r="J230" i="136"/>
  <c r="C232" i="136"/>
  <c r="L235" i="136"/>
  <c r="L239" i="136"/>
  <c r="B232" i="136"/>
  <c r="J257" i="136"/>
  <c r="L257" i="136" s="1"/>
  <c r="F111" i="136"/>
  <c r="D133" i="136"/>
  <c r="L133" i="136" s="1"/>
  <c r="D137" i="136"/>
  <c r="B136" i="136"/>
  <c r="B129" i="136" s="1"/>
  <c r="F32" i="136"/>
  <c r="H144" i="136"/>
  <c r="L144" i="136" s="1"/>
  <c r="L201" i="136"/>
  <c r="J201" i="136"/>
  <c r="H213" i="136"/>
  <c r="H233" i="136"/>
  <c r="H232" i="136" s="1"/>
  <c r="J130" i="136"/>
  <c r="J132" i="136"/>
  <c r="J134" i="136"/>
  <c r="G136" i="136"/>
  <c r="J140" i="136"/>
  <c r="J142" i="136"/>
  <c r="E129" i="136"/>
  <c r="E128" i="136" s="1"/>
  <c r="E127" i="136" s="1"/>
  <c r="E126" i="136" s="1"/>
  <c r="J145" i="136"/>
  <c r="J146" i="136"/>
  <c r="D154" i="136"/>
  <c r="G153" i="136"/>
  <c r="H153" i="136"/>
  <c r="J158" i="136"/>
  <c r="J160" i="136"/>
  <c r="J161" i="136"/>
  <c r="D163" i="136"/>
  <c r="J163" i="136"/>
  <c r="J164" i="136"/>
  <c r="J165" i="136"/>
  <c r="J166" i="136"/>
  <c r="J167" i="136"/>
  <c r="J168" i="136"/>
  <c r="J169" i="136"/>
  <c r="J170" i="136"/>
  <c r="J173" i="136"/>
  <c r="F172" i="136"/>
  <c r="F129" i="136" s="1"/>
  <c r="F128" i="136" s="1"/>
  <c r="F127" i="136" s="1"/>
  <c r="F126" i="136" s="1"/>
  <c r="J189" i="136"/>
  <c r="J190" i="136"/>
  <c r="J192" i="136"/>
  <c r="J193" i="136"/>
  <c r="J194" i="136"/>
  <c r="J195" i="136"/>
  <c r="J196" i="136"/>
  <c r="J197" i="136"/>
  <c r="J198" i="136"/>
  <c r="J199" i="136"/>
  <c r="J207" i="136"/>
  <c r="J209" i="136"/>
  <c r="J211" i="136"/>
  <c r="G213" i="136"/>
  <c r="J223" i="136"/>
  <c r="J225" i="136"/>
  <c r="J228" i="136"/>
  <c r="J229" i="136"/>
  <c r="L236" i="136"/>
  <c r="L238" i="136"/>
  <c r="L240" i="136"/>
  <c r="L242" i="136"/>
  <c r="J138" i="136"/>
  <c r="D149" i="136"/>
  <c r="L155" i="136"/>
  <c r="L157" i="136"/>
  <c r="L175" i="136"/>
  <c r="L177" i="136"/>
  <c r="L179" i="136"/>
  <c r="L181" i="136"/>
  <c r="L184" i="136"/>
  <c r="J214" i="136"/>
  <c r="L217" i="136"/>
  <c r="L245" i="136"/>
  <c r="L244" i="136" s="1"/>
  <c r="D244" i="136"/>
  <c r="H94" i="136"/>
  <c r="J104" i="136"/>
  <c r="G117" i="136"/>
  <c r="G129" i="136"/>
  <c r="G128" i="136" s="1"/>
  <c r="G127" i="136" s="1"/>
  <c r="J135" i="136"/>
  <c r="D136" i="136"/>
  <c r="J137" i="136"/>
  <c r="L137" i="136"/>
  <c r="L136" i="136" s="1"/>
  <c r="C129" i="136"/>
  <c r="C128" i="136" s="1"/>
  <c r="D144" i="136"/>
  <c r="J148" i="136"/>
  <c r="L148" i="136"/>
  <c r="L149" i="136"/>
  <c r="J150" i="136"/>
  <c r="L150" i="136"/>
  <c r="J151" i="136"/>
  <c r="L151" i="136"/>
  <c r="D153" i="136"/>
  <c r="L154" i="136"/>
  <c r="J154" i="136"/>
  <c r="L156" i="136"/>
  <c r="L163" i="136"/>
  <c r="H176" i="136"/>
  <c r="L178" i="136"/>
  <c r="L180" i="136"/>
  <c r="L182" i="136"/>
  <c r="D215" i="136"/>
  <c r="L219" i="136"/>
  <c r="J252" i="136"/>
  <c r="J155" i="136"/>
  <c r="J156" i="136"/>
  <c r="J157" i="136"/>
  <c r="J175" i="136"/>
  <c r="J177" i="136"/>
  <c r="J178" i="136"/>
  <c r="J179" i="136"/>
  <c r="J180" i="136"/>
  <c r="J181" i="136"/>
  <c r="J182" i="136"/>
  <c r="J184" i="136"/>
  <c r="D214" i="136"/>
  <c r="B213" i="136"/>
  <c r="J216" i="136"/>
  <c r="L218" i="136"/>
  <c r="L220" i="136"/>
  <c r="H249" i="136"/>
  <c r="J217" i="136"/>
  <c r="J218" i="136"/>
  <c r="J219" i="136"/>
  <c r="L234" i="136"/>
  <c r="D233" i="136"/>
  <c r="J250" i="136"/>
  <c r="J253" i="136"/>
  <c r="J255" i="136"/>
  <c r="L255" i="136" s="1"/>
  <c r="J94" i="134"/>
  <c r="I94" i="134"/>
  <c r="H94" i="134"/>
  <c r="G94" i="134"/>
  <c r="F94" i="134"/>
  <c r="E94" i="134"/>
  <c r="D94" i="134"/>
  <c r="C94" i="134"/>
  <c r="B94" i="134"/>
  <c r="J93" i="134"/>
  <c r="I93" i="134"/>
  <c r="H93" i="134"/>
  <c r="G93" i="134"/>
  <c r="G91" i="134" s="1"/>
  <c r="F93" i="134"/>
  <c r="E93" i="134"/>
  <c r="E91" i="134" s="1"/>
  <c r="D93" i="134"/>
  <c r="C93" i="134"/>
  <c r="C91" i="134" s="1"/>
  <c r="B93" i="134"/>
  <c r="J92" i="134"/>
  <c r="J91" i="134" s="1"/>
  <c r="I92" i="134"/>
  <c r="H92" i="134"/>
  <c r="H91" i="134" s="1"/>
  <c r="G92" i="134"/>
  <c r="F92" i="134"/>
  <c r="F91" i="134" s="1"/>
  <c r="E92" i="134"/>
  <c r="D92" i="134"/>
  <c r="D91" i="134" s="1"/>
  <c r="C92" i="134"/>
  <c r="B92" i="134"/>
  <c r="B91" i="134"/>
  <c r="J90" i="134"/>
  <c r="I90" i="134"/>
  <c r="H90" i="134"/>
  <c r="G90" i="134"/>
  <c r="F90" i="134"/>
  <c r="E90" i="134"/>
  <c r="D90" i="134"/>
  <c r="C90" i="134"/>
  <c r="K90" i="134" s="1"/>
  <c r="L90" i="134" s="1"/>
  <c r="B90" i="134"/>
  <c r="J87" i="134"/>
  <c r="I87" i="134"/>
  <c r="H87" i="134"/>
  <c r="G87" i="134"/>
  <c r="F87" i="134"/>
  <c r="E87" i="134"/>
  <c r="D87" i="134"/>
  <c r="C87" i="134"/>
  <c r="B87" i="134"/>
  <c r="J86" i="134"/>
  <c r="I86" i="134"/>
  <c r="H86" i="134"/>
  <c r="G86" i="134"/>
  <c r="F86" i="134"/>
  <c r="E86" i="134"/>
  <c r="D86" i="134"/>
  <c r="C86" i="134"/>
  <c r="K86" i="134" s="1"/>
  <c r="L86" i="134" s="1"/>
  <c r="B86" i="134"/>
  <c r="J85" i="134"/>
  <c r="I85" i="134"/>
  <c r="H85" i="134"/>
  <c r="G85" i="134"/>
  <c r="F85" i="134"/>
  <c r="E85" i="134"/>
  <c r="D85" i="134"/>
  <c r="C85" i="134"/>
  <c r="B85" i="134"/>
  <c r="J84" i="134"/>
  <c r="I84" i="134"/>
  <c r="H84" i="134"/>
  <c r="G84" i="134"/>
  <c r="F84" i="134"/>
  <c r="E84" i="134"/>
  <c r="D84" i="134"/>
  <c r="C84" i="134"/>
  <c r="K84" i="134" s="1"/>
  <c r="L84" i="134" s="1"/>
  <c r="B84" i="134"/>
  <c r="J83" i="134"/>
  <c r="I83" i="134"/>
  <c r="H83" i="134"/>
  <c r="G83" i="134"/>
  <c r="F83" i="134"/>
  <c r="E83" i="134"/>
  <c r="D83" i="134"/>
  <c r="C83" i="134"/>
  <c r="B83" i="134"/>
  <c r="J82" i="134"/>
  <c r="I82" i="134"/>
  <c r="H82" i="134"/>
  <c r="G82" i="134"/>
  <c r="F82" i="134"/>
  <c r="E82" i="134"/>
  <c r="D82" i="134"/>
  <c r="C82" i="134"/>
  <c r="K82" i="134" s="1"/>
  <c r="L82" i="134" s="1"/>
  <c r="B82" i="134"/>
  <c r="J81" i="134"/>
  <c r="I81" i="134"/>
  <c r="H81" i="134"/>
  <c r="G81" i="134"/>
  <c r="F81" i="134"/>
  <c r="E81" i="134"/>
  <c r="D81" i="134"/>
  <c r="C81" i="134"/>
  <c r="B81" i="134"/>
  <c r="J80" i="134"/>
  <c r="I80" i="134"/>
  <c r="H80" i="134"/>
  <c r="G80" i="134"/>
  <c r="F80" i="134"/>
  <c r="E80" i="134"/>
  <c r="D80" i="134"/>
  <c r="C80" i="134"/>
  <c r="K80" i="134" s="1"/>
  <c r="L80" i="134" s="1"/>
  <c r="B80" i="134"/>
  <c r="J79" i="134"/>
  <c r="I79" i="134"/>
  <c r="H79" i="134"/>
  <c r="G79" i="134"/>
  <c r="F79" i="134"/>
  <c r="E79" i="134"/>
  <c r="D79" i="134"/>
  <c r="C79" i="134"/>
  <c r="B79" i="134"/>
  <c r="J78" i="134"/>
  <c r="I78" i="134"/>
  <c r="H78" i="134"/>
  <c r="G78" i="134"/>
  <c r="F78" i="134"/>
  <c r="E78" i="134"/>
  <c r="D78" i="134"/>
  <c r="C78" i="134"/>
  <c r="K78" i="134" s="1"/>
  <c r="L78" i="134" s="1"/>
  <c r="B78" i="134"/>
  <c r="J77" i="134"/>
  <c r="I77" i="134"/>
  <c r="H77" i="134"/>
  <c r="G77" i="134"/>
  <c r="F77" i="134"/>
  <c r="E77" i="134"/>
  <c r="D77" i="134"/>
  <c r="C77" i="134"/>
  <c r="B77" i="134"/>
  <c r="J76" i="134"/>
  <c r="I76" i="134"/>
  <c r="H76" i="134"/>
  <c r="G76" i="134"/>
  <c r="F76" i="134"/>
  <c r="E76" i="134"/>
  <c r="D76" i="134"/>
  <c r="C76" i="134"/>
  <c r="B76" i="134"/>
  <c r="J75" i="134"/>
  <c r="I75" i="134"/>
  <c r="H75" i="134"/>
  <c r="G75" i="134"/>
  <c r="F75" i="134"/>
  <c r="E75" i="134"/>
  <c r="D75" i="134"/>
  <c r="C75" i="134"/>
  <c r="B75" i="134"/>
  <c r="J74" i="134"/>
  <c r="I74" i="134"/>
  <c r="H74" i="134"/>
  <c r="G74" i="134"/>
  <c r="F74" i="134"/>
  <c r="E74" i="134"/>
  <c r="D74" i="134"/>
  <c r="C74" i="134"/>
  <c r="K74" i="134" s="1"/>
  <c r="L74" i="134" s="1"/>
  <c r="B74" i="134"/>
  <c r="J73" i="134"/>
  <c r="I73" i="134"/>
  <c r="H73" i="134"/>
  <c r="G73" i="134"/>
  <c r="F73" i="134"/>
  <c r="E73" i="134"/>
  <c r="D73" i="134"/>
  <c r="C73" i="134"/>
  <c r="B73" i="134"/>
  <c r="J72" i="134"/>
  <c r="I72" i="134"/>
  <c r="H72" i="134"/>
  <c r="G72" i="134"/>
  <c r="F72" i="134"/>
  <c r="E72" i="134"/>
  <c r="D72" i="134"/>
  <c r="C72" i="134"/>
  <c r="K72" i="134" s="1"/>
  <c r="L72" i="134" s="1"/>
  <c r="B72" i="134"/>
  <c r="J71" i="134"/>
  <c r="I71" i="134"/>
  <c r="H71" i="134"/>
  <c r="G71" i="134"/>
  <c r="F71" i="134"/>
  <c r="E71" i="134"/>
  <c r="D71" i="134"/>
  <c r="C71" i="134"/>
  <c r="B71" i="134"/>
  <c r="J70" i="134"/>
  <c r="I70" i="134"/>
  <c r="H70" i="134"/>
  <c r="G70" i="134"/>
  <c r="F70" i="134"/>
  <c r="E70" i="134"/>
  <c r="D70" i="134"/>
  <c r="C70" i="134"/>
  <c r="B70" i="134"/>
  <c r="J69" i="134"/>
  <c r="I69" i="134"/>
  <c r="H69" i="134"/>
  <c r="H67" i="134" s="1"/>
  <c r="G69" i="134"/>
  <c r="F69" i="134"/>
  <c r="F67" i="134" s="1"/>
  <c r="E69" i="134"/>
  <c r="D69" i="134"/>
  <c r="D67" i="134" s="1"/>
  <c r="C69" i="134"/>
  <c r="B69" i="134"/>
  <c r="J68" i="134"/>
  <c r="I68" i="134"/>
  <c r="I67" i="134" s="1"/>
  <c r="H68" i="134"/>
  <c r="G68" i="134"/>
  <c r="G67" i="134" s="1"/>
  <c r="F68" i="134"/>
  <c r="E68" i="134"/>
  <c r="E67" i="134" s="1"/>
  <c r="D68" i="134"/>
  <c r="C68" i="134"/>
  <c r="B68" i="134"/>
  <c r="J67" i="134"/>
  <c r="B67" i="134"/>
  <c r="B48" i="134" s="1"/>
  <c r="J66" i="134"/>
  <c r="I66" i="134"/>
  <c r="H66" i="134"/>
  <c r="G66" i="134"/>
  <c r="F66" i="134"/>
  <c r="E66" i="134"/>
  <c r="D66" i="134"/>
  <c r="C66" i="134"/>
  <c r="B66" i="134"/>
  <c r="J65" i="134"/>
  <c r="I65" i="134"/>
  <c r="H65" i="134"/>
  <c r="G65" i="134"/>
  <c r="F65" i="134"/>
  <c r="E65" i="134"/>
  <c r="D65" i="134"/>
  <c r="C65" i="134"/>
  <c r="B65" i="134"/>
  <c r="J64" i="134"/>
  <c r="I64" i="134"/>
  <c r="H64" i="134"/>
  <c r="G64" i="134"/>
  <c r="F64" i="134"/>
  <c r="E64" i="134"/>
  <c r="D64" i="134"/>
  <c r="C64" i="134"/>
  <c r="B64" i="134"/>
  <c r="J63" i="134"/>
  <c r="I63" i="134"/>
  <c r="H63" i="134"/>
  <c r="G63" i="134"/>
  <c r="F63" i="134"/>
  <c r="E63" i="134"/>
  <c r="D63" i="134"/>
  <c r="C63" i="134"/>
  <c r="B63" i="134"/>
  <c r="J62" i="134"/>
  <c r="I62" i="134"/>
  <c r="H62" i="134"/>
  <c r="G62" i="134"/>
  <c r="F62" i="134"/>
  <c r="E62" i="134"/>
  <c r="D62" i="134"/>
  <c r="C62" i="134"/>
  <c r="K62" i="134" s="1"/>
  <c r="L62" i="134" s="1"/>
  <c r="B62" i="134"/>
  <c r="J61" i="134"/>
  <c r="I61" i="134"/>
  <c r="H61" i="134"/>
  <c r="G61" i="134"/>
  <c r="F61" i="134"/>
  <c r="E61" i="134"/>
  <c r="D61" i="134"/>
  <c r="C61" i="134"/>
  <c r="B61" i="134"/>
  <c r="J60" i="134"/>
  <c r="I60" i="134"/>
  <c r="H60" i="134"/>
  <c r="G60" i="134"/>
  <c r="F60" i="134"/>
  <c r="E60" i="134"/>
  <c r="D60" i="134"/>
  <c r="C60" i="134"/>
  <c r="K60" i="134" s="1"/>
  <c r="L60" i="134" s="1"/>
  <c r="B60" i="134"/>
  <c r="J58" i="134"/>
  <c r="I58" i="134"/>
  <c r="H58" i="134"/>
  <c r="G58" i="134"/>
  <c r="F58" i="134"/>
  <c r="E58" i="134"/>
  <c r="D58" i="134"/>
  <c r="C58" i="134"/>
  <c r="B58" i="134"/>
  <c r="J57" i="134"/>
  <c r="I57" i="134"/>
  <c r="H57" i="134"/>
  <c r="G57" i="134"/>
  <c r="F57" i="134"/>
  <c r="E57" i="134"/>
  <c r="D57" i="134"/>
  <c r="C57" i="134"/>
  <c r="K57" i="134" s="1"/>
  <c r="L57" i="134" s="1"/>
  <c r="B57" i="134"/>
  <c r="J56" i="134"/>
  <c r="I56" i="134"/>
  <c r="H56" i="134"/>
  <c r="G56" i="134"/>
  <c r="F56" i="134"/>
  <c r="E56" i="134"/>
  <c r="D56" i="134"/>
  <c r="C56" i="134"/>
  <c r="B56" i="134"/>
  <c r="J55" i="134"/>
  <c r="I55" i="134"/>
  <c r="H55" i="134"/>
  <c r="G55" i="134"/>
  <c r="F55" i="134"/>
  <c r="E55" i="134"/>
  <c r="D55" i="134"/>
  <c r="C55" i="134"/>
  <c r="K55" i="134" s="1"/>
  <c r="L55" i="134" s="1"/>
  <c r="B55" i="134"/>
  <c r="J54" i="134"/>
  <c r="I54" i="134"/>
  <c r="H54" i="134"/>
  <c r="H52" i="134" s="1"/>
  <c r="G54" i="134"/>
  <c r="F54" i="134"/>
  <c r="F52" i="134" s="1"/>
  <c r="E54" i="134"/>
  <c r="D54" i="134"/>
  <c r="D52" i="134" s="1"/>
  <c r="C54" i="134"/>
  <c r="B54" i="134"/>
  <c r="J53" i="134"/>
  <c r="I53" i="134"/>
  <c r="I52" i="134" s="1"/>
  <c r="H53" i="134"/>
  <c r="G53" i="134"/>
  <c r="G52" i="134" s="1"/>
  <c r="F53" i="134"/>
  <c r="E53" i="134"/>
  <c r="E52" i="134" s="1"/>
  <c r="D53" i="134"/>
  <c r="C53" i="134"/>
  <c r="B53" i="134"/>
  <c r="J52" i="134"/>
  <c r="J48" i="134" s="1"/>
  <c r="B52" i="134"/>
  <c r="J51" i="134"/>
  <c r="I51" i="134"/>
  <c r="H51" i="134"/>
  <c r="G51" i="134"/>
  <c r="F51" i="134"/>
  <c r="E51" i="134"/>
  <c r="D51" i="134"/>
  <c r="C51" i="134"/>
  <c r="K51" i="134" s="1"/>
  <c r="L51" i="134" s="1"/>
  <c r="B51" i="134"/>
  <c r="J50" i="134"/>
  <c r="I50" i="134"/>
  <c r="H50" i="134"/>
  <c r="G50" i="134"/>
  <c r="F50" i="134"/>
  <c r="E50" i="134"/>
  <c r="D50" i="134"/>
  <c r="C50" i="134"/>
  <c r="B50" i="134"/>
  <c r="J49" i="134"/>
  <c r="I49" i="134"/>
  <c r="H49" i="134"/>
  <c r="G49" i="134"/>
  <c r="F49" i="134"/>
  <c r="E49" i="134"/>
  <c r="D49" i="134"/>
  <c r="C49" i="134"/>
  <c r="B49" i="134"/>
  <c r="J46" i="134"/>
  <c r="I46" i="134"/>
  <c r="H46" i="134"/>
  <c r="G46" i="134"/>
  <c r="F46" i="134"/>
  <c r="E46" i="134"/>
  <c r="D46" i="134"/>
  <c r="C46" i="134"/>
  <c r="K46" i="134" s="1"/>
  <c r="L46" i="134" s="1"/>
  <c r="B46" i="134"/>
  <c r="J45" i="134"/>
  <c r="I45" i="134"/>
  <c r="H45" i="134"/>
  <c r="G45" i="134"/>
  <c r="F45" i="134"/>
  <c r="E45" i="134"/>
  <c r="D45" i="134"/>
  <c r="C45" i="134"/>
  <c r="B45" i="134"/>
  <c r="J44" i="134"/>
  <c r="I44" i="134"/>
  <c r="H44" i="134"/>
  <c r="G44" i="134"/>
  <c r="F44" i="134"/>
  <c r="E44" i="134"/>
  <c r="D44" i="134"/>
  <c r="C44" i="134"/>
  <c r="K44" i="134" s="1"/>
  <c r="L44" i="134" s="1"/>
  <c r="B44" i="134"/>
  <c r="J43" i="134"/>
  <c r="I43" i="134"/>
  <c r="H43" i="134"/>
  <c r="G43" i="134"/>
  <c r="F43" i="134"/>
  <c r="E43" i="134"/>
  <c r="D43" i="134"/>
  <c r="C43" i="134"/>
  <c r="B43" i="134"/>
  <c r="J42" i="134"/>
  <c r="I42" i="134"/>
  <c r="H42" i="134"/>
  <c r="G42" i="134"/>
  <c r="F42" i="134"/>
  <c r="E42" i="134"/>
  <c r="D42" i="134"/>
  <c r="C42" i="134"/>
  <c r="K42" i="134" s="1"/>
  <c r="L42" i="134" s="1"/>
  <c r="B42" i="134"/>
  <c r="J41" i="134"/>
  <c r="I41" i="134"/>
  <c r="H41" i="134"/>
  <c r="G41" i="134"/>
  <c r="F41" i="134"/>
  <c r="E41" i="134"/>
  <c r="D41" i="134"/>
  <c r="C41" i="134"/>
  <c r="B41" i="134"/>
  <c r="J40" i="134"/>
  <c r="I40" i="134"/>
  <c r="H40" i="134"/>
  <c r="G40" i="134"/>
  <c r="F40" i="134"/>
  <c r="E40" i="134"/>
  <c r="D40" i="134"/>
  <c r="C40" i="134"/>
  <c r="K40" i="134" s="1"/>
  <c r="L40" i="134" s="1"/>
  <c r="B40" i="134"/>
  <c r="J39" i="134"/>
  <c r="I39" i="134"/>
  <c r="H39" i="134"/>
  <c r="G39" i="134"/>
  <c r="F39" i="134"/>
  <c r="E39" i="134"/>
  <c r="D39" i="134"/>
  <c r="C39" i="134"/>
  <c r="B39" i="134"/>
  <c r="J38" i="134"/>
  <c r="I38" i="134"/>
  <c r="H38" i="134"/>
  <c r="G38" i="134"/>
  <c r="F38" i="134"/>
  <c r="E38" i="134"/>
  <c r="D38" i="134"/>
  <c r="C38" i="134"/>
  <c r="K38" i="134" s="1"/>
  <c r="L38" i="134" s="1"/>
  <c r="B38" i="134"/>
  <c r="J37" i="134"/>
  <c r="I37" i="134"/>
  <c r="H37" i="134"/>
  <c r="G37" i="134"/>
  <c r="F37" i="134"/>
  <c r="E37" i="134"/>
  <c r="D37" i="134"/>
  <c r="C37" i="134"/>
  <c r="B37" i="134"/>
  <c r="J36" i="134"/>
  <c r="I36" i="134"/>
  <c r="H36" i="134"/>
  <c r="G36" i="134"/>
  <c r="F36" i="134"/>
  <c r="E36" i="134"/>
  <c r="D36" i="134"/>
  <c r="C36" i="134"/>
  <c r="K36" i="134" s="1"/>
  <c r="L36" i="134" s="1"/>
  <c r="B36" i="134"/>
  <c r="J35" i="134"/>
  <c r="I35" i="134"/>
  <c r="H35" i="134"/>
  <c r="G35" i="134"/>
  <c r="F35" i="134"/>
  <c r="E35" i="134"/>
  <c r="D35" i="134"/>
  <c r="C35" i="134"/>
  <c r="B35" i="134"/>
  <c r="J34" i="134"/>
  <c r="I34" i="134"/>
  <c r="H34" i="134"/>
  <c r="G34" i="134"/>
  <c r="F34" i="134"/>
  <c r="E34" i="134"/>
  <c r="D34" i="134"/>
  <c r="C34" i="134"/>
  <c r="B34" i="134"/>
  <c r="J33" i="134"/>
  <c r="I33" i="134"/>
  <c r="H33" i="134"/>
  <c r="G33" i="134"/>
  <c r="F33" i="134"/>
  <c r="E33" i="134"/>
  <c r="D33" i="134"/>
  <c r="C33" i="134"/>
  <c r="B33" i="134"/>
  <c r="J32" i="134"/>
  <c r="I32" i="134"/>
  <c r="H32" i="134"/>
  <c r="G32" i="134"/>
  <c r="F32" i="134"/>
  <c r="E32" i="134"/>
  <c r="D32" i="134"/>
  <c r="C32" i="134"/>
  <c r="K32" i="134" s="1"/>
  <c r="L32" i="134" s="1"/>
  <c r="B32" i="134"/>
  <c r="J31" i="134"/>
  <c r="I31" i="134"/>
  <c r="H31" i="134"/>
  <c r="H29" i="134" s="1"/>
  <c r="G31" i="134"/>
  <c r="F31" i="134"/>
  <c r="F29" i="134" s="1"/>
  <c r="E31" i="134"/>
  <c r="D31" i="134"/>
  <c r="D29" i="134" s="1"/>
  <c r="C31" i="134"/>
  <c r="B31" i="134"/>
  <c r="J30" i="134"/>
  <c r="I30" i="134"/>
  <c r="I29" i="134" s="1"/>
  <c r="H30" i="134"/>
  <c r="G30" i="134"/>
  <c r="G29" i="134" s="1"/>
  <c r="F30" i="134"/>
  <c r="E30" i="134"/>
  <c r="E29" i="134" s="1"/>
  <c r="D30" i="134"/>
  <c r="C30" i="134"/>
  <c r="C29" i="134" s="1"/>
  <c r="B30" i="134"/>
  <c r="J29" i="134"/>
  <c r="B29" i="134"/>
  <c r="J28" i="134"/>
  <c r="I28" i="134"/>
  <c r="H28" i="134"/>
  <c r="G28" i="134"/>
  <c r="F28" i="134"/>
  <c r="E28" i="134"/>
  <c r="D28" i="134"/>
  <c r="C28" i="134"/>
  <c r="K28" i="134" s="1"/>
  <c r="L28" i="134" s="1"/>
  <c r="B28" i="134"/>
  <c r="J27" i="134"/>
  <c r="I27" i="134"/>
  <c r="H27" i="134"/>
  <c r="H25" i="134" s="1"/>
  <c r="G27" i="134"/>
  <c r="F27" i="134"/>
  <c r="F25" i="134" s="1"/>
  <c r="E27" i="134"/>
  <c r="D27" i="134"/>
  <c r="D25" i="134" s="1"/>
  <c r="C27" i="134"/>
  <c r="B27" i="134"/>
  <c r="J26" i="134"/>
  <c r="I26" i="134"/>
  <c r="I25" i="134" s="1"/>
  <c r="H26" i="134"/>
  <c r="G26" i="134"/>
  <c r="G25" i="134" s="1"/>
  <c r="F26" i="134"/>
  <c r="E26" i="134"/>
  <c r="E25" i="134" s="1"/>
  <c r="D26" i="134"/>
  <c r="C26" i="134"/>
  <c r="B26" i="134"/>
  <c r="J25" i="134"/>
  <c r="B25" i="134"/>
  <c r="J24" i="134"/>
  <c r="I24" i="134"/>
  <c r="H24" i="134"/>
  <c r="G24" i="134"/>
  <c r="F24" i="134"/>
  <c r="E24" i="134"/>
  <c r="D24" i="134"/>
  <c r="C24" i="134"/>
  <c r="K24" i="134" s="1"/>
  <c r="B24" i="134"/>
  <c r="J23" i="134"/>
  <c r="I23" i="134"/>
  <c r="H23" i="134"/>
  <c r="G23" i="134"/>
  <c r="F23" i="134"/>
  <c r="E23" i="134"/>
  <c r="D23" i="134"/>
  <c r="C23" i="134"/>
  <c r="B23" i="134"/>
  <c r="J22" i="134"/>
  <c r="I22" i="134"/>
  <c r="I20" i="134" s="1"/>
  <c r="H22" i="134"/>
  <c r="G22" i="134"/>
  <c r="G20" i="134" s="1"/>
  <c r="F22" i="134"/>
  <c r="E22" i="134"/>
  <c r="E20" i="134" s="1"/>
  <c r="D22" i="134"/>
  <c r="C22" i="134"/>
  <c r="K22" i="134" s="1"/>
  <c r="L22" i="134" s="1"/>
  <c r="B22" i="134"/>
  <c r="J21" i="134"/>
  <c r="J20" i="134" s="1"/>
  <c r="I21" i="134"/>
  <c r="H21" i="134"/>
  <c r="H20" i="134" s="1"/>
  <c r="G21" i="134"/>
  <c r="F21" i="134"/>
  <c r="F20" i="134" s="1"/>
  <c r="E21" i="134"/>
  <c r="D21" i="134"/>
  <c r="D20" i="134" s="1"/>
  <c r="C21" i="134"/>
  <c r="B21" i="134"/>
  <c r="B20" i="134" s="1"/>
  <c r="C20" i="134"/>
  <c r="J19" i="134"/>
  <c r="I19" i="134"/>
  <c r="H19" i="134"/>
  <c r="G19" i="134"/>
  <c r="F19" i="134"/>
  <c r="E19" i="134"/>
  <c r="D19" i="134"/>
  <c r="C19" i="134"/>
  <c r="B19" i="134"/>
  <c r="J18" i="134"/>
  <c r="I18" i="134"/>
  <c r="H18" i="134"/>
  <c r="G18" i="134"/>
  <c r="F18" i="134"/>
  <c r="E18" i="134"/>
  <c r="D18" i="134"/>
  <c r="C18" i="134"/>
  <c r="B18" i="134"/>
  <c r="J17" i="134"/>
  <c r="I17" i="134"/>
  <c r="H17" i="134"/>
  <c r="G17" i="134"/>
  <c r="F17" i="134"/>
  <c r="E17" i="134"/>
  <c r="D17" i="134"/>
  <c r="C17" i="134"/>
  <c r="B17" i="134"/>
  <c r="J16" i="134"/>
  <c r="I16" i="134"/>
  <c r="H16" i="134"/>
  <c r="G16" i="134"/>
  <c r="F16" i="134"/>
  <c r="E16" i="134"/>
  <c r="D16" i="134"/>
  <c r="C16" i="134"/>
  <c r="B16" i="134"/>
  <c r="J15" i="134"/>
  <c r="I15" i="134"/>
  <c r="H15" i="134"/>
  <c r="G15" i="134"/>
  <c r="F15" i="134"/>
  <c r="E15" i="134"/>
  <c r="D15" i="134"/>
  <c r="C15" i="134"/>
  <c r="B15" i="134"/>
  <c r="J14" i="134"/>
  <c r="I14" i="134"/>
  <c r="H14" i="134"/>
  <c r="G14" i="134"/>
  <c r="F14" i="134"/>
  <c r="E14" i="134"/>
  <c r="D14" i="134"/>
  <c r="C14" i="134"/>
  <c r="B14" i="134"/>
  <c r="J13" i="134"/>
  <c r="I13" i="134"/>
  <c r="H13" i="134"/>
  <c r="G13" i="134"/>
  <c r="F13" i="134"/>
  <c r="E13" i="134"/>
  <c r="D13" i="134"/>
  <c r="C13" i="134"/>
  <c r="C12" i="134" s="1"/>
  <c r="B13" i="134"/>
  <c r="G12" i="134"/>
  <c r="J11" i="134"/>
  <c r="I11" i="134"/>
  <c r="H11" i="134"/>
  <c r="G11" i="134"/>
  <c r="F11" i="134"/>
  <c r="E11" i="134"/>
  <c r="D11" i="134"/>
  <c r="C11" i="134"/>
  <c r="B11" i="134"/>
  <c r="J10" i="134"/>
  <c r="I10" i="134"/>
  <c r="H10" i="134"/>
  <c r="G10" i="134"/>
  <c r="F10" i="134"/>
  <c r="E10" i="134"/>
  <c r="D10" i="134"/>
  <c r="C10" i="134"/>
  <c r="B10" i="134"/>
  <c r="J9" i="134"/>
  <c r="I9" i="134"/>
  <c r="H9" i="134"/>
  <c r="G9" i="134"/>
  <c r="F9" i="134"/>
  <c r="E9" i="134"/>
  <c r="D9" i="134"/>
  <c r="C9" i="134"/>
  <c r="B9" i="134"/>
  <c r="J8" i="134"/>
  <c r="I8" i="134"/>
  <c r="H8" i="134"/>
  <c r="G8" i="134"/>
  <c r="F8" i="134"/>
  <c r="E8" i="134"/>
  <c r="D8" i="134"/>
  <c r="C8" i="134"/>
  <c r="B8" i="134"/>
  <c r="J7" i="134"/>
  <c r="I7" i="134"/>
  <c r="H7" i="134"/>
  <c r="G7" i="134"/>
  <c r="F7" i="134"/>
  <c r="E7" i="134"/>
  <c r="D7" i="134"/>
  <c r="C7" i="134"/>
  <c r="B7" i="134"/>
  <c r="J6" i="134"/>
  <c r="I6" i="134"/>
  <c r="H6" i="134"/>
  <c r="G6" i="134"/>
  <c r="F6" i="134"/>
  <c r="E6" i="134"/>
  <c r="D6" i="134"/>
  <c r="C6" i="134"/>
  <c r="B6" i="134"/>
  <c r="A3" i="134"/>
  <c r="A1" i="134"/>
  <c r="C95" i="133"/>
  <c r="D95" i="133" s="1"/>
  <c r="C94" i="133"/>
  <c r="D94" i="133" s="1"/>
  <c r="C93" i="133"/>
  <c r="D93" i="133" s="1"/>
  <c r="B92" i="133"/>
  <c r="C91" i="133"/>
  <c r="D91" i="133" s="1"/>
  <c r="D88" i="133"/>
  <c r="C88" i="133"/>
  <c r="D87" i="133"/>
  <c r="C87" i="133"/>
  <c r="D86" i="133"/>
  <c r="C86" i="133"/>
  <c r="D85" i="133"/>
  <c r="C85" i="133"/>
  <c r="D84" i="133"/>
  <c r="C84" i="133"/>
  <c r="D83" i="133"/>
  <c r="C83" i="133"/>
  <c r="D82" i="133"/>
  <c r="C82" i="133"/>
  <c r="D81" i="133"/>
  <c r="C81" i="133"/>
  <c r="D80" i="133"/>
  <c r="C80" i="133"/>
  <c r="D79" i="133"/>
  <c r="C79" i="133"/>
  <c r="D78" i="133"/>
  <c r="C78" i="133"/>
  <c r="D77" i="133"/>
  <c r="C77" i="133"/>
  <c r="D76" i="133"/>
  <c r="C76" i="133"/>
  <c r="C75" i="133"/>
  <c r="D75" i="133" s="1"/>
  <c r="C74" i="133"/>
  <c r="D74" i="133" s="1"/>
  <c r="C73" i="133"/>
  <c r="D73" i="133" s="1"/>
  <c r="C72" i="133"/>
  <c r="D72" i="133" s="1"/>
  <c r="C71" i="133"/>
  <c r="D71" i="133" s="1"/>
  <c r="C70" i="133"/>
  <c r="D70" i="133" s="1"/>
  <c r="C69" i="133"/>
  <c r="D69" i="133" s="1"/>
  <c r="D68" i="133" s="1"/>
  <c r="C67" i="133"/>
  <c r="D67" i="133" s="1"/>
  <c r="C66" i="133"/>
  <c r="D66" i="133" s="1"/>
  <c r="C65" i="133"/>
  <c r="D65" i="133" s="1"/>
  <c r="C64" i="133"/>
  <c r="D64" i="133" s="1"/>
  <c r="C63" i="133"/>
  <c r="D63" i="133" s="1"/>
  <c r="C62" i="133"/>
  <c r="D62" i="133" s="1"/>
  <c r="C61" i="133"/>
  <c r="D61" i="133" s="1"/>
  <c r="C59" i="133"/>
  <c r="D59" i="133" s="1"/>
  <c r="C58" i="133"/>
  <c r="D58" i="133" s="1"/>
  <c r="C57" i="133"/>
  <c r="D57" i="133" s="1"/>
  <c r="C56" i="133"/>
  <c r="D56" i="133" s="1"/>
  <c r="C55" i="133"/>
  <c r="D55" i="133" s="1"/>
  <c r="C54" i="133"/>
  <c r="D54" i="133" s="1"/>
  <c r="C53" i="133"/>
  <c r="B53" i="133"/>
  <c r="D52" i="133"/>
  <c r="C52" i="133"/>
  <c r="D51" i="133"/>
  <c r="C51" i="133"/>
  <c r="D50" i="133"/>
  <c r="C50" i="133"/>
  <c r="B49" i="133"/>
  <c r="B48" i="133"/>
  <c r="C47" i="133"/>
  <c r="B47" i="133"/>
  <c r="C46" i="133"/>
  <c r="B46" i="133"/>
  <c r="C45" i="133"/>
  <c r="B45" i="133"/>
  <c r="C44" i="133"/>
  <c r="B44" i="133"/>
  <c r="C43" i="133"/>
  <c r="B43" i="133"/>
  <c r="C42" i="133"/>
  <c r="B42" i="133"/>
  <c r="C41" i="133"/>
  <c r="B41" i="133"/>
  <c r="C40" i="133"/>
  <c r="B40" i="133"/>
  <c r="C39" i="133"/>
  <c r="B39" i="133"/>
  <c r="C38" i="133"/>
  <c r="B38" i="133"/>
  <c r="C37" i="133"/>
  <c r="B37" i="133"/>
  <c r="C36" i="133"/>
  <c r="B36" i="133"/>
  <c r="C35" i="133"/>
  <c r="B35" i="133"/>
  <c r="C34" i="133"/>
  <c r="B34" i="133"/>
  <c r="C33" i="133"/>
  <c r="B33" i="133"/>
  <c r="C32" i="133"/>
  <c r="D32" i="133" s="1"/>
  <c r="C31" i="133"/>
  <c r="B31" i="133"/>
  <c r="B30" i="133" s="1"/>
  <c r="C29" i="133"/>
  <c r="D29" i="133" s="1"/>
  <c r="C28" i="133"/>
  <c r="D28" i="133" s="1"/>
  <c r="C27" i="133"/>
  <c r="B26" i="133"/>
  <c r="C25" i="133"/>
  <c r="B25" i="133"/>
  <c r="C24" i="133"/>
  <c r="B24" i="133"/>
  <c r="D24" i="133" s="1"/>
  <c r="C23" i="133"/>
  <c r="D23" i="133" s="1"/>
  <c r="D22" i="133"/>
  <c r="C22" i="133"/>
  <c r="C21" i="133"/>
  <c r="B21" i="133"/>
  <c r="C20" i="133"/>
  <c r="B20" i="133"/>
  <c r="C19" i="133"/>
  <c r="B19" i="133"/>
  <c r="C18" i="133"/>
  <c r="B18" i="133"/>
  <c r="C17" i="133"/>
  <c r="B17" i="133"/>
  <c r="C16" i="133"/>
  <c r="B16" i="133"/>
  <c r="C15" i="133"/>
  <c r="D15" i="133" s="1"/>
  <c r="C14" i="133"/>
  <c r="D14" i="133" s="1"/>
  <c r="C13" i="133"/>
  <c r="B13" i="133"/>
  <c r="C12" i="133"/>
  <c r="D12" i="133" s="1"/>
  <c r="C11" i="133"/>
  <c r="D11" i="133" s="1"/>
  <c r="C10" i="133"/>
  <c r="D10" i="133" s="1"/>
  <c r="C9" i="133"/>
  <c r="D9" i="133" s="1"/>
  <c r="C8" i="133"/>
  <c r="D8" i="133" s="1"/>
  <c r="C7" i="133"/>
  <c r="B7" i="133"/>
  <c r="D7" i="133" s="1"/>
  <c r="A3" i="133"/>
  <c r="A1" i="133"/>
  <c r="N94" i="132"/>
  <c r="M94" i="132"/>
  <c r="L94" i="132"/>
  <c r="K94" i="132"/>
  <c r="J94" i="132"/>
  <c r="I94" i="132"/>
  <c r="H94" i="132"/>
  <c r="G94" i="132"/>
  <c r="E94" i="132"/>
  <c r="D94" i="132"/>
  <c r="C94" i="132"/>
  <c r="B94" i="132"/>
  <c r="O94" i="132" s="1"/>
  <c r="N93" i="132"/>
  <c r="M93" i="132"/>
  <c r="L93" i="132"/>
  <c r="K93" i="132"/>
  <c r="J93" i="132"/>
  <c r="I93" i="132"/>
  <c r="H93" i="132"/>
  <c r="G93" i="132"/>
  <c r="E93" i="132"/>
  <c r="D93" i="132"/>
  <c r="C93" i="132"/>
  <c r="B93" i="132"/>
  <c r="O93" i="132" s="1"/>
  <c r="N92" i="132"/>
  <c r="M92" i="132"/>
  <c r="L92" i="132"/>
  <c r="K92" i="132"/>
  <c r="J92" i="132"/>
  <c r="I92" i="132"/>
  <c r="H92" i="132"/>
  <c r="G92" i="132"/>
  <c r="E92" i="132"/>
  <c r="D92" i="132"/>
  <c r="C92" i="132"/>
  <c r="B92" i="132"/>
  <c r="N91" i="132"/>
  <c r="M91" i="132"/>
  <c r="M90" i="132" s="1"/>
  <c r="L91" i="132"/>
  <c r="K91" i="132"/>
  <c r="K90" i="132" s="1"/>
  <c r="J91" i="132"/>
  <c r="I91" i="132"/>
  <c r="I90" i="132" s="1"/>
  <c r="H91" i="132"/>
  <c r="G91" i="132"/>
  <c r="G90" i="132" s="1"/>
  <c r="E91" i="132"/>
  <c r="D91" i="132"/>
  <c r="D90" i="132" s="1"/>
  <c r="C91" i="132"/>
  <c r="B91" i="132"/>
  <c r="B90" i="132" s="1"/>
  <c r="L90" i="132"/>
  <c r="H90" i="132"/>
  <c r="C90" i="132"/>
  <c r="N89" i="132"/>
  <c r="M89" i="132"/>
  <c r="L89" i="132"/>
  <c r="K89" i="132"/>
  <c r="J89" i="132"/>
  <c r="I89" i="132"/>
  <c r="H89" i="132"/>
  <c r="G89" i="132"/>
  <c r="E89" i="132"/>
  <c r="D89" i="132"/>
  <c r="C89" i="132"/>
  <c r="B89" i="132"/>
  <c r="N87" i="132"/>
  <c r="M87" i="132"/>
  <c r="L87" i="132"/>
  <c r="K87" i="132"/>
  <c r="J87" i="132"/>
  <c r="I87" i="132"/>
  <c r="H87" i="132"/>
  <c r="G87" i="132"/>
  <c r="E87" i="132"/>
  <c r="D87" i="132"/>
  <c r="C87" i="132"/>
  <c r="B87" i="132"/>
  <c r="N86" i="132"/>
  <c r="M86" i="132"/>
  <c r="L86" i="132"/>
  <c r="K86" i="132"/>
  <c r="J86" i="132"/>
  <c r="I86" i="132"/>
  <c r="H86" i="132"/>
  <c r="G86" i="132"/>
  <c r="E86" i="132"/>
  <c r="D86" i="132"/>
  <c r="C86" i="132"/>
  <c r="B86" i="132"/>
  <c r="N85" i="132"/>
  <c r="M85" i="132"/>
  <c r="L85" i="132"/>
  <c r="K85" i="132"/>
  <c r="J85" i="132"/>
  <c r="I85" i="132"/>
  <c r="H85" i="132"/>
  <c r="G85" i="132"/>
  <c r="E85" i="132"/>
  <c r="D85" i="132"/>
  <c r="C85" i="132"/>
  <c r="B85" i="132"/>
  <c r="N84" i="132"/>
  <c r="M84" i="132"/>
  <c r="L84" i="132"/>
  <c r="K84" i="132"/>
  <c r="J84" i="132"/>
  <c r="I84" i="132"/>
  <c r="H84" i="132"/>
  <c r="G84" i="132"/>
  <c r="E84" i="132"/>
  <c r="D84" i="132"/>
  <c r="C84" i="132"/>
  <c r="B84" i="132"/>
  <c r="N83" i="132"/>
  <c r="M83" i="132"/>
  <c r="L83" i="132"/>
  <c r="K83" i="132"/>
  <c r="J83" i="132"/>
  <c r="I83" i="132"/>
  <c r="H83" i="132"/>
  <c r="G83" i="132"/>
  <c r="E83" i="132"/>
  <c r="D83" i="132"/>
  <c r="C83" i="132"/>
  <c r="B83" i="132"/>
  <c r="N82" i="132"/>
  <c r="M82" i="132"/>
  <c r="L82" i="132"/>
  <c r="K82" i="132"/>
  <c r="J82" i="132"/>
  <c r="I82" i="132"/>
  <c r="H82" i="132"/>
  <c r="G82" i="132"/>
  <c r="E82" i="132"/>
  <c r="D82" i="132"/>
  <c r="C82" i="132"/>
  <c r="B82" i="132"/>
  <c r="N81" i="132"/>
  <c r="M81" i="132"/>
  <c r="L81" i="132"/>
  <c r="K81" i="132"/>
  <c r="J81" i="132"/>
  <c r="I81" i="132"/>
  <c r="H81" i="132"/>
  <c r="G81" i="132"/>
  <c r="E81" i="132"/>
  <c r="D81" i="132"/>
  <c r="C81" i="132"/>
  <c r="B81" i="132"/>
  <c r="O81" i="132" s="1"/>
  <c r="N80" i="132"/>
  <c r="M80" i="132"/>
  <c r="L80" i="132"/>
  <c r="K80" i="132"/>
  <c r="J80" i="132"/>
  <c r="I80" i="132"/>
  <c r="H80" i="132"/>
  <c r="G80" i="132"/>
  <c r="E80" i="132"/>
  <c r="D80" i="132"/>
  <c r="C80" i="132"/>
  <c r="B80" i="132"/>
  <c r="N79" i="132"/>
  <c r="M79" i="132"/>
  <c r="L79" i="132"/>
  <c r="K79" i="132"/>
  <c r="J79" i="132"/>
  <c r="I79" i="132"/>
  <c r="H79" i="132"/>
  <c r="G79" i="132"/>
  <c r="E79" i="132"/>
  <c r="D79" i="132"/>
  <c r="C79" i="132"/>
  <c r="B79" i="132"/>
  <c r="O79" i="132" s="1"/>
  <c r="N78" i="132"/>
  <c r="M78" i="132"/>
  <c r="L78" i="132"/>
  <c r="K78" i="132"/>
  <c r="J78" i="132"/>
  <c r="I78" i="132"/>
  <c r="H78" i="132"/>
  <c r="G78" i="132"/>
  <c r="E78" i="132"/>
  <c r="D78" i="132"/>
  <c r="C78" i="132"/>
  <c r="B78" i="132"/>
  <c r="O78" i="132" s="1"/>
  <c r="N77" i="132"/>
  <c r="M77" i="132"/>
  <c r="L77" i="132"/>
  <c r="K77" i="132"/>
  <c r="J77" i="132"/>
  <c r="I77" i="132"/>
  <c r="H77" i="132"/>
  <c r="G77" i="132"/>
  <c r="E77" i="132"/>
  <c r="D77" i="132"/>
  <c r="C77" i="132"/>
  <c r="B77" i="132"/>
  <c r="O77" i="132" s="1"/>
  <c r="N76" i="132"/>
  <c r="M76" i="132"/>
  <c r="L76" i="132"/>
  <c r="K76" i="132"/>
  <c r="J76" i="132"/>
  <c r="I76" i="132"/>
  <c r="H76" i="132"/>
  <c r="G76" i="132"/>
  <c r="E76" i="132"/>
  <c r="D76" i="132"/>
  <c r="C76" i="132"/>
  <c r="B76" i="132"/>
  <c r="N75" i="132"/>
  <c r="M75" i="132"/>
  <c r="L75" i="132"/>
  <c r="K75" i="132"/>
  <c r="J75" i="132"/>
  <c r="I75" i="132"/>
  <c r="H75" i="132"/>
  <c r="G75" i="132"/>
  <c r="E75" i="132"/>
  <c r="D75" i="132"/>
  <c r="C75" i="132"/>
  <c r="B75" i="132"/>
  <c r="O75" i="132" s="1"/>
  <c r="N74" i="132"/>
  <c r="M74" i="132"/>
  <c r="L74" i="132"/>
  <c r="K74" i="132"/>
  <c r="J74" i="132"/>
  <c r="I74" i="132"/>
  <c r="H74" i="132"/>
  <c r="G74" i="132"/>
  <c r="E74" i="132"/>
  <c r="D74" i="132"/>
  <c r="C74" i="132"/>
  <c r="B74" i="132"/>
  <c r="O74" i="132" s="1"/>
  <c r="N73" i="132"/>
  <c r="M73" i="132"/>
  <c r="L73" i="132"/>
  <c r="K73" i="132"/>
  <c r="J73" i="132"/>
  <c r="I73" i="132"/>
  <c r="H73" i="132"/>
  <c r="G73" i="132"/>
  <c r="E73" i="132"/>
  <c r="D73" i="132"/>
  <c r="C73" i="132"/>
  <c r="B73" i="132"/>
  <c r="O73" i="132" s="1"/>
  <c r="N72" i="132"/>
  <c r="M72" i="132"/>
  <c r="L72" i="132"/>
  <c r="K72" i="132"/>
  <c r="J72" i="132"/>
  <c r="I72" i="132"/>
  <c r="H72" i="132"/>
  <c r="G72" i="132"/>
  <c r="E72" i="132"/>
  <c r="D72" i="132"/>
  <c r="C72" i="132"/>
  <c r="B72" i="132"/>
  <c r="N71" i="132"/>
  <c r="M71" i="132"/>
  <c r="L71" i="132"/>
  <c r="K71" i="132"/>
  <c r="J71" i="132"/>
  <c r="I71" i="132"/>
  <c r="H71" i="132"/>
  <c r="G71" i="132"/>
  <c r="E71" i="132"/>
  <c r="D71" i="132"/>
  <c r="C71" i="132"/>
  <c r="B71" i="132"/>
  <c r="O71" i="132" s="1"/>
  <c r="N70" i="132"/>
  <c r="M70" i="132"/>
  <c r="L70" i="132"/>
  <c r="K70" i="132"/>
  <c r="J70" i="132"/>
  <c r="I70" i="132"/>
  <c r="H70" i="132"/>
  <c r="G70" i="132"/>
  <c r="E70" i="132"/>
  <c r="D70" i="132"/>
  <c r="C70" i="132"/>
  <c r="B70" i="132"/>
  <c r="O70" i="132" s="1"/>
  <c r="N69" i="132"/>
  <c r="M69" i="132"/>
  <c r="L69" i="132"/>
  <c r="K69" i="132"/>
  <c r="J69" i="132"/>
  <c r="I69" i="132"/>
  <c r="H69" i="132"/>
  <c r="G69" i="132"/>
  <c r="E69" i="132"/>
  <c r="D69" i="132"/>
  <c r="C69" i="132"/>
  <c r="B69" i="132"/>
  <c r="O69" i="132" s="1"/>
  <c r="N68" i="132"/>
  <c r="N67" i="132" s="1"/>
  <c r="M68" i="132"/>
  <c r="L68" i="132"/>
  <c r="L67" i="132" s="1"/>
  <c r="K68" i="132"/>
  <c r="K67" i="132" s="1"/>
  <c r="J68" i="132"/>
  <c r="J67" i="132" s="1"/>
  <c r="I68" i="132"/>
  <c r="H68" i="132"/>
  <c r="H67" i="132" s="1"/>
  <c r="G68" i="132"/>
  <c r="G67" i="132" s="1"/>
  <c r="E68" i="132"/>
  <c r="E67" i="132" s="1"/>
  <c r="D68" i="132"/>
  <c r="C68" i="132"/>
  <c r="C67" i="132" s="1"/>
  <c r="B68" i="132"/>
  <c r="B67" i="132" s="1"/>
  <c r="N66" i="132"/>
  <c r="M66" i="132"/>
  <c r="L66" i="132"/>
  <c r="K66" i="132"/>
  <c r="J66" i="132"/>
  <c r="I66" i="132"/>
  <c r="H66" i="132"/>
  <c r="G66" i="132"/>
  <c r="E66" i="132"/>
  <c r="D66" i="132"/>
  <c r="C66" i="132"/>
  <c r="B66" i="132"/>
  <c r="N65" i="132"/>
  <c r="M65" i="132"/>
  <c r="L65" i="132"/>
  <c r="K65" i="132"/>
  <c r="J65" i="132"/>
  <c r="I65" i="132"/>
  <c r="H65" i="132"/>
  <c r="G65" i="132"/>
  <c r="E65" i="132"/>
  <c r="D65" i="132"/>
  <c r="C65" i="132"/>
  <c r="B65" i="132"/>
  <c r="N64" i="132"/>
  <c r="M64" i="132"/>
  <c r="L64" i="132"/>
  <c r="K64" i="132"/>
  <c r="J64" i="132"/>
  <c r="I64" i="132"/>
  <c r="H64" i="132"/>
  <c r="G64" i="132"/>
  <c r="E64" i="132"/>
  <c r="D64" i="132"/>
  <c r="C64" i="132"/>
  <c r="B64" i="132"/>
  <c r="N63" i="132"/>
  <c r="M63" i="132"/>
  <c r="L63" i="132"/>
  <c r="K63" i="132"/>
  <c r="J63" i="132"/>
  <c r="I63" i="132"/>
  <c r="H63" i="132"/>
  <c r="G63" i="132"/>
  <c r="E63" i="132"/>
  <c r="D63" i="132"/>
  <c r="C63" i="132"/>
  <c r="B63" i="132"/>
  <c r="N62" i="132"/>
  <c r="M62" i="132"/>
  <c r="L62" i="132"/>
  <c r="K62" i="132"/>
  <c r="J62" i="132"/>
  <c r="I62" i="132"/>
  <c r="H62" i="132"/>
  <c r="G62" i="132"/>
  <c r="E62" i="132"/>
  <c r="D62" i="132"/>
  <c r="C62" i="132"/>
  <c r="B62" i="132"/>
  <c r="N61" i="132"/>
  <c r="M61" i="132"/>
  <c r="L61" i="132"/>
  <c r="K61" i="132"/>
  <c r="J61" i="132"/>
  <c r="I61" i="132"/>
  <c r="H61" i="132"/>
  <c r="G61" i="132"/>
  <c r="E61" i="132"/>
  <c r="D61" i="132"/>
  <c r="C61" i="132"/>
  <c r="B61" i="132"/>
  <c r="N60" i="132"/>
  <c r="M60" i="132"/>
  <c r="L60" i="132"/>
  <c r="K60" i="132"/>
  <c r="J60" i="132"/>
  <c r="I60" i="132"/>
  <c r="H60" i="132"/>
  <c r="G60" i="132"/>
  <c r="E60" i="132"/>
  <c r="D60" i="132"/>
  <c r="C60" i="132"/>
  <c r="B60" i="132"/>
  <c r="N59" i="132"/>
  <c r="M59" i="132"/>
  <c r="L59" i="132"/>
  <c r="K59" i="132"/>
  <c r="J59" i="132"/>
  <c r="I59" i="132"/>
  <c r="H59" i="132"/>
  <c r="G59" i="132"/>
  <c r="E59" i="132"/>
  <c r="D59" i="132"/>
  <c r="C59" i="132"/>
  <c r="B59" i="132"/>
  <c r="N58" i="132"/>
  <c r="M58" i="132"/>
  <c r="L58" i="132"/>
  <c r="K58" i="132"/>
  <c r="J58" i="132"/>
  <c r="I58" i="132"/>
  <c r="H58" i="132"/>
  <c r="G58" i="132"/>
  <c r="E58" i="132"/>
  <c r="D58" i="132"/>
  <c r="C58" i="132"/>
  <c r="B58" i="132"/>
  <c r="N57" i="132"/>
  <c r="M57" i="132"/>
  <c r="L57" i="132"/>
  <c r="K57" i="132"/>
  <c r="J57" i="132"/>
  <c r="I57" i="132"/>
  <c r="H57" i="132"/>
  <c r="G57" i="132"/>
  <c r="E57" i="132"/>
  <c r="D57" i="132"/>
  <c r="C57" i="132"/>
  <c r="B57" i="132"/>
  <c r="N56" i="132"/>
  <c r="M56" i="132"/>
  <c r="L56" i="132"/>
  <c r="K56" i="132"/>
  <c r="J56" i="132"/>
  <c r="I56" i="132"/>
  <c r="H56" i="132"/>
  <c r="G56" i="132"/>
  <c r="E56" i="132"/>
  <c r="D56" i="132"/>
  <c r="C56" i="132"/>
  <c r="B56" i="132"/>
  <c r="N55" i="132"/>
  <c r="M55" i="132"/>
  <c r="L55" i="132"/>
  <c r="K55" i="132"/>
  <c r="J55" i="132"/>
  <c r="I55" i="132"/>
  <c r="H55" i="132"/>
  <c r="G55" i="132"/>
  <c r="E55" i="132"/>
  <c r="D55" i="132"/>
  <c r="C55" i="132"/>
  <c r="B55" i="132"/>
  <c r="N54" i="132"/>
  <c r="M54" i="132"/>
  <c r="L54" i="132"/>
  <c r="K54" i="132"/>
  <c r="J54" i="132"/>
  <c r="I54" i="132"/>
  <c r="H54" i="132"/>
  <c r="G54" i="132"/>
  <c r="E54" i="132"/>
  <c r="D54" i="132"/>
  <c r="C54" i="132"/>
  <c r="B54" i="132"/>
  <c r="N53" i="132"/>
  <c r="M53" i="132"/>
  <c r="M52" i="132" s="1"/>
  <c r="L53" i="132"/>
  <c r="L52" i="132" s="1"/>
  <c r="K53" i="132"/>
  <c r="K52" i="132" s="1"/>
  <c r="J53" i="132"/>
  <c r="J52" i="132" s="1"/>
  <c r="J48" i="132" s="1"/>
  <c r="I53" i="132"/>
  <c r="I52" i="132" s="1"/>
  <c r="H53" i="132"/>
  <c r="H52" i="132" s="1"/>
  <c r="G53" i="132"/>
  <c r="G52" i="132" s="1"/>
  <c r="E53" i="132"/>
  <c r="D53" i="132"/>
  <c r="D52" i="132" s="1"/>
  <c r="C53" i="132"/>
  <c r="C52" i="132" s="1"/>
  <c r="B53" i="132"/>
  <c r="B52" i="132" s="1"/>
  <c r="N52" i="132"/>
  <c r="N48" i="132" s="1"/>
  <c r="E52" i="132"/>
  <c r="N51" i="132"/>
  <c r="M51" i="132"/>
  <c r="L51" i="132"/>
  <c r="K51" i="132"/>
  <c r="J51" i="132"/>
  <c r="I51" i="132"/>
  <c r="H51" i="132"/>
  <c r="G51" i="132"/>
  <c r="E51" i="132"/>
  <c r="D51" i="132"/>
  <c r="C51" i="132"/>
  <c r="B51" i="132"/>
  <c r="N50" i="132"/>
  <c r="M50" i="132"/>
  <c r="L50" i="132"/>
  <c r="K50" i="132"/>
  <c r="J50" i="132"/>
  <c r="I50" i="132"/>
  <c r="H50" i="132"/>
  <c r="G50" i="132"/>
  <c r="E50" i="132"/>
  <c r="D50" i="132"/>
  <c r="C50" i="132"/>
  <c r="B50" i="132"/>
  <c r="O50" i="132" s="1"/>
  <c r="N49" i="132"/>
  <c r="M49" i="132"/>
  <c r="L49" i="132"/>
  <c r="K49" i="132"/>
  <c r="J49" i="132"/>
  <c r="I49" i="132"/>
  <c r="H49" i="132"/>
  <c r="G49" i="132"/>
  <c r="E49" i="132"/>
  <c r="D49" i="132"/>
  <c r="C49" i="132"/>
  <c r="B49" i="132"/>
  <c r="O49" i="132" s="1"/>
  <c r="F48" i="132"/>
  <c r="N46" i="132"/>
  <c r="M46" i="132"/>
  <c r="L46" i="132"/>
  <c r="K46" i="132"/>
  <c r="J46" i="132"/>
  <c r="I46" i="132"/>
  <c r="H46" i="132"/>
  <c r="G46" i="132"/>
  <c r="E46" i="132"/>
  <c r="D46" i="132"/>
  <c r="C46" i="132"/>
  <c r="B46" i="132"/>
  <c r="N45" i="132"/>
  <c r="M45" i="132"/>
  <c r="L45" i="132"/>
  <c r="K45" i="132"/>
  <c r="J45" i="132"/>
  <c r="I45" i="132"/>
  <c r="H45" i="132"/>
  <c r="G45" i="132"/>
  <c r="E45" i="132"/>
  <c r="D45" i="132"/>
  <c r="C45" i="132"/>
  <c r="B45" i="132"/>
  <c r="N44" i="132"/>
  <c r="M44" i="132"/>
  <c r="L44" i="132"/>
  <c r="K44" i="132"/>
  <c r="J44" i="132"/>
  <c r="I44" i="132"/>
  <c r="H44" i="132"/>
  <c r="G44" i="132"/>
  <c r="E44" i="132"/>
  <c r="D44" i="132"/>
  <c r="C44" i="132"/>
  <c r="B44" i="132"/>
  <c r="N43" i="132"/>
  <c r="M43" i="132"/>
  <c r="L43" i="132"/>
  <c r="K43" i="132"/>
  <c r="J43" i="132"/>
  <c r="I43" i="132"/>
  <c r="H43" i="132"/>
  <c r="G43" i="132"/>
  <c r="E43" i="132"/>
  <c r="D43" i="132"/>
  <c r="C43" i="132"/>
  <c r="B43" i="132"/>
  <c r="N42" i="132"/>
  <c r="M42" i="132"/>
  <c r="L42" i="132"/>
  <c r="K42" i="132"/>
  <c r="J42" i="132"/>
  <c r="I42" i="132"/>
  <c r="H42" i="132"/>
  <c r="G42" i="132"/>
  <c r="E42" i="132"/>
  <c r="D42" i="132"/>
  <c r="C42" i="132"/>
  <c r="B42" i="132"/>
  <c r="N41" i="132"/>
  <c r="M41" i="132"/>
  <c r="L41" i="132"/>
  <c r="K41" i="132"/>
  <c r="J41" i="132"/>
  <c r="I41" i="132"/>
  <c r="H41" i="132"/>
  <c r="G41" i="132"/>
  <c r="E41" i="132"/>
  <c r="D41" i="132"/>
  <c r="C41" i="132"/>
  <c r="B41" i="132"/>
  <c r="N40" i="132"/>
  <c r="M40" i="132"/>
  <c r="L40" i="132"/>
  <c r="K40" i="132"/>
  <c r="J40" i="132"/>
  <c r="I40" i="132"/>
  <c r="H40" i="132"/>
  <c r="G40" i="132"/>
  <c r="E40" i="132"/>
  <c r="D40" i="132"/>
  <c r="C40" i="132"/>
  <c r="B40" i="132"/>
  <c r="N39" i="132"/>
  <c r="M39" i="132"/>
  <c r="L39" i="132"/>
  <c r="K39" i="132"/>
  <c r="J39" i="132"/>
  <c r="I39" i="132"/>
  <c r="H39" i="132"/>
  <c r="G39" i="132"/>
  <c r="E39" i="132"/>
  <c r="D39" i="132"/>
  <c r="C39" i="132"/>
  <c r="B39" i="132"/>
  <c r="N38" i="132"/>
  <c r="M38" i="132"/>
  <c r="L38" i="132"/>
  <c r="K38" i="132"/>
  <c r="J38" i="132"/>
  <c r="I38" i="132"/>
  <c r="H38" i="132"/>
  <c r="G38" i="132"/>
  <c r="E38" i="132"/>
  <c r="D38" i="132"/>
  <c r="C38" i="132"/>
  <c r="B38" i="132"/>
  <c r="N37" i="132"/>
  <c r="M37" i="132"/>
  <c r="L37" i="132"/>
  <c r="K37" i="132"/>
  <c r="J37" i="132"/>
  <c r="I37" i="132"/>
  <c r="H37" i="132"/>
  <c r="G37" i="132"/>
  <c r="E37" i="132"/>
  <c r="D37" i="132"/>
  <c r="C37" i="132"/>
  <c r="B37" i="132"/>
  <c r="N36" i="132"/>
  <c r="M36" i="132"/>
  <c r="L36" i="132"/>
  <c r="K36" i="132"/>
  <c r="J36" i="132"/>
  <c r="I36" i="132"/>
  <c r="H36" i="132"/>
  <c r="G36" i="132"/>
  <c r="F36" i="132"/>
  <c r="E36" i="132"/>
  <c r="D36" i="132"/>
  <c r="C36" i="132"/>
  <c r="B36" i="132"/>
  <c r="N35" i="132"/>
  <c r="M35" i="132"/>
  <c r="L35" i="132"/>
  <c r="K35" i="132"/>
  <c r="J35" i="132"/>
  <c r="I35" i="132"/>
  <c r="H35" i="132"/>
  <c r="G35" i="132"/>
  <c r="E35" i="132"/>
  <c r="D35" i="132"/>
  <c r="C35" i="132"/>
  <c r="B35" i="132"/>
  <c r="N34" i="132"/>
  <c r="M34" i="132"/>
  <c r="L34" i="132"/>
  <c r="K34" i="132"/>
  <c r="J34" i="132"/>
  <c r="I34" i="132"/>
  <c r="H34" i="132"/>
  <c r="G34" i="132"/>
  <c r="E34" i="132"/>
  <c r="D34" i="132"/>
  <c r="C34" i="132"/>
  <c r="B34" i="132"/>
  <c r="N33" i="132"/>
  <c r="M33" i="132"/>
  <c r="L33" i="132"/>
  <c r="K33" i="132"/>
  <c r="J33" i="132"/>
  <c r="I33" i="132"/>
  <c r="H33" i="132"/>
  <c r="G33" i="132"/>
  <c r="E33" i="132"/>
  <c r="D33" i="132"/>
  <c r="C33" i="132"/>
  <c r="B33" i="132"/>
  <c r="N32" i="132"/>
  <c r="M32" i="132"/>
  <c r="L32" i="132"/>
  <c r="K32" i="132"/>
  <c r="J32" i="132"/>
  <c r="I32" i="132"/>
  <c r="H32" i="132"/>
  <c r="G32" i="132"/>
  <c r="E32" i="132"/>
  <c r="D32" i="132"/>
  <c r="C32" i="132"/>
  <c r="B32" i="132"/>
  <c r="N31" i="132"/>
  <c r="M31" i="132"/>
  <c r="M29" i="132" s="1"/>
  <c r="L31" i="132"/>
  <c r="K31" i="132"/>
  <c r="J31" i="132"/>
  <c r="I31" i="132"/>
  <c r="H31" i="132"/>
  <c r="G31" i="132"/>
  <c r="F31" i="132"/>
  <c r="E31" i="132"/>
  <c r="E29" i="132" s="1"/>
  <c r="D31" i="132"/>
  <c r="C31" i="132"/>
  <c r="B31" i="132"/>
  <c r="N30" i="132"/>
  <c r="M30" i="132"/>
  <c r="L30" i="132"/>
  <c r="K30" i="132"/>
  <c r="J30" i="132"/>
  <c r="I30" i="132"/>
  <c r="H30" i="132"/>
  <c r="G30" i="132"/>
  <c r="F30" i="132"/>
  <c r="E30" i="132"/>
  <c r="D30" i="132"/>
  <c r="C30" i="132"/>
  <c r="B30" i="132"/>
  <c r="I29" i="132"/>
  <c r="N28" i="132"/>
  <c r="M28" i="132"/>
  <c r="L28" i="132"/>
  <c r="K28" i="132"/>
  <c r="J28" i="132"/>
  <c r="I28" i="132"/>
  <c r="H28" i="132"/>
  <c r="G28" i="132"/>
  <c r="E28" i="132"/>
  <c r="D28" i="132"/>
  <c r="C28" i="132"/>
  <c r="B28" i="132"/>
  <c r="N27" i="132"/>
  <c r="M27" i="132"/>
  <c r="L27" i="132"/>
  <c r="K27" i="132"/>
  <c r="J27" i="132"/>
  <c r="I27" i="132"/>
  <c r="H27" i="132"/>
  <c r="G27" i="132"/>
  <c r="E27" i="132"/>
  <c r="D27" i="132"/>
  <c r="C27" i="132"/>
  <c r="B27" i="132"/>
  <c r="N26" i="132"/>
  <c r="N25" i="132" s="1"/>
  <c r="M26" i="132"/>
  <c r="L26" i="132"/>
  <c r="L25" i="132" s="1"/>
  <c r="K26" i="132"/>
  <c r="J26" i="132"/>
  <c r="J25" i="132" s="1"/>
  <c r="I26" i="132"/>
  <c r="H26" i="132"/>
  <c r="H25" i="132" s="1"/>
  <c r="G26" i="132"/>
  <c r="E26" i="132"/>
  <c r="E25" i="132" s="1"/>
  <c r="D26" i="132"/>
  <c r="C26" i="132"/>
  <c r="C25" i="132" s="1"/>
  <c r="B26" i="132"/>
  <c r="M25" i="132"/>
  <c r="I25" i="132"/>
  <c r="D25" i="132"/>
  <c r="N24" i="132"/>
  <c r="M24" i="132"/>
  <c r="L24" i="132"/>
  <c r="K24" i="132"/>
  <c r="J24" i="132"/>
  <c r="I24" i="132"/>
  <c r="H24" i="132"/>
  <c r="G24" i="132"/>
  <c r="E24" i="132"/>
  <c r="D24" i="132"/>
  <c r="C24" i="132"/>
  <c r="B24" i="132"/>
  <c r="N23" i="132"/>
  <c r="M23" i="132"/>
  <c r="L23" i="132"/>
  <c r="K23" i="132"/>
  <c r="J23" i="132"/>
  <c r="I23" i="132"/>
  <c r="H23" i="132"/>
  <c r="G23" i="132"/>
  <c r="E23" i="132"/>
  <c r="D23" i="132"/>
  <c r="C23" i="132"/>
  <c r="B23" i="132"/>
  <c r="O23" i="132" s="1"/>
  <c r="N22" i="132"/>
  <c r="M22" i="132"/>
  <c r="L22" i="132"/>
  <c r="K22" i="132"/>
  <c r="J22" i="132"/>
  <c r="I22" i="132"/>
  <c r="H22" i="132"/>
  <c r="G22" i="132"/>
  <c r="E22" i="132"/>
  <c r="D22" i="132"/>
  <c r="C22" i="132"/>
  <c r="B22" i="132"/>
  <c r="O22" i="132" s="1"/>
  <c r="N21" i="132"/>
  <c r="M21" i="132"/>
  <c r="M20" i="132" s="1"/>
  <c r="L21" i="132"/>
  <c r="K21" i="132"/>
  <c r="K20" i="132" s="1"/>
  <c r="J21" i="132"/>
  <c r="I21" i="132"/>
  <c r="I20" i="132" s="1"/>
  <c r="H21" i="132"/>
  <c r="G21" i="132"/>
  <c r="G20" i="132" s="1"/>
  <c r="E21" i="132"/>
  <c r="D21" i="132"/>
  <c r="D20" i="132" s="1"/>
  <c r="C21" i="132"/>
  <c r="B21" i="132"/>
  <c r="O21" i="132" s="1"/>
  <c r="O20" i="132" s="1"/>
  <c r="N20" i="132"/>
  <c r="L20" i="132"/>
  <c r="J20" i="132"/>
  <c r="H20" i="132"/>
  <c r="E20" i="132"/>
  <c r="C20" i="132"/>
  <c r="N19" i="132"/>
  <c r="M19" i="132"/>
  <c r="L19" i="132"/>
  <c r="K19" i="132"/>
  <c r="J19" i="132"/>
  <c r="I19" i="132"/>
  <c r="H19" i="132"/>
  <c r="G19" i="132"/>
  <c r="E19" i="132"/>
  <c r="D19" i="132"/>
  <c r="C19" i="132"/>
  <c r="B19" i="132"/>
  <c r="N18" i="132"/>
  <c r="M18" i="132"/>
  <c r="L18" i="132"/>
  <c r="K18" i="132"/>
  <c r="J18" i="132"/>
  <c r="I18" i="132"/>
  <c r="H18" i="132"/>
  <c r="G18" i="132"/>
  <c r="E18" i="132"/>
  <c r="D18" i="132"/>
  <c r="C18" i="132"/>
  <c r="B18" i="132"/>
  <c r="N17" i="132"/>
  <c r="M17" i="132"/>
  <c r="L17" i="132"/>
  <c r="K17" i="132"/>
  <c r="J17" i="132"/>
  <c r="I17" i="132"/>
  <c r="H17" i="132"/>
  <c r="G17" i="132"/>
  <c r="E17" i="132"/>
  <c r="D17" i="132"/>
  <c r="C17" i="132"/>
  <c r="B17" i="132"/>
  <c r="N16" i="132"/>
  <c r="M16" i="132"/>
  <c r="L16" i="132"/>
  <c r="K16" i="132"/>
  <c r="J16" i="132"/>
  <c r="I16" i="132"/>
  <c r="H16" i="132"/>
  <c r="G16" i="132"/>
  <c r="E16" i="132"/>
  <c r="D16" i="132"/>
  <c r="C16" i="132"/>
  <c r="B16" i="132"/>
  <c r="N15" i="132"/>
  <c r="M15" i="132"/>
  <c r="L15" i="132"/>
  <c r="K15" i="132"/>
  <c r="J15" i="132"/>
  <c r="I15" i="132"/>
  <c r="H15" i="132"/>
  <c r="G15" i="132"/>
  <c r="E15" i="132"/>
  <c r="D15" i="132"/>
  <c r="C15" i="132"/>
  <c r="B15" i="132"/>
  <c r="O15" i="132" s="1"/>
  <c r="N14" i="132"/>
  <c r="M14" i="132"/>
  <c r="L14" i="132"/>
  <c r="K14" i="132"/>
  <c r="J14" i="132"/>
  <c r="I14" i="132"/>
  <c r="H14" i="132"/>
  <c r="G14" i="132"/>
  <c r="E14" i="132"/>
  <c r="D14" i="132"/>
  <c r="C14" i="132"/>
  <c r="B14" i="132"/>
  <c r="O14" i="132" s="1"/>
  <c r="N13" i="132"/>
  <c r="N12" i="132" s="1"/>
  <c r="M13" i="132"/>
  <c r="M12" i="132" s="1"/>
  <c r="L13" i="132"/>
  <c r="L12" i="132" s="1"/>
  <c r="K13" i="132"/>
  <c r="J13" i="132"/>
  <c r="J12" i="132" s="1"/>
  <c r="I13" i="132"/>
  <c r="I12" i="132" s="1"/>
  <c r="H13" i="132"/>
  <c r="H12" i="132" s="1"/>
  <c r="G13" i="132"/>
  <c r="E13" i="132"/>
  <c r="E12" i="132" s="1"/>
  <c r="D13" i="132"/>
  <c r="D12" i="132" s="1"/>
  <c r="C13" i="132"/>
  <c r="C12" i="132" s="1"/>
  <c r="B13" i="132"/>
  <c r="O13" i="132" s="1"/>
  <c r="O12" i="132" s="1"/>
  <c r="K12" i="132"/>
  <c r="G12" i="132"/>
  <c r="B12" i="132"/>
  <c r="N11" i="132"/>
  <c r="M11" i="132"/>
  <c r="L11" i="132"/>
  <c r="K11" i="132"/>
  <c r="J11" i="132"/>
  <c r="I11" i="132"/>
  <c r="H11" i="132"/>
  <c r="G11" i="132"/>
  <c r="E11" i="132"/>
  <c r="D11" i="132"/>
  <c r="C11" i="132"/>
  <c r="B11" i="132"/>
  <c r="O11" i="132" s="1"/>
  <c r="N10" i="132"/>
  <c r="M10" i="132"/>
  <c r="L10" i="132"/>
  <c r="K10" i="132"/>
  <c r="J10" i="132"/>
  <c r="I10" i="132"/>
  <c r="H10" i="132"/>
  <c r="G10" i="132"/>
  <c r="E10" i="132"/>
  <c r="D10" i="132"/>
  <c r="C10" i="132"/>
  <c r="B10" i="132"/>
  <c r="O10" i="132" s="1"/>
  <c r="N9" i="132"/>
  <c r="M9" i="132"/>
  <c r="L9" i="132"/>
  <c r="K9" i="132"/>
  <c r="J9" i="132"/>
  <c r="I9" i="132"/>
  <c r="H9" i="132"/>
  <c r="G9" i="132"/>
  <c r="E9" i="132"/>
  <c r="D9" i="132"/>
  <c r="C9" i="132"/>
  <c r="B9" i="132"/>
  <c r="O9" i="132" s="1"/>
  <c r="N8" i="132"/>
  <c r="M8" i="132"/>
  <c r="L8" i="132"/>
  <c r="K8" i="132"/>
  <c r="J8" i="132"/>
  <c r="I8" i="132"/>
  <c r="H8" i="132"/>
  <c r="G8" i="132"/>
  <c r="E8" i="132"/>
  <c r="D8" i="132"/>
  <c r="C8" i="132"/>
  <c r="B8" i="132"/>
  <c r="O8" i="132" s="1"/>
  <c r="N7" i="132"/>
  <c r="M7" i="132"/>
  <c r="L7" i="132"/>
  <c r="K7" i="132"/>
  <c r="J7" i="132"/>
  <c r="I7" i="132"/>
  <c r="H7" i="132"/>
  <c r="G7" i="132"/>
  <c r="E7" i="132"/>
  <c r="D7" i="132"/>
  <c r="C7" i="132"/>
  <c r="B7" i="132"/>
  <c r="O7" i="132" s="1"/>
  <c r="N6" i="132"/>
  <c r="M6" i="132"/>
  <c r="L6" i="132"/>
  <c r="K6" i="132"/>
  <c r="J6" i="132"/>
  <c r="I6" i="132"/>
  <c r="H6" i="132"/>
  <c r="G6" i="132"/>
  <c r="E6" i="132"/>
  <c r="D6" i="132"/>
  <c r="C6" i="132"/>
  <c r="B6" i="132"/>
  <c r="O6" i="132" s="1"/>
  <c r="A3" i="132"/>
  <c r="A1" i="132"/>
  <c r="J93" i="131"/>
  <c r="H93" i="131"/>
  <c r="G93" i="131"/>
  <c r="F93" i="131"/>
  <c r="E93" i="131"/>
  <c r="D93" i="131"/>
  <c r="C93" i="131"/>
  <c r="B93" i="131"/>
  <c r="J92" i="131"/>
  <c r="H92" i="131"/>
  <c r="G92" i="131"/>
  <c r="F92" i="131"/>
  <c r="E92" i="131"/>
  <c r="D92" i="131"/>
  <c r="C92" i="131"/>
  <c r="B92" i="131"/>
  <c r="K92" i="131" s="1"/>
  <c r="J91" i="131"/>
  <c r="J90" i="131" s="1"/>
  <c r="H91" i="131"/>
  <c r="H90" i="131" s="1"/>
  <c r="G91" i="131"/>
  <c r="G90" i="131" s="1"/>
  <c r="F91" i="131"/>
  <c r="F90" i="131" s="1"/>
  <c r="E91" i="131"/>
  <c r="E90" i="131" s="1"/>
  <c r="D91" i="131"/>
  <c r="D90" i="131" s="1"/>
  <c r="C91" i="131"/>
  <c r="C90" i="131" s="1"/>
  <c r="B91" i="131"/>
  <c r="B90" i="131"/>
  <c r="J89" i="131"/>
  <c r="I89" i="131"/>
  <c r="H89" i="131"/>
  <c r="G89" i="131"/>
  <c r="F89" i="131"/>
  <c r="E89" i="131"/>
  <c r="D89" i="131"/>
  <c r="C89" i="131"/>
  <c r="B89" i="131"/>
  <c r="J87" i="131"/>
  <c r="H87" i="131"/>
  <c r="G87" i="131"/>
  <c r="F87" i="131"/>
  <c r="E87" i="131"/>
  <c r="D87" i="131"/>
  <c r="C87" i="131"/>
  <c r="B87" i="131"/>
  <c r="K87" i="131" s="1"/>
  <c r="J86" i="131"/>
  <c r="H86" i="131"/>
  <c r="G86" i="131"/>
  <c r="F86" i="131"/>
  <c r="E86" i="131"/>
  <c r="D86" i="131"/>
  <c r="C86" i="131"/>
  <c r="B86" i="131"/>
  <c r="J85" i="131"/>
  <c r="H85" i="131"/>
  <c r="G85" i="131"/>
  <c r="F85" i="131"/>
  <c r="E85" i="131"/>
  <c r="D85" i="131"/>
  <c r="C85" i="131"/>
  <c r="B85" i="131"/>
  <c r="K85" i="131" s="1"/>
  <c r="J84" i="131"/>
  <c r="H84" i="131"/>
  <c r="G84" i="131"/>
  <c r="F84" i="131"/>
  <c r="E84" i="131"/>
  <c r="D84" i="131"/>
  <c r="C84" i="131"/>
  <c r="B84" i="131"/>
  <c r="J83" i="131"/>
  <c r="H83" i="131"/>
  <c r="G83" i="131"/>
  <c r="F83" i="131"/>
  <c r="E83" i="131"/>
  <c r="D83" i="131"/>
  <c r="C83" i="131"/>
  <c r="B83" i="131"/>
  <c r="K83" i="131" s="1"/>
  <c r="J82" i="131"/>
  <c r="H82" i="131"/>
  <c r="G82" i="131"/>
  <c r="F82" i="131"/>
  <c r="E82" i="131"/>
  <c r="D82" i="131"/>
  <c r="C82" i="131"/>
  <c r="B82" i="131"/>
  <c r="J81" i="131"/>
  <c r="H81" i="131"/>
  <c r="G81" i="131"/>
  <c r="F81" i="131"/>
  <c r="E81" i="131"/>
  <c r="D81" i="131"/>
  <c r="C81" i="131"/>
  <c r="B81" i="131"/>
  <c r="K81" i="131" s="1"/>
  <c r="J80" i="131"/>
  <c r="H80" i="131"/>
  <c r="G80" i="131"/>
  <c r="F80" i="131"/>
  <c r="E80" i="131"/>
  <c r="D80" i="131"/>
  <c r="C80" i="131"/>
  <c r="B80" i="131"/>
  <c r="J79" i="131"/>
  <c r="H79" i="131"/>
  <c r="G79" i="131"/>
  <c r="F79" i="131"/>
  <c r="E79" i="131"/>
  <c r="D79" i="131"/>
  <c r="C79" i="131"/>
  <c r="B79" i="131"/>
  <c r="K79" i="131" s="1"/>
  <c r="J78" i="131"/>
  <c r="H78" i="131"/>
  <c r="G78" i="131"/>
  <c r="F78" i="131"/>
  <c r="E78" i="131"/>
  <c r="D78" i="131"/>
  <c r="C78" i="131"/>
  <c r="B78" i="131"/>
  <c r="J77" i="131"/>
  <c r="H77" i="131"/>
  <c r="G77" i="131"/>
  <c r="F77" i="131"/>
  <c r="E77" i="131"/>
  <c r="D77" i="131"/>
  <c r="C77" i="131"/>
  <c r="B77" i="131"/>
  <c r="K77" i="131" s="1"/>
  <c r="J76" i="131"/>
  <c r="H76" i="131"/>
  <c r="G76" i="131"/>
  <c r="F76" i="131"/>
  <c r="E76" i="131"/>
  <c r="D76" i="131"/>
  <c r="C76" i="131"/>
  <c r="B76" i="131"/>
  <c r="J75" i="131"/>
  <c r="H75" i="131"/>
  <c r="G75" i="131"/>
  <c r="F75" i="131"/>
  <c r="E75" i="131"/>
  <c r="D75" i="131"/>
  <c r="C75" i="131"/>
  <c r="B75" i="131"/>
  <c r="K75" i="131" s="1"/>
  <c r="J74" i="131"/>
  <c r="H74" i="131"/>
  <c r="G74" i="131"/>
  <c r="F74" i="131"/>
  <c r="E74" i="131"/>
  <c r="D74" i="131"/>
  <c r="C74" i="131"/>
  <c r="B74" i="131"/>
  <c r="J73" i="131"/>
  <c r="H73" i="131"/>
  <c r="G73" i="131"/>
  <c r="F73" i="131"/>
  <c r="E73" i="131"/>
  <c r="D73" i="131"/>
  <c r="C73" i="131"/>
  <c r="B73" i="131"/>
  <c r="K73" i="131" s="1"/>
  <c r="J72" i="131"/>
  <c r="H72" i="131"/>
  <c r="G72" i="131"/>
  <c r="F72" i="131"/>
  <c r="E72" i="131"/>
  <c r="D72" i="131"/>
  <c r="C72" i="131"/>
  <c r="B72" i="131"/>
  <c r="J71" i="131"/>
  <c r="H71" i="131"/>
  <c r="G71" i="131"/>
  <c r="F71" i="131"/>
  <c r="E71" i="131"/>
  <c r="D71" i="131"/>
  <c r="C71" i="131"/>
  <c r="B71" i="131"/>
  <c r="K71" i="131" s="1"/>
  <c r="J70" i="131"/>
  <c r="H70" i="131"/>
  <c r="G70" i="131"/>
  <c r="F70" i="131"/>
  <c r="E70" i="131"/>
  <c r="D70" i="131"/>
  <c r="C70" i="131"/>
  <c r="B70" i="131"/>
  <c r="J69" i="131"/>
  <c r="H69" i="131"/>
  <c r="G69" i="131"/>
  <c r="F69" i="131"/>
  <c r="E69" i="131"/>
  <c r="D69" i="131"/>
  <c r="C69" i="131"/>
  <c r="B69" i="131"/>
  <c r="K69" i="131" s="1"/>
  <c r="J68" i="131"/>
  <c r="J67" i="131" s="1"/>
  <c r="H68" i="131"/>
  <c r="H67" i="131" s="1"/>
  <c r="G68" i="131"/>
  <c r="G67" i="131" s="1"/>
  <c r="F68" i="131"/>
  <c r="F67" i="131" s="1"/>
  <c r="E68" i="131"/>
  <c r="E67" i="131" s="1"/>
  <c r="D68" i="131"/>
  <c r="D67" i="131" s="1"/>
  <c r="C68" i="131"/>
  <c r="C67" i="131" s="1"/>
  <c r="B68" i="131"/>
  <c r="B67" i="131"/>
  <c r="J66" i="131"/>
  <c r="H66" i="131"/>
  <c r="G66" i="131"/>
  <c r="F66" i="131"/>
  <c r="E66" i="131"/>
  <c r="D66" i="131"/>
  <c r="C66" i="131"/>
  <c r="B66" i="131"/>
  <c r="J65" i="131"/>
  <c r="H65" i="131"/>
  <c r="G65" i="131"/>
  <c r="F65" i="131"/>
  <c r="E65" i="131"/>
  <c r="D65" i="131"/>
  <c r="C65" i="131"/>
  <c r="B65" i="131"/>
  <c r="K65" i="131" s="1"/>
  <c r="J64" i="131"/>
  <c r="H64" i="131"/>
  <c r="G64" i="131"/>
  <c r="F64" i="131"/>
  <c r="E64" i="131"/>
  <c r="D64" i="131"/>
  <c r="C64" i="131"/>
  <c r="B64" i="131"/>
  <c r="J63" i="131"/>
  <c r="H63" i="131"/>
  <c r="G63" i="131"/>
  <c r="F63" i="131"/>
  <c r="E63" i="131"/>
  <c r="D63" i="131"/>
  <c r="C63" i="131"/>
  <c r="B63" i="131"/>
  <c r="K63" i="131" s="1"/>
  <c r="J62" i="131"/>
  <c r="H62" i="131"/>
  <c r="G62" i="131"/>
  <c r="F62" i="131"/>
  <c r="E62" i="131"/>
  <c r="D62" i="131"/>
  <c r="C62" i="131"/>
  <c r="B62" i="131"/>
  <c r="J61" i="131"/>
  <c r="H61" i="131"/>
  <c r="G61" i="131"/>
  <c r="F61" i="131"/>
  <c r="E61" i="131"/>
  <c r="D61" i="131"/>
  <c r="C61" i="131"/>
  <c r="B61" i="131"/>
  <c r="K61" i="131" s="1"/>
  <c r="J60" i="131"/>
  <c r="H60" i="131"/>
  <c r="G60" i="131"/>
  <c r="F60" i="131"/>
  <c r="E60" i="131"/>
  <c r="D60" i="131"/>
  <c r="C60" i="131"/>
  <c r="B60" i="131"/>
  <c r="J59" i="131"/>
  <c r="H59" i="131"/>
  <c r="G59" i="131"/>
  <c r="F59" i="131"/>
  <c r="E59" i="131"/>
  <c r="D59" i="131"/>
  <c r="C59" i="131"/>
  <c r="B59" i="131"/>
  <c r="K59" i="131" s="1"/>
  <c r="J58" i="131"/>
  <c r="H58" i="131"/>
  <c r="G58" i="131"/>
  <c r="F58" i="131"/>
  <c r="E58" i="131"/>
  <c r="D58" i="131"/>
  <c r="C58" i="131"/>
  <c r="B58" i="131"/>
  <c r="J57" i="131"/>
  <c r="H57" i="131"/>
  <c r="G57" i="131"/>
  <c r="F57" i="131"/>
  <c r="E57" i="131"/>
  <c r="D57" i="131"/>
  <c r="C57" i="131"/>
  <c r="B57" i="131"/>
  <c r="K57" i="131" s="1"/>
  <c r="J56" i="131"/>
  <c r="H56" i="131"/>
  <c r="G56" i="131"/>
  <c r="F56" i="131"/>
  <c r="E56" i="131"/>
  <c r="D56" i="131"/>
  <c r="C56" i="131"/>
  <c r="B56" i="131"/>
  <c r="J55" i="131"/>
  <c r="H55" i="131"/>
  <c r="G55" i="131"/>
  <c r="F55" i="131"/>
  <c r="E55" i="131"/>
  <c r="D55" i="131"/>
  <c r="C55" i="131"/>
  <c r="B55" i="131"/>
  <c r="K55" i="131" s="1"/>
  <c r="J54" i="131"/>
  <c r="H54" i="131"/>
  <c r="G54" i="131"/>
  <c r="F54" i="131"/>
  <c r="E54" i="131"/>
  <c r="D54" i="131"/>
  <c r="C54" i="131"/>
  <c r="B54" i="131"/>
  <c r="J53" i="131"/>
  <c r="H53" i="131"/>
  <c r="G53" i="131"/>
  <c r="F53" i="131"/>
  <c r="E53" i="131"/>
  <c r="D53" i="131"/>
  <c r="C53" i="131"/>
  <c r="B53" i="131"/>
  <c r="K53" i="131" s="1"/>
  <c r="J52" i="131"/>
  <c r="H52" i="131"/>
  <c r="G52" i="131"/>
  <c r="F52" i="131"/>
  <c r="E52" i="131"/>
  <c r="D52" i="131"/>
  <c r="C52" i="131"/>
  <c r="B52" i="131"/>
  <c r="J51" i="131"/>
  <c r="H51" i="131"/>
  <c r="G51" i="131"/>
  <c r="F51" i="131"/>
  <c r="E51" i="131"/>
  <c r="D51" i="131"/>
  <c r="C51" i="131"/>
  <c r="B51" i="131"/>
  <c r="K51" i="131" s="1"/>
  <c r="J50" i="131"/>
  <c r="H50" i="131"/>
  <c r="G50" i="131"/>
  <c r="F50" i="131"/>
  <c r="E50" i="131"/>
  <c r="D50" i="131"/>
  <c r="C50" i="131"/>
  <c r="B50" i="131"/>
  <c r="J49" i="131"/>
  <c r="H49" i="131"/>
  <c r="G49" i="131"/>
  <c r="F49" i="131"/>
  <c r="E49" i="131"/>
  <c r="D49" i="131"/>
  <c r="C49" i="131"/>
  <c r="B49" i="131"/>
  <c r="K49" i="131" s="1"/>
  <c r="J46" i="131"/>
  <c r="H46" i="131"/>
  <c r="G46" i="131"/>
  <c r="F46" i="131"/>
  <c r="E46" i="131"/>
  <c r="D46" i="131"/>
  <c r="C46" i="131"/>
  <c r="B46" i="131"/>
  <c r="J45" i="131"/>
  <c r="H45" i="131"/>
  <c r="G45" i="131"/>
  <c r="F45" i="131"/>
  <c r="E45" i="131"/>
  <c r="D45" i="131"/>
  <c r="C45" i="131"/>
  <c r="B45" i="131"/>
  <c r="J44" i="131"/>
  <c r="H44" i="131"/>
  <c r="G44" i="131"/>
  <c r="F44" i="131"/>
  <c r="E44" i="131"/>
  <c r="D44" i="131"/>
  <c r="C44" i="131"/>
  <c r="B44" i="131"/>
  <c r="J43" i="131"/>
  <c r="H43" i="131"/>
  <c r="G43" i="131"/>
  <c r="F43" i="131"/>
  <c r="E43" i="131"/>
  <c r="D43" i="131"/>
  <c r="C43" i="131"/>
  <c r="B43" i="131"/>
  <c r="J42" i="131"/>
  <c r="H42" i="131"/>
  <c r="G42" i="131"/>
  <c r="F42" i="131"/>
  <c r="E42" i="131"/>
  <c r="D42" i="131"/>
  <c r="C42" i="131"/>
  <c r="B42" i="131"/>
  <c r="J41" i="131"/>
  <c r="H41" i="131"/>
  <c r="G41" i="131"/>
  <c r="F41" i="131"/>
  <c r="E41" i="131"/>
  <c r="D41" i="131"/>
  <c r="C41" i="131"/>
  <c r="B41" i="131"/>
  <c r="J40" i="131"/>
  <c r="H40" i="131"/>
  <c r="G40" i="131"/>
  <c r="F40" i="131"/>
  <c r="E40" i="131"/>
  <c r="D40" i="131"/>
  <c r="C40" i="131"/>
  <c r="B40" i="131"/>
  <c r="J39" i="131"/>
  <c r="H39" i="131"/>
  <c r="G39" i="131"/>
  <c r="F39" i="131"/>
  <c r="E39" i="131"/>
  <c r="D39" i="131"/>
  <c r="C39" i="131"/>
  <c r="B39" i="131"/>
  <c r="J38" i="131"/>
  <c r="H38" i="131"/>
  <c r="G38" i="131"/>
  <c r="F38" i="131"/>
  <c r="E38" i="131"/>
  <c r="D38" i="131"/>
  <c r="C38" i="131"/>
  <c r="B38" i="131"/>
  <c r="J37" i="131"/>
  <c r="H37" i="131"/>
  <c r="G37" i="131"/>
  <c r="F37" i="131"/>
  <c r="E37" i="131"/>
  <c r="D37" i="131"/>
  <c r="C37" i="131"/>
  <c r="B37" i="131"/>
  <c r="J36" i="131"/>
  <c r="H36" i="131"/>
  <c r="G36" i="131"/>
  <c r="F36" i="131"/>
  <c r="E36" i="131"/>
  <c r="D36" i="131"/>
  <c r="C36" i="131"/>
  <c r="B36" i="131"/>
  <c r="J35" i="131"/>
  <c r="H35" i="131"/>
  <c r="G35" i="131"/>
  <c r="F35" i="131"/>
  <c r="E35" i="131"/>
  <c r="D35" i="131"/>
  <c r="C35" i="131"/>
  <c r="B35" i="131"/>
  <c r="J34" i="131"/>
  <c r="H34" i="131"/>
  <c r="G34" i="131"/>
  <c r="F34" i="131"/>
  <c r="E34" i="131"/>
  <c r="D34" i="131"/>
  <c r="C34" i="131"/>
  <c r="B34" i="131"/>
  <c r="J33" i="131"/>
  <c r="I33" i="131"/>
  <c r="H33" i="131"/>
  <c r="G33" i="131"/>
  <c r="F33" i="131"/>
  <c r="E33" i="131"/>
  <c r="D33" i="131"/>
  <c r="C33" i="131"/>
  <c r="B33" i="131"/>
  <c r="J32" i="131"/>
  <c r="H32" i="131"/>
  <c r="G32" i="131"/>
  <c r="F32" i="131"/>
  <c r="E32" i="131"/>
  <c r="D32" i="131"/>
  <c r="C32" i="131"/>
  <c r="B32" i="131"/>
  <c r="J31" i="131"/>
  <c r="H31" i="131"/>
  <c r="G31" i="131"/>
  <c r="F31" i="131"/>
  <c r="E31" i="131"/>
  <c r="D31" i="131"/>
  <c r="C31" i="131"/>
  <c r="B31" i="131"/>
  <c r="J30" i="131"/>
  <c r="I30" i="131"/>
  <c r="H30" i="131"/>
  <c r="G30" i="131"/>
  <c r="G29" i="131" s="1"/>
  <c r="F30" i="131"/>
  <c r="E30" i="131"/>
  <c r="D30" i="131"/>
  <c r="C30" i="131"/>
  <c r="B30" i="131"/>
  <c r="I29" i="131"/>
  <c r="J28" i="131"/>
  <c r="H28" i="131"/>
  <c r="G28" i="131"/>
  <c r="F28" i="131"/>
  <c r="E28" i="131"/>
  <c r="D28" i="131"/>
  <c r="C28" i="131"/>
  <c r="B28" i="131"/>
  <c r="J27" i="131"/>
  <c r="H27" i="131"/>
  <c r="G27" i="131"/>
  <c r="F27" i="131"/>
  <c r="E27" i="131"/>
  <c r="D27" i="131"/>
  <c r="C27" i="131"/>
  <c r="B27" i="131"/>
  <c r="J26" i="131"/>
  <c r="J25" i="131" s="1"/>
  <c r="H26" i="131"/>
  <c r="G26" i="131"/>
  <c r="G25" i="131" s="1"/>
  <c r="F26" i="131"/>
  <c r="E26" i="131"/>
  <c r="E25" i="131" s="1"/>
  <c r="D26" i="131"/>
  <c r="C26" i="131"/>
  <c r="C25" i="131" s="1"/>
  <c r="B26" i="131"/>
  <c r="H25" i="131"/>
  <c r="F25" i="131"/>
  <c r="D25" i="131"/>
  <c r="B25" i="131"/>
  <c r="J24" i="131"/>
  <c r="H24" i="131"/>
  <c r="G24" i="131"/>
  <c r="F24" i="131"/>
  <c r="E24" i="131"/>
  <c r="D24" i="131"/>
  <c r="C24" i="131"/>
  <c r="B24" i="131"/>
  <c r="J23" i="131"/>
  <c r="I23" i="131"/>
  <c r="H23" i="131"/>
  <c r="G23" i="131"/>
  <c r="F23" i="131"/>
  <c r="E23" i="131"/>
  <c r="D23" i="131"/>
  <c r="C23" i="131"/>
  <c r="B23" i="131"/>
  <c r="J22" i="131"/>
  <c r="H22" i="131"/>
  <c r="G22" i="131"/>
  <c r="F22" i="131"/>
  <c r="E22" i="131"/>
  <c r="D22" i="131"/>
  <c r="C22" i="131"/>
  <c r="B22" i="131"/>
  <c r="K22" i="131" s="1"/>
  <c r="J21" i="131"/>
  <c r="H21" i="131"/>
  <c r="G21" i="131"/>
  <c r="F21" i="131"/>
  <c r="E21" i="131"/>
  <c r="D21" i="131"/>
  <c r="C21" i="131"/>
  <c r="B21" i="131"/>
  <c r="K21" i="131" s="1"/>
  <c r="J20" i="131"/>
  <c r="H20" i="131"/>
  <c r="G20" i="131"/>
  <c r="F20" i="131"/>
  <c r="E20" i="131"/>
  <c r="D20" i="131"/>
  <c r="C20" i="131"/>
  <c r="B20" i="131"/>
  <c r="J19" i="131"/>
  <c r="H19" i="131"/>
  <c r="G19" i="131"/>
  <c r="F19" i="131"/>
  <c r="E19" i="131"/>
  <c r="D19" i="131"/>
  <c r="C19" i="131"/>
  <c r="B19" i="131"/>
  <c r="K19" i="131" s="1"/>
  <c r="J18" i="131"/>
  <c r="H18" i="131"/>
  <c r="G18" i="131"/>
  <c r="F18" i="131"/>
  <c r="E18" i="131"/>
  <c r="D18" i="131"/>
  <c r="C18" i="131"/>
  <c r="B18" i="131"/>
  <c r="K18" i="131" s="1"/>
  <c r="J17" i="131"/>
  <c r="H17" i="131"/>
  <c r="G17" i="131"/>
  <c r="F17" i="131"/>
  <c r="E17" i="131"/>
  <c r="D17" i="131"/>
  <c r="C17" i="131"/>
  <c r="B17" i="131"/>
  <c r="K17" i="131" s="1"/>
  <c r="J16" i="131"/>
  <c r="H16" i="131"/>
  <c r="G16" i="131"/>
  <c r="F16" i="131"/>
  <c r="E16" i="131"/>
  <c r="D16" i="131"/>
  <c r="C16" i="131"/>
  <c r="B16" i="131"/>
  <c r="K16" i="131" s="1"/>
  <c r="J15" i="131"/>
  <c r="I15" i="131"/>
  <c r="H15" i="131"/>
  <c r="G15" i="131"/>
  <c r="F15" i="131"/>
  <c r="E15" i="131"/>
  <c r="D15" i="131"/>
  <c r="C15" i="131"/>
  <c r="B15" i="131"/>
  <c r="J14" i="131"/>
  <c r="I14" i="131"/>
  <c r="H14" i="131"/>
  <c r="G14" i="131"/>
  <c r="F14" i="131"/>
  <c r="E14" i="131"/>
  <c r="D14" i="131"/>
  <c r="C14" i="131"/>
  <c r="B14" i="131"/>
  <c r="J13" i="131"/>
  <c r="I13" i="131"/>
  <c r="H13" i="131"/>
  <c r="G13" i="131"/>
  <c r="G12" i="131" s="1"/>
  <c r="F13" i="131"/>
  <c r="E13" i="131"/>
  <c r="E12" i="131" s="1"/>
  <c r="D13" i="131"/>
  <c r="C13" i="131"/>
  <c r="C12" i="131" s="1"/>
  <c r="B13" i="131"/>
  <c r="I12" i="131"/>
  <c r="J11" i="131"/>
  <c r="H11" i="131"/>
  <c r="G11" i="131"/>
  <c r="F11" i="131"/>
  <c r="E11" i="131"/>
  <c r="D11" i="131"/>
  <c r="C11" i="131"/>
  <c r="B11" i="131"/>
  <c r="J10" i="131"/>
  <c r="H10" i="131"/>
  <c r="G10" i="131"/>
  <c r="F10" i="131"/>
  <c r="E10" i="131"/>
  <c r="D10" i="131"/>
  <c r="C10" i="131"/>
  <c r="B10" i="131"/>
  <c r="J9" i="131"/>
  <c r="I9" i="131"/>
  <c r="H9" i="131"/>
  <c r="G9" i="131"/>
  <c r="F9" i="131"/>
  <c r="E9" i="131"/>
  <c r="D9" i="131"/>
  <c r="C9" i="131"/>
  <c r="B9" i="131"/>
  <c r="K9" i="131" s="1"/>
  <c r="J8" i="131"/>
  <c r="H8" i="131"/>
  <c r="G8" i="131"/>
  <c r="F8" i="131"/>
  <c r="E8" i="131"/>
  <c r="D8" i="131"/>
  <c r="C8" i="131"/>
  <c r="B8" i="131"/>
  <c r="K8" i="131" s="1"/>
  <c r="J7" i="131"/>
  <c r="H7" i="131"/>
  <c r="G7" i="131"/>
  <c r="F7" i="131"/>
  <c r="E7" i="131"/>
  <c r="D7" i="131"/>
  <c r="C7" i="131"/>
  <c r="B7" i="131"/>
  <c r="K7" i="131" s="1"/>
  <c r="J6" i="131"/>
  <c r="H6" i="131"/>
  <c r="G6" i="131"/>
  <c r="F6" i="131"/>
  <c r="E6" i="131"/>
  <c r="D6" i="131"/>
  <c r="C6" i="131"/>
  <c r="B6" i="131"/>
  <c r="K6" i="131" s="1"/>
  <c r="A3" i="131"/>
  <c r="A1" i="131"/>
  <c r="F50" i="129"/>
  <c r="C49" i="129"/>
  <c r="F49" i="129" s="1"/>
  <c r="C48" i="129"/>
  <c r="F48" i="129" s="1"/>
  <c r="C47" i="129"/>
  <c r="F47" i="129" s="1"/>
  <c r="C46" i="129"/>
  <c r="F46" i="129" s="1"/>
  <c r="C45" i="129"/>
  <c r="F45" i="129" s="1"/>
  <c r="C44" i="129"/>
  <c r="F44" i="129" s="1"/>
  <c r="C43" i="129"/>
  <c r="F43" i="129" s="1"/>
  <c r="C42" i="129"/>
  <c r="F42" i="129" s="1"/>
  <c r="C41" i="129"/>
  <c r="F41" i="129" s="1"/>
  <c r="C40" i="129"/>
  <c r="F40" i="129" s="1"/>
  <c r="B39" i="129"/>
  <c r="C37" i="129"/>
  <c r="F37" i="129" s="1"/>
  <c r="C35" i="129"/>
  <c r="F35" i="129" s="1"/>
  <c r="C34" i="129"/>
  <c r="B33" i="129"/>
  <c r="B28" i="129" s="1"/>
  <c r="B27" i="129" s="1"/>
  <c r="C31" i="129"/>
  <c r="F31" i="129" s="1"/>
  <c r="C30" i="129"/>
  <c r="F30" i="129" s="1"/>
  <c r="E29" i="129"/>
  <c r="D28" i="129"/>
  <c r="E27" i="129"/>
  <c r="C23" i="129"/>
  <c r="B23" i="129"/>
  <c r="C22" i="129"/>
  <c r="B22" i="129"/>
  <c r="C21" i="129"/>
  <c r="E21" i="129" s="1"/>
  <c r="B21" i="129"/>
  <c r="C20" i="129"/>
  <c r="B20" i="129"/>
  <c r="C19" i="129"/>
  <c r="B19" i="129"/>
  <c r="C18" i="129"/>
  <c r="B18" i="129"/>
  <c r="C17" i="129"/>
  <c r="B17" i="129"/>
  <c r="C16" i="129"/>
  <c r="B16" i="129"/>
  <c r="C15" i="129"/>
  <c r="B15" i="129"/>
  <c r="C14" i="129"/>
  <c r="B14" i="129"/>
  <c r="C13" i="129"/>
  <c r="B13" i="129"/>
  <c r="B12" i="129"/>
  <c r="C10" i="129"/>
  <c r="B10" i="129"/>
  <c r="C9" i="129"/>
  <c r="C8" i="129" s="1"/>
  <c r="B9" i="129"/>
  <c r="A3" i="129"/>
  <c r="G95" i="128"/>
  <c r="F95" i="128"/>
  <c r="E95" i="128"/>
  <c r="C95" i="128"/>
  <c r="B95" i="128"/>
  <c r="G94" i="128"/>
  <c r="F94" i="128"/>
  <c r="E94" i="128"/>
  <c r="C94" i="128"/>
  <c r="B94" i="128"/>
  <c r="H93" i="128"/>
  <c r="H91" i="128" s="1"/>
  <c r="G93" i="128"/>
  <c r="F93" i="128"/>
  <c r="E93" i="128"/>
  <c r="C93" i="128"/>
  <c r="B93" i="128"/>
  <c r="G92" i="128"/>
  <c r="F92" i="128"/>
  <c r="E92" i="128"/>
  <c r="C92" i="128"/>
  <c r="B92" i="128"/>
  <c r="E91" i="128"/>
  <c r="H90" i="128"/>
  <c r="G90" i="128"/>
  <c r="F90" i="128"/>
  <c r="E90" i="128"/>
  <c r="C90" i="128"/>
  <c r="D90" i="128" s="1"/>
  <c r="H88" i="128"/>
  <c r="G88" i="128"/>
  <c r="F88" i="128"/>
  <c r="E88" i="128"/>
  <c r="C88" i="128"/>
  <c r="B88" i="128"/>
  <c r="H87" i="128"/>
  <c r="G87" i="128"/>
  <c r="F87" i="128"/>
  <c r="E87" i="128"/>
  <c r="C87" i="128"/>
  <c r="B87" i="128"/>
  <c r="H86" i="128"/>
  <c r="G86" i="128"/>
  <c r="F86" i="128"/>
  <c r="E86" i="128"/>
  <c r="C86" i="128"/>
  <c r="B86" i="128"/>
  <c r="H85" i="128"/>
  <c r="G85" i="128"/>
  <c r="F85" i="128"/>
  <c r="E85" i="128"/>
  <c r="C85" i="128"/>
  <c r="B85" i="128"/>
  <c r="H84" i="128"/>
  <c r="G84" i="128"/>
  <c r="F84" i="128"/>
  <c r="E84" i="128"/>
  <c r="C84" i="128"/>
  <c r="B84" i="128"/>
  <c r="H83" i="128"/>
  <c r="G83" i="128"/>
  <c r="F83" i="128"/>
  <c r="E83" i="128"/>
  <c r="C83" i="128"/>
  <c r="B83" i="128"/>
  <c r="H82" i="128"/>
  <c r="G82" i="128"/>
  <c r="F82" i="128"/>
  <c r="E82" i="128"/>
  <c r="C82" i="128"/>
  <c r="B82" i="128"/>
  <c r="H81" i="128"/>
  <c r="G81" i="128"/>
  <c r="F81" i="128"/>
  <c r="E81" i="128"/>
  <c r="C81" i="128"/>
  <c r="B81" i="128"/>
  <c r="H80" i="128"/>
  <c r="G80" i="128"/>
  <c r="F80" i="128"/>
  <c r="E80" i="128"/>
  <c r="C80" i="128"/>
  <c r="B80" i="128"/>
  <c r="H79" i="128"/>
  <c r="G79" i="128"/>
  <c r="F79" i="128"/>
  <c r="E79" i="128"/>
  <c r="C79" i="128"/>
  <c r="B79" i="128"/>
  <c r="H78" i="128"/>
  <c r="G78" i="128"/>
  <c r="F78" i="128"/>
  <c r="E78" i="128"/>
  <c r="C78" i="128"/>
  <c r="B78" i="128"/>
  <c r="H77" i="128"/>
  <c r="G77" i="128"/>
  <c r="F77" i="128"/>
  <c r="E77" i="128"/>
  <c r="C77" i="128"/>
  <c r="B77" i="128"/>
  <c r="H76" i="128"/>
  <c r="G76" i="128"/>
  <c r="F76" i="128"/>
  <c r="E76" i="128"/>
  <c r="C76" i="128"/>
  <c r="B76" i="128"/>
  <c r="H75" i="128"/>
  <c r="G75" i="128"/>
  <c r="F75" i="128"/>
  <c r="E75" i="128"/>
  <c r="C75" i="128"/>
  <c r="B75" i="128"/>
  <c r="H74" i="128"/>
  <c r="G74" i="128"/>
  <c r="F74" i="128"/>
  <c r="E74" i="128"/>
  <c r="C74" i="128"/>
  <c r="B74" i="128"/>
  <c r="H73" i="128"/>
  <c r="G73" i="128"/>
  <c r="F73" i="128"/>
  <c r="E73" i="128"/>
  <c r="C73" i="128"/>
  <c r="B73" i="128"/>
  <c r="H72" i="128"/>
  <c r="G72" i="128"/>
  <c r="F72" i="128"/>
  <c r="E72" i="128"/>
  <c r="C72" i="128"/>
  <c r="B72" i="128"/>
  <c r="H71" i="128"/>
  <c r="G71" i="128"/>
  <c r="F71" i="128"/>
  <c r="E71" i="128"/>
  <c r="C71" i="128"/>
  <c r="B71" i="128"/>
  <c r="H70" i="128"/>
  <c r="G70" i="128"/>
  <c r="F70" i="128"/>
  <c r="E70" i="128"/>
  <c r="C70" i="128"/>
  <c r="B70" i="128"/>
  <c r="H69" i="128"/>
  <c r="G69" i="128"/>
  <c r="G68" i="128" s="1"/>
  <c r="F69" i="128"/>
  <c r="E69" i="128"/>
  <c r="E68" i="128" s="1"/>
  <c r="C69" i="128"/>
  <c r="B69" i="128"/>
  <c r="B68" i="128"/>
  <c r="H67" i="128"/>
  <c r="G67" i="128"/>
  <c r="F67" i="128"/>
  <c r="E67" i="128"/>
  <c r="C67" i="128"/>
  <c r="B67" i="128"/>
  <c r="H66" i="128"/>
  <c r="G66" i="128"/>
  <c r="F66" i="128"/>
  <c r="E66" i="128"/>
  <c r="C66" i="128"/>
  <c r="B66" i="128"/>
  <c r="H65" i="128"/>
  <c r="G65" i="128"/>
  <c r="F65" i="128"/>
  <c r="E65" i="128"/>
  <c r="C65" i="128"/>
  <c r="B65" i="128"/>
  <c r="H64" i="128"/>
  <c r="G64" i="128"/>
  <c r="F64" i="128"/>
  <c r="E64" i="128"/>
  <c r="C64" i="128"/>
  <c r="B64" i="128"/>
  <c r="H63" i="128"/>
  <c r="G63" i="128"/>
  <c r="F63" i="128"/>
  <c r="E63" i="128"/>
  <c r="C63" i="128"/>
  <c r="B63" i="128"/>
  <c r="H62" i="128"/>
  <c r="G62" i="128"/>
  <c r="F62" i="128"/>
  <c r="E62" i="128"/>
  <c r="C62" i="128"/>
  <c r="B62" i="128"/>
  <c r="H61" i="128"/>
  <c r="G61" i="128"/>
  <c r="F61" i="128"/>
  <c r="E61" i="128"/>
  <c r="C61" i="128"/>
  <c r="B61" i="128"/>
  <c r="H60" i="128"/>
  <c r="G60" i="128"/>
  <c r="F60" i="128"/>
  <c r="E60" i="128"/>
  <c r="C60" i="128"/>
  <c r="B60" i="128"/>
  <c r="H59" i="128"/>
  <c r="G59" i="128"/>
  <c r="F59" i="128"/>
  <c r="E59" i="128"/>
  <c r="C59" i="128"/>
  <c r="B59" i="128"/>
  <c r="H58" i="128"/>
  <c r="G58" i="128"/>
  <c r="F58" i="128"/>
  <c r="E58" i="128"/>
  <c r="C58" i="128"/>
  <c r="B58" i="128"/>
  <c r="H57" i="128"/>
  <c r="G57" i="128"/>
  <c r="F57" i="128"/>
  <c r="E57" i="128"/>
  <c r="C57" i="128"/>
  <c r="B57" i="128"/>
  <c r="H56" i="128"/>
  <c r="G56" i="128"/>
  <c r="F56" i="128"/>
  <c r="E56" i="128"/>
  <c r="C56" i="128"/>
  <c r="B56" i="128"/>
  <c r="H55" i="128"/>
  <c r="G55" i="128"/>
  <c r="F55" i="128"/>
  <c r="E55" i="128"/>
  <c r="C55" i="128"/>
  <c r="B55" i="128"/>
  <c r="H54" i="128"/>
  <c r="G54" i="128"/>
  <c r="G53" i="128" s="1"/>
  <c r="F54" i="128"/>
  <c r="E54" i="128"/>
  <c r="E53" i="128" s="1"/>
  <c r="C54" i="128"/>
  <c r="C53" i="128" s="1"/>
  <c r="B54" i="128"/>
  <c r="B53" i="128" s="1"/>
  <c r="H53" i="128"/>
  <c r="H52" i="128"/>
  <c r="G52" i="128"/>
  <c r="F52" i="128"/>
  <c r="E52" i="128"/>
  <c r="C52" i="128"/>
  <c r="B52" i="128"/>
  <c r="H51" i="128"/>
  <c r="G51" i="128"/>
  <c r="F51" i="128"/>
  <c r="E51" i="128"/>
  <c r="C51" i="128"/>
  <c r="B51" i="128"/>
  <c r="H50" i="128"/>
  <c r="G50" i="128"/>
  <c r="F50" i="128"/>
  <c r="E50" i="128"/>
  <c r="C50" i="128"/>
  <c r="B50" i="128"/>
  <c r="I48" i="128"/>
  <c r="H47" i="128"/>
  <c r="G47" i="128"/>
  <c r="F47" i="128"/>
  <c r="E47" i="128"/>
  <c r="C47" i="128"/>
  <c r="B47" i="128"/>
  <c r="H46" i="128"/>
  <c r="G46" i="128"/>
  <c r="F46" i="128"/>
  <c r="E46" i="128"/>
  <c r="C46" i="128"/>
  <c r="B46" i="128"/>
  <c r="H45" i="128"/>
  <c r="G45" i="128"/>
  <c r="F45" i="128"/>
  <c r="E45" i="128"/>
  <c r="C45" i="128"/>
  <c r="B45" i="128"/>
  <c r="H44" i="128"/>
  <c r="G44" i="128"/>
  <c r="F44" i="128"/>
  <c r="E44" i="128"/>
  <c r="C44" i="128"/>
  <c r="B44" i="128"/>
  <c r="D44" i="128" s="1"/>
  <c r="I44" i="128" s="1"/>
  <c r="H43" i="128"/>
  <c r="G43" i="128"/>
  <c r="F43" i="128"/>
  <c r="E43" i="128"/>
  <c r="C43" i="128"/>
  <c r="B43" i="128"/>
  <c r="H42" i="128"/>
  <c r="G42" i="128"/>
  <c r="F42" i="128"/>
  <c r="E42" i="128"/>
  <c r="C42" i="128"/>
  <c r="B42" i="128"/>
  <c r="D42" i="128" s="1"/>
  <c r="I42" i="128" s="1"/>
  <c r="H41" i="128"/>
  <c r="G41" i="128"/>
  <c r="F41" i="128"/>
  <c r="E41" i="128"/>
  <c r="C41" i="128"/>
  <c r="B41" i="128"/>
  <c r="H40" i="128"/>
  <c r="G40" i="128"/>
  <c r="F40" i="128"/>
  <c r="E40" i="128"/>
  <c r="C40" i="128"/>
  <c r="B40" i="128"/>
  <c r="D40" i="128" s="1"/>
  <c r="I40" i="128" s="1"/>
  <c r="H39" i="128"/>
  <c r="G39" i="128"/>
  <c r="F39" i="128"/>
  <c r="E39" i="128"/>
  <c r="C39" i="128"/>
  <c r="B39" i="128"/>
  <c r="H38" i="128"/>
  <c r="G38" i="128"/>
  <c r="F38" i="128"/>
  <c r="E38" i="128"/>
  <c r="C38" i="128"/>
  <c r="B38" i="128"/>
  <c r="D38" i="128" s="1"/>
  <c r="I38" i="128" s="1"/>
  <c r="H37" i="128"/>
  <c r="G37" i="128"/>
  <c r="F37" i="128"/>
  <c r="E37" i="128"/>
  <c r="C37" i="128"/>
  <c r="B37" i="128"/>
  <c r="H36" i="128"/>
  <c r="G36" i="128"/>
  <c r="F36" i="128"/>
  <c r="E36" i="128"/>
  <c r="C36" i="128"/>
  <c r="B36" i="128"/>
  <c r="H35" i="128"/>
  <c r="G35" i="128"/>
  <c r="F35" i="128"/>
  <c r="E35" i="128"/>
  <c r="C35" i="128"/>
  <c r="B35" i="128"/>
  <c r="H34" i="128"/>
  <c r="G34" i="128"/>
  <c r="F34" i="128"/>
  <c r="E34" i="128"/>
  <c r="C34" i="128"/>
  <c r="B34" i="128"/>
  <c r="H33" i="128"/>
  <c r="G33" i="128"/>
  <c r="F33" i="128"/>
  <c r="E33" i="128"/>
  <c r="C33" i="128"/>
  <c r="B33" i="128"/>
  <c r="H32" i="128"/>
  <c r="G32" i="128"/>
  <c r="F32" i="128"/>
  <c r="E32" i="128"/>
  <c r="C32" i="128"/>
  <c r="B32" i="128"/>
  <c r="H31" i="128"/>
  <c r="H30" i="128" s="1"/>
  <c r="G31" i="128"/>
  <c r="F31" i="128"/>
  <c r="F30" i="128" s="1"/>
  <c r="E31" i="128"/>
  <c r="E30" i="128" s="1"/>
  <c r="C31" i="128"/>
  <c r="C30" i="128" s="1"/>
  <c r="B31" i="128"/>
  <c r="G29" i="128"/>
  <c r="F29" i="128"/>
  <c r="E29" i="128"/>
  <c r="C29" i="128"/>
  <c r="B29" i="128"/>
  <c r="G28" i="128"/>
  <c r="F28" i="128"/>
  <c r="E28" i="128"/>
  <c r="C28" i="128"/>
  <c r="B28" i="128"/>
  <c r="H27" i="128"/>
  <c r="H26" i="128" s="1"/>
  <c r="G27" i="128"/>
  <c r="F27" i="128"/>
  <c r="E27" i="128"/>
  <c r="C27" i="128"/>
  <c r="C26" i="128" s="1"/>
  <c r="B27" i="128"/>
  <c r="F26" i="128"/>
  <c r="H25" i="128"/>
  <c r="G25" i="128"/>
  <c r="F25" i="128"/>
  <c r="E25" i="128"/>
  <c r="C25" i="128"/>
  <c r="B25" i="128"/>
  <c r="H24" i="128"/>
  <c r="G24" i="128"/>
  <c r="F24" i="128"/>
  <c r="E24" i="128"/>
  <c r="C24" i="128"/>
  <c r="B24" i="128"/>
  <c r="H23" i="128"/>
  <c r="G23" i="128"/>
  <c r="F23" i="128"/>
  <c r="E23" i="128"/>
  <c r="C23" i="128"/>
  <c r="B23" i="128"/>
  <c r="H22" i="128"/>
  <c r="H21" i="128" s="1"/>
  <c r="G22" i="128"/>
  <c r="F22" i="128"/>
  <c r="F21" i="128" s="1"/>
  <c r="E22" i="128"/>
  <c r="E21" i="128" s="1"/>
  <c r="C22" i="128"/>
  <c r="C21" i="128" s="1"/>
  <c r="B22" i="128"/>
  <c r="H20" i="128"/>
  <c r="G20" i="128"/>
  <c r="F20" i="128"/>
  <c r="E20" i="128"/>
  <c r="C20" i="128"/>
  <c r="B20" i="128"/>
  <c r="H19" i="128"/>
  <c r="G19" i="128"/>
  <c r="F19" i="128"/>
  <c r="E19" i="128"/>
  <c r="C19" i="128"/>
  <c r="B19" i="128"/>
  <c r="H18" i="128"/>
  <c r="G18" i="128"/>
  <c r="F18" i="128"/>
  <c r="E18" i="128"/>
  <c r="C18" i="128"/>
  <c r="B18" i="128"/>
  <c r="H17" i="128"/>
  <c r="G17" i="128"/>
  <c r="F17" i="128"/>
  <c r="E17" i="128"/>
  <c r="C17" i="128"/>
  <c r="B17" i="128"/>
  <c r="H16" i="128"/>
  <c r="G16" i="128"/>
  <c r="F16" i="128"/>
  <c r="E16" i="128"/>
  <c r="C16" i="128"/>
  <c r="B16" i="128"/>
  <c r="H15" i="128"/>
  <c r="G15" i="128"/>
  <c r="F15" i="128"/>
  <c r="E15" i="128"/>
  <c r="C15" i="128"/>
  <c r="B15" i="128"/>
  <c r="H14" i="128"/>
  <c r="G14" i="128"/>
  <c r="F14" i="128"/>
  <c r="E14" i="128"/>
  <c r="E13" i="128" s="1"/>
  <c r="C14" i="128"/>
  <c r="B14" i="128"/>
  <c r="G13" i="128"/>
  <c r="B13" i="128"/>
  <c r="H12" i="128"/>
  <c r="G12" i="128"/>
  <c r="F12" i="128"/>
  <c r="E12" i="128"/>
  <c r="C12" i="128"/>
  <c r="B12" i="128"/>
  <c r="H11" i="128"/>
  <c r="G11" i="128"/>
  <c r="F11" i="128"/>
  <c r="E11" i="128"/>
  <c r="C11" i="128"/>
  <c r="B11" i="128"/>
  <c r="H10" i="128"/>
  <c r="G10" i="128"/>
  <c r="F10" i="128"/>
  <c r="E10" i="128"/>
  <c r="C10" i="128"/>
  <c r="B10" i="128"/>
  <c r="H9" i="128"/>
  <c r="G9" i="128"/>
  <c r="F9" i="128"/>
  <c r="E9" i="128"/>
  <c r="C9" i="128"/>
  <c r="B9" i="128"/>
  <c r="H8" i="128"/>
  <c r="G8" i="128"/>
  <c r="F8" i="128"/>
  <c r="E8" i="128"/>
  <c r="C8" i="128"/>
  <c r="B8" i="128"/>
  <c r="H7" i="128"/>
  <c r="G7" i="128"/>
  <c r="F7" i="128"/>
  <c r="E7" i="128"/>
  <c r="C7" i="128"/>
  <c r="B7" i="128"/>
  <c r="A3" i="128"/>
  <c r="A1" i="128"/>
  <c r="D66" i="127"/>
  <c r="E63" i="127"/>
  <c r="E62" i="127"/>
  <c r="E60" i="127"/>
  <c r="D60" i="127"/>
  <c r="C60" i="127"/>
  <c r="B60" i="127"/>
  <c r="B64" i="127" s="1"/>
  <c r="E58" i="127"/>
  <c r="D57" i="127"/>
  <c r="E57" i="127" s="1"/>
  <c r="E56" i="127"/>
  <c r="E55" i="127"/>
  <c r="C54" i="127"/>
  <c r="E54" i="127" s="1"/>
  <c r="E49" i="127" s="1"/>
  <c r="E51" i="127"/>
  <c r="C49" i="127"/>
  <c r="B49" i="127"/>
  <c r="E47" i="127"/>
  <c r="E45" i="127" s="1"/>
  <c r="D45" i="127"/>
  <c r="C45" i="127"/>
  <c r="B45" i="127"/>
  <c r="D43" i="127"/>
  <c r="E43" i="127" s="1"/>
  <c r="E40" i="127" s="1"/>
  <c r="E42" i="127"/>
  <c r="C40" i="127"/>
  <c r="B40" i="127"/>
  <c r="E38" i="127"/>
  <c r="E36" i="127" s="1"/>
  <c r="D36" i="127"/>
  <c r="C36" i="127"/>
  <c r="B36" i="127"/>
  <c r="E34" i="127"/>
  <c r="E32" i="127"/>
  <c r="E31" i="127"/>
  <c r="E29" i="127"/>
  <c r="D29" i="127"/>
  <c r="C29" i="127"/>
  <c r="B29" i="127"/>
  <c r="E26" i="127"/>
  <c r="D26" i="127"/>
  <c r="E24" i="127"/>
  <c r="D24" i="127"/>
  <c r="C24" i="127"/>
  <c r="B24" i="127"/>
  <c r="E22" i="127"/>
  <c r="E19" i="127" s="1"/>
  <c r="D19" i="127"/>
  <c r="C19" i="127"/>
  <c r="B19" i="127"/>
  <c r="C17" i="127"/>
  <c r="E17" i="127" s="1"/>
  <c r="C16" i="127"/>
  <c r="E16" i="127" s="1"/>
  <c r="D15" i="127"/>
  <c r="E15" i="127" s="1"/>
  <c r="D13" i="127"/>
  <c r="B13" i="127"/>
  <c r="D12" i="127"/>
  <c r="B12" i="127"/>
  <c r="E10" i="127"/>
  <c r="E9" i="127"/>
  <c r="E7" i="127" s="1"/>
  <c r="D7" i="127"/>
  <c r="C7" i="127"/>
  <c r="B7" i="127"/>
  <c r="B6" i="127"/>
  <c r="A2" i="127"/>
  <c r="F39" i="129" l="1"/>
  <c r="F8" i="136"/>
  <c r="F7" i="136" s="1"/>
  <c r="F124" i="136" s="1"/>
  <c r="H66" i="137"/>
  <c r="H48" i="137" s="1"/>
  <c r="H95" i="137" s="1"/>
  <c r="H20" i="137"/>
  <c r="E95" i="137"/>
  <c r="E48" i="134"/>
  <c r="G48" i="134"/>
  <c r="G96" i="134" s="1"/>
  <c r="I48" i="134"/>
  <c r="D48" i="134"/>
  <c r="D96" i="134" s="1"/>
  <c r="H48" i="134"/>
  <c r="F48" i="134"/>
  <c r="F96" i="134" s="1"/>
  <c r="K7" i="134"/>
  <c r="L7" i="134" s="1"/>
  <c r="K9" i="134"/>
  <c r="L9" i="134" s="1"/>
  <c r="K11" i="134"/>
  <c r="L11" i="134" s="1"/>
  <c r="B12" i="134"/>
  <c r="D12" i="134"/>
  <c r="F12" i="134"/>
  <c r="H12" i="134"/>
  <c r="J12" i="134"/>
  <c r="K14" i="134"/>
  <c r="L14" i="134" s="1"/>
  <c r="E12" i="134"/>
  <c r="E96" i="134" s="1"/>
  <c r="I12" i="134"/>
  <c r="K16" i="134"/>
  <c r="L16" i="134" s="1"/>
  <c r="K18" i="134"/>
  <c r="L18" i="134" s="1"/>
  <c r="D48" i="131"/>
  <c r="H48" i="131"/>
  <c r="D25" i="128"/>
  <c r="I25" i="128" s="1"/>
  <c r="G91" i="128"/>
  <c r="C91" i="128"/>
  <c r="D91" i="128" s="1"/>
  <c r="G21" i="128"/>
  <c r="B30" i="128"/>
  <c r="G30" i="128"/>
  <c r="H49" i="128"/>
  <c r="F53" i="128"/>
  <c r="C68" i="128"/>
  <c r="C49" i="128" s="1"/>
  <c r="F68" i="128"/>
  <c r="D7" i="128"/>
  <c r="I7" i="128" s="1"/>
  <c r="D9" i="128"/>
  <c r="I9" i="128" s="1"/>
  <c r="D11" i="128"/>
  <c r="I11" i="128" s="1"/>
  <c r="D28" i="128"/>
  <c r="I28" i="128" s="1"/>
  <c r="D52" i="128"/>
  <c r="I52" i="128" s="1"/>
  <c r="F91" i="128"/>
  <c r="F260" i="136"/>
  <c r="C260" i="136"/>
  <c r="J191" i="136"/>
  <c r="L233" i="136"/>
  <c r="L232" i="136" s="1"/>
  <c r="C127" i="136"/>
  <c r="B128" i="136"/>
  <c r="B260" i="136" s="1"/>
  <c r="J153" i="136"/>
  <c r="L153" i="136"/>
  <c r="J136" i="136"/>
  <c r="J144" i="136"/>
  <c r="B127" i="136"/>
  <c r="D232" i="136"/>
  <c r="J215" i="136"/>
  <c r="L214" i="136"/>
  <c r="D213" i="136"/>
  <c r="L176" i="136"/>
  <c r="L172" i="136" s="1"/>
  <c r="L129" i="136" s="1"/>
  <c r="J149" i="136"/>
  <c r="H92" i="136"/>
  <c r="L215" i="136"/>
  <c r="J213" i="136"/>
  <c r="H172" i="136"/>
  <c r="J249" i="136"/>
  <c r="L250" i="136"/>
  <c r="L249" i="136" s="1"/>
  <c r="J176" i="136"/>
  <c r="J172" i="136" s="1"/>
  <c r="D129" i="136"/>
  <c r="G126" i="136"/>
  <c r="J117" i="136"/>
  <c r="I117" i="136"/>
  <c r="F48" i="131"/>
  <c r="D23" i="128"/>
  <c r="I23" i="128" s="1"/>
  <c r="B21" i="128"/>
  <c r="D50" i="128"/>
  <c r="I50" i="128" s="1"/>
  <c r="B49" i="128"/>
  <c r="E49" i="128"/>
  <c r="G49" i="128"/>
  <c r="F34" i="129"/>
  <c r="F33" i="129" s="1"/>
  <c r="C33" i="129"/>
  <c r="B48" i="131"/>
  <c r="D27" i="133"/>
  <c r="C26" i="133"/>
  <c r="K26" i="134"/>
  <c r="K25" i="134" s="1"/>
  <c r="L25" i="134" s="1"/>
  <c r="C25" i="134"/>
  <c r="K49" i="134"/>
  <c r="K53" i="134"/>
  <c r="C52" i="134"/>
  <c r="K68" i="134"/>
  <c r="L68" i="134" s="1"/>
  <c r="C67" i="134"/>
  <c r="C13" i="128"/>
  <c r="F13" i="128"/>
  <c r="H13" i="128"/>
  <c r="D15" i="128"/>
  <c r="I15" i="128" s="1"/>
  <c r="D17" i="128"/>
  <c r="I17" i="128" s="1"/>
  <c r="D19" i="128"/>
  <c r="I19" i="128" s="1"/>
  <c r="D27" i="128"/>
  <c r="D26" i="128" s="1"/>
  <c r="E26" i="128"/>
  <c r="G26" i="128"/>
  <c r="D31" i="128"/>
  <c r="D33" i="128"/>
  <c r="I33" i="128" s="1"/>
  <c r="D35" i="128"/>
  <c r="I35" i="128" s="1"/>
  <c r="D37" i="128"/>
  <c r="I37" i="128" s="1"/>
  <c r="D45" i="128"/>
  <c r="I45" i="128" s="1"/>
  <c r="D47" i="128"/>
  <c r="I47" i="128" s="1"/>
  <c r="D55" i="128"/>
  <c r="I55" i="128" s="1"/>
  <c r="D57" i="128"/>
  <c r="I57" i="128" s="1"/>
  <c r="D59" i="128"/>
  <c r="I59" i="128" s="1"/>
  <c r="D61" i="128"/>
  <c r="I61" i="128" s="1"/>
  <c r="D63" i="128"/>
  <c r="I63" i="128" s="1"/>
  <c r="D65" i="128"/>
  <c r="I65" i="128" s="1"/>
  <c r="D67" i="128"/>
  <c r="I67" i="128" s="1"/>
  <c r="D70" i="128"/>
  <c r="I70" i="128" s="1"/>
  <c r="D72" i="128"/>
  <c r="I72" i="128" s="1"/>
  <c r="D74" i="128"/>
  <c r="I74" i="128" s="1"/>
  <c r="D76" i="128"/>
  <c r="I76" i="128" s="1"/>
  <c r="D78" i="128"/>
  <c r="I78" i="128" s="1"/>
  <c r="D80" i="128"/>
  <c r="I80" i="128" s="1"/>
  <c r="D82" i="128"/>
  <c r="I82" i="128" s="1"/>
  <c r="D84" i="128"/>
  <c r="I84" i="128" s="1"/>
  <c r="D86" i="128"/>
  <c r="I86" i="128" s="1"/>
  <c r="D88" i="128"/>
  <c r="I88" i="128" s="1"/>
  <c r="I90" i="128"/>
  <c r="D94" i="128"/>
  <c r="I94" i="128" s="1"/>
  <c r="D95" i="128"/>
  <c r="I95" i="128" s="1"/>
  <c r="F9" i="129"/>
  <c r="F8" i="129" s="1"/>
  <c r="F10" i="129"/>
  <c r="F13" i="129"/>
  <c r="F14" i="129"/>
  <c r="F15" i="129"/>
  <c r="F16" i="129"/>
  <c r="E17" i="129"/>
  <c r="F18" i="129"/>
  <c r="F19" i="129"/>
  <c r="D29" i="131"/>
  <c r="F29" i="131"/>
  <c r="H29" i="131"/>
  <c r="C29" i="131"/>
  <c r="E29" i="131"/>
  <c r="K33" i="131"/>
  <c r="K34" i="131"/>
  <c r="K35" i="131"/>
  <c r="K36" i="131"/>
  <c r="K37" i="131"/>
  <c r="K38" i="131"/>
  <c r="K39" i="131"/>
  <c r="K40" i="131"/>
  <c r="C29" i="132"/>
  <c r="G29" i="132"/>
  <c r="K29" i="132"/>
  <c r="O31" i="132"/>
  <c r="O37" i="132"/>
  <c r="O38" i="132"/>
  <c r="O39" i="132"/>
  <c r="O41" i="132"/>
  <c r="O42" i="132"/>
  <c r="O43" i="132"/>
  <c r="O45" i="132"/>
  <c r="O46" i="132"/>
  <c r="B48" i="132"/>
  <c r="O51" i="132"/>
  <c r="O54" i="132"/>
  <c r="O57" i="132"/>
  <c r="O58" i="132"/>
  <c r="O59" i="132"/>
  <c r="O61" i="132"/>
  <c r="O62" i="132"/>
  <c r="O84" i="132"/>
  <c r="O85" i="132"/>
  <c r="O86" i="132"/>
  <c r="D16" i="133"/>
  <c r="D17" i="133"/>
  <c r="D18" i="133"/>
  <c r="D19" i="133"/>
  <c r="D20" i="133"/>
  <c r="D21" i="133"/>
  <c r="C30" i="133"/>
  <c r="D33" i="133"/>
  <c r="D34" i="133"/>
  <c r="D35" i="133"/>
  <c r="D36" i="133"/>
  <c r="D37" i="133"/>
  <c r="D38" i="133"/>
  <c r="D39" i="133"/>
  <c r="D40" i="133"/>
  <c r="D41" i="133"/>
  <c r="D42" i="133"/>
  <c r="D43" i="133"/>
  <c r="D44" i="133"/>
  <c r="D45" i="133"/>
  <c r="D46" i="133"/>
  <c r="D47" i="133"/>
  <c r="K19" i="134"/>
  <c r="L19" i="134" s="1"/>
  <c r="K21" i="134"/>
  <c r="K23" i="134"/>
  <c r="L23" i="134" s="1"/>
  <c r="K31" i="134"/>
  <c r="L31" i="134" s="1"/>
  <c r="K33" i="134"/>
  <c r="L33" i="134" s="1"/>
  <c r="K35" i="134"/>
  <c r="L35" i="134" s="1"/>
  <c r="K61" i="134"/>
  <c r="L61" i="134" s="1"/>
  <c r="K63" i="134"/>
  <c r="L63" i="134" s="1"/>
  <c r="K65" i="134"/>
  <c r="L65" i="134" s="1"/>
  <c r="K69" i="134"/>
  <c r="L69" i="134" s="1"/>
  <c r="K71" i="134"/>
  <c r="L71" i="134" s="1"/>
  <c r="K75" i="134"/>
  <c r="L75" i="134" s="1"/>
  <c r="K77" i="134"/>
  <c r="L77" i="134" s="1"/>
  <c r="K92" i="134"/>
  <c r="I91" i="134"/>
  <c r="K94" i="134"/>
  <c r="L94" i="134" s="1"/>
  <c r="D8" i="128"/>
  <c r="I8" i="128" s="1"/>
  <c r="D10" i="128"/>
  <c r="I10" i="128" s="1"/>
  <c r="D12" i="128"/>
  <c r="I12" i="128" s="1"/>
  <c r="D14" i="128"/>
  <c r="I14" i="128" s="1"/>
  <c r="D16" i="128"/>
  <c r="I16" i="128" s="1"/>
  <c r="D18" i="128"/>
  <c r="I18" i="128" s="1"/>
  <c r="D20" i="128"/>
  <c r="I20" i="128" s="1"/>
  <c r="D22" i="128"/>
  <c r="I22" i="128" s="1"/>
  <c r="D24" i="128"/>
  <c r="I24" i="128" s="1"/>
  <c r="B26" i="128"/>
  <c r="B97" i="128" s="1"/>
  <c r="D39" i="128"/>
  <c r="I39" i="128" s="1"/>
  <c r="D41" i="128"/>
  <c r="I41" i="128" s="1"/>
  <c r="D43" i="128"/>
  <c r="I43" i="128" s="1"/>
  <c r="D51" i="128"/>
  <c r="I51" i="128" s="1"/>
  <c r="B8" i="129"/>
  <c r="E8" i="129" s="1"/>
  <c r="E22" i="129"/>
  <c r="E23" i="129"/>
  <c r="F29" i="129"/>
  <c r="C39" i="129"/>
  <c r="D29" i="128"/>
  <c r="I29" i="128" s="1"/>
  <c r="D32" i="128"/>
  <c r="I32" i="128" s="1"/>
  <c r="D34" i="128"/>
  <c r="I34" i="128" s="1"/>
  <c r="D36" i="128"/>
  <c r="I36" i="128" s="1"/>
  <c r="D46" i="128"/>
  <c r="I46" i="128" s="1"/>
  <c r="D54" i="128"/>
  <c r="D56" i="128"/>
  <c r="I56" i="128" s="1"/>
  <c r="D58" i="128"/>
  <c r="I58" i="128" s="1"/>
  <c r="D60" i="128"/>
  <c r="I60" i="128" s="1"/>
  <c r="D62" i="128"/>
  <c r="I62" i="128" s="1"/>
  <c r="D64" i="128"/>
  <c r="I64" i="128" s="1"/>
  <c r="D66" i="128"/>
  <c r="I66" i="128" s="1"/>
  <c r="D69" i="128"/>
  <c r="I69" i="128" s="1"/>
  <c r="D71" i="128"/>
  <c r="I71" i="128" s="1"/>
  <c r="D73" i="128"/>
  <c r="I73" i="128" s="1"/>
  <c r="D75" i="128"/>
  <c r="I75" i="128" s="1"/>
  <c r="D77" i="128"/>
  <c r="I77" i="128" s="1"/>
  <c r="D79" i="128"/>
  <c r="I79" i="128" s="1"/>
  <c r="D81" i="128"/>
  <c r="I81" i="128" s="1"/>
  <c r="D83" i="128"/>
  <c r="I83" i="128" s="1"/>
  <c r="D85" i="128"/>
  <c r="I85" i="128" s="1"/>
  <c r="D87" i="128"/>
  <c r="I87" i="128" s="1"/>
  <c r="D92" i="128"/>
  <c r="I92" i="128" s="1"/>
  <c r="D93" i="128"/>
  <c r="I93" i="128" s="1"/>
  <c r="B25" i="129"/>
  <c r="B52" i="129" s="1"/>
  <c r="F20" i="129"/>
  <c r="D13" i="133"/>
  <c r="I95" i="131"/>
  <c r="K10" i="131"/>
  <c r="K11" i="131"/>
  <c r="K13" i="131"/>
  <c r="D12" i="131"/>
  <c r="F12" i="131"/>
  <c r="H12" i="131"/>
  <c r="J12" i="131"/>
  <c r="K14" i="131"/>
  <c r="K15" i="131"/>
  <c r="K27" i="131"/>
  <c r="K32" i="131"/>
  <c r="O16" i="132"/>
  <c r="O17" i="132"/>
  <c r="O18" i="132"/>
  <c r="O19" i="132"/>
  <c r="B20" i="132"/>
  <c r="O26" i="132"/>
  <c r="B25" i="132"/>
  <c r="G25" i="132"/>
  <c r="K25" i="132"/>
  <c r="O30" i="132"/>
  <c r="D29" i="132"/>
  <c r="F29" i="132"/>
  <c r="F95" i="132" s="1"/>
  <c r="H29" i="132"/>
  <c r="J29" i="132"/>
  <c r="L29" i="132"/>
  <c r="N29" i="132"/>
  <c r="O32" i="132"/>
  <c r="O34" i="132"/>
  <c r="O35" i="132"/>
  <c r="O36" i="132"/>
  <c r="H48" i="132"/>
  <c r="L48" i="132"/>
  <c r="D67" i="132"/>
  <c r="D48" i="132" s="1"/>
  <c r="I67" i="132"/>
  <c r="M67" i="132"/>
  <c r="M48" i="132" s="1"/>
  <c r="M95" i="132" s="1"/>
  <c r="O82" i="132"/>
  <c r="K6" i="134"/>
  <c r="L6" i="134" s="1"/>
  <c r="K8" i="134"/>
  <c r="L8" i="134" s="1"/>
  <c r="K10" i="134"/>
  <c r="L10" i="134" s="1"/>
  <c r="K13" i="134"/>
  <c r="K15" i="134"/>
  <c r="L15" i="134" s="1"/>
  <c r="K17" i="134"/>
  <c r="L17" i="134" s="1"/>
  <c r="K27" i="134"/>
  <c r="L27" i="134" s="1"/>
  <c r="K37" i="134"/>
  <c r="L37" i="134" s="1"/>
  <c r="K39" i="134"/>
  <c r="L39" i="134" s="1"/>
  <c r="K41" i="134"/>
  <c r="L41" i="134" s="1"/>
  <c r="K43" i="134"/>
  <c r="L43" i="134" s="1"/>
  <c r="K45" i="134"/>
  <c r="L45" i="134" s="1"/>
  <c r="K50" i="134"/>
  <c r="L50" i="134" s="1"/>
  <c r="K54" i="134"/>
  <c r="L54" i="134" s="1"/>
  <c r="K56" i="134"/>
  <c r="L56" i="134" s="1"/>
  <c r="K58" i="134"/>
  <c r="L58" i="134" s="1"/>
  <c r="K73" i="134"/>
  <c r="L73" i="134" s="1"/>
  <c r="K79" i="134"/>
  <c r="L79" i="134" s="1"/>
  <c r="K81" i="134"/>
  <c r="L81" i="134" s="1"/>
  <c r="K83" i="134"/>
  <c r="L83" i="134" s="1"/>
  <c r="K85" i="134"/>
  <c r="L85" i="134" s="1"/>
  <c r="K87" i="134"/>
  <c r="L87" i="134" s="1"/>
  <c r="K93" i="134"/>
  <c r="L93" i="134" s="1"/>
  <c r="K41" i="131"/>
  <c r="K42" i="131"/>
  <c r="K43" i="131"/>
  <c r="K44" i="131"/>
  <c r="K45" i="131"/>
  <c r="K46" i="131"/>
  <c r="C48" i="131"/>
  <c r="C95" i="131" s="1"/>
  <c r="E48" i="131"/>
  <c r="E95" i="131" s="1"/>
  <c r="G48" i="131"/>
  <c r="G95" i="131" s="1"/>
  <c r="J48" i="131"/>
  <c r="K89" i="131"/>
  <c r="O55" i="132"/>
  <c r="O63" i="132"/>
  <c r="O65" i="132"/>
  <c r="O66" i="132"/>
  <c r="O89" i="132"/>
  <c r="E90" i="132"/>
  <c r="J90" i="132"/>
  <c r="N90" i="132"/>
  <c r="N95" i="132" s="1"/>
  <c r="B97" i="133"/>
  <c r="D25" i="133"/>
  <c r="D26" i="133"/>
  <c r="D31" i="133"/>
  <c r="D30" i="133" s="1"/>
  <c r="C49" i="133"/>
  <c r="C92" i="133"/>
  <c r="L24" i="134"/>
  <c r="K30" i="134"/>
  <c r="K34" i="134"/>
  <c r="L34" i="134" s="1"/>
  <c r="K64" i="134"/>
  <c r="L64" i="134" s="1"/>
  <c r="K66" i="134"/>
  <c r="L66" i="134" s="1"/>
  <c r="K70" i="134"/>
  <c r="L70" i="134" s="1"/>
  <c r="K76" i="134"/>
  <c r="L76" i="134" s="1"/>
  <c r="L13" i="134"/>
  <c r="K12" i="134"/>
  <c r="L12" i="134" s="1"/>
  <c r="L21" i="134"/>
  <c r="K20" i="134"/>
  <c r="L20" i="134" s="1"/>
  <c r="I96" i="134"/>
  <c r="L26" i="134"/>
  <c r="L30" i="134"/>
  <c r="K29" i="134"/>
  <c r="L29" i="134" s="1"/>
  <c r="L49" i="134"/>
  <c r="L53" i="134"/>
  <c r="K52" i="134"/>
  <c r="L52" i="134" s="1"/>
  <c r="B96" i="134"/>
  <c r="H96" i="134"/>
  <c r="J96" i="134"/>
  <c r="L92" i="134"/>
  <c r="K91" i="134"/>
  <c r="D53" i="133"/>
  <c r="D49" i="133" s="1"/>
  <c r="D92" i="133"/>
  <c r="H95" i="132"/>
  <c r="J95" i="132"/>
  <c r="O27" i="132"/>
  <c r="O25" i="132" s="1"/>
  <c r="O91" i="132"/>
  <c r="O24" i="132"/>
  <c r="O28" i="132"/>
  <c r="B29" i="132"/>
  <c r="O33" i="132"/>
  <c r="O40" i="132"/>
  <c r="O44" i="132"/>
  <c r="G48" i="132"/>
  <c r="G95" i="132" s="1"/>
  <c r="I48" i="132"/>
  <c r="I95" i="132" s="1"/>
  <c r="K48" i="132"/>
  <c r="K95" i="132" s="1"/>
  <c r="C48" i="132"/>
  <c r="C95" i="132" s="1"/>
  <c r="E48" i="132"/>
  <c r="E95" i="132" s="1"/>
  <c r="O53" i="132"/>
  <c r="O52" i="132" s="1"/>
  <c r="O56" i="132"/>
  <c r="O60" i="132"/>
  <c r="O64" i="132"/>
  <c r="O68" i="132"/>
  <c r="O67" i="132" s="1"/>
  <c r="O72" i="132"/>
  <c r="O76" i="132"/>
  <c r="O80" i="132"/>
  <c r="O83" i="132"/>
  <c r="O87" i="132"/>
  <c r="O92" i="132"/>
  <c r="K12" i="131"/>
  <c r="K20" i="131"/>
  <c r="D95" i="131"/>
  <c r="B12" i="131"/>
  <c r="K23" i="131"/>
  <c r="K24" i="131"/>
  <c r="K26" i="131"/>
  <c r="K28" i="131"/>
  <c r="K30" i="131"/>
  <c r="B29" i="131"/>
  <c r="J29" i="131"/>
  <c r="K31" i="131"/>
  <c r="K50" i="131"/>
  <c r="K54" i="131"/>
  <c r="K56" i="131"/>
  <c r="K58" i="131"/>
  <c r="K60" i="131"/>
  <c r="K62" i="131"/>
  <c r="K64" i="131"/>
  <c r="K66" i="131"/>
  <c r="K68" i="131"/>
  <c r="K70" i="131"/>
  <c r="K72" i="131"/>
  <c r="K74" i="131"/>
  <c r="K76" i="131"/>
  <c r="K78" i="131"/>
  <c r="K80" i="131"/>
  <c r="K82" i="131"/>
  <c r="K84" i="131"/>
  <c r="K86" i="131"/>
  <c r="K91" i="131"/>
  <c r="K93" i="131"/>
  <c r="E9" i="129"/>
  <c r="E10" i="129"/>
  <c r="E13" i="129"/>
  <c r="E14" i="129"/>
  <c r="E15" i="129"/>
  <c r="E16" i="129"/>
  <c r="E18" i="129"/>
  <c r="E19" i="129"/>
  <c r="F21" i="129"/>
  <c r="F22" i="129"/>
  <c r="F23" i="129"/>
  <c r="C12" i="129"/>
  <c r="C29" i="129"/>
  <c r="C28" i="129" s="1"/>
  <c r="D13" i="128"/>
  <c r="I54" i="128"/>
  <c r="I27" i="128"/>
  <c r="I26" i="128" s="1"/>
  <c r="I31" i="128"/>
  <c r="D68" i="128"/>
  <c r="I68" i="128" s="1"/>
  <c r="E13" i="127"/>
  <c r="E12" i="127"/>
  <c r="E6" i="127" s="1"/>
  <c r="E64" i="127" s="1"/>
  <c r="C12" i="127"/>
  <c r="C6" i="127" s="1"/>
  <c r="C64" i="127" s="1"/>
  <c r="C13" i="127"/>
  <c r="D40" i="127"/>
  <c r="D6" i="127" s="1"/>
  <c r="D64" i="127" s="1"/>
  <c r="D49" i="127"/>
  <c r="G97" i="128" l="1"/>
  <c r="C97" i="128"/>
  <c r="H97" i="128"/>
  <c r="I91" i="128"/>
  <c r="C97" i="133"/>
  <c r="C48" i="134"/>
  <c r="C96" i="134" s="1"/>
  <c r="B95" i="132"/>
  <c r="L95" i="132"/>
  <c r="H95" i="131"/>
  <c r="F95" i="131"/>
  <c r="J95" i="131"/>
  <c r="D21" i="128"/>
  <c r="D53" i="128"/>
  <c r="I53" i="128" s="1"/>
  <c r="E97" i="128"/>
  <c r="F49" i="128"/>
  <c r="F97" i="128" s="1"/>
  <c r="D30" i="128"/>
  <c r="I13" i="128"/>
  <c r="L213" i="136"/>
  <c r="L128" i="136" s="1"/>
  <c r="L127" i="136" s="1"/>
  <c r="J129" i="136"/>
  <c r="J128" i="136" s="1"/>
  <c r="J127" i="136" s="1"/>
  <c r="J126" i="136" s="1"/>
  <c r="D128" i="136"/>
  <c r="D260" i="136" s="1"/>
  <c r="H129" i="136"/>
  <c r="H128" i="136" s="1"/>
  <c r="H127" i="136" s="1"/>
  <c r="H126" i="136" s="1"/>
  <c r="D95" i="132"/>
  <c r="I21" i="128"/>
  <c r="I30" i="128"/>
  <c r="C27" i="129"/>
  <c r="B95" i="131"/>
  <c r="K67" i="134"/>
  <c r="L67" i="134" s="1"/>
  <c r="L48" i="134" s="1"/>
  <c r="O29" i="132"/>
  <c r="F28" i="129"/>
  <c r="F27" i="129" s="1"/>
  <c r="F17" i="129"/>
  <c r="K52" i="131"/>
  <c r="F12" i="129"/>
  <c r="F25" i="129" s="1"/>
  <c r="O48" i="132"/>
  <c r="D97" i="133"/>
  <c r="L91" i="134"/>
  <c r="O90" i="132"/>
  <c r="K90" i="131"/>
  <c r="K67" i="131"/>
  <c r="K29" i="131"/>
  <c r="K25" i="131"/>
  <c r="C25" i="129"/>
  <c r="E25" i="129" s="1"/>
  <c r="E12" i="129"/>
  <c r="C52" i="129"/>
  <c r="D49" i="128"/>
  <c r="F52" i="129" l="1"/>
  <c r="K48" i="134"/>
  <c r="K96" i="134" s="1"/>
  <c r="L96" i="134"/>
  <c r="O95" i="132"/>
  <c r="K48" i="131"/>
  <c r="L260" i="136"/>
  <c r="D127" i="136"/>
  <c r="K95" i="131"/>
  <c r="E52" i="129"/>
  <c r="I49" i="128"/>
  <c r="D97" i="128"/>
  <c r="I97" i="128" l="1"/>
  <c r="E83" i="136" l="1"/>
  <c r="G83" i="136" s="1"/>
  <c r="E66" i="136"/>
  <c r="G66" i="136" s="1"/>
  <c r="E90" i="136"/>
  <c r="G90" i="136" s="1"/>
  <c r="E74" i="136"/>
  <c r="G74" i="136" s="1"/>
  <c r="E112" i="136"/>
  <c r="E67" i="136"/>
  <c r="G67" i="136" s="1"/>
  <c r="E101" i="136"/>
  <c r="G101" i="136" s="1"/>
  <c r="E18" i="136"/>
  <c r="G18" i="136" s="1"/>
  <c r="E21" i="136"/>
  <c r="G21" i="136" s="1"/>
  <c r="E82" i="136"/>
  <c r="G82" i="136" s="1"/>
  <c r="E27" i="136"/>
  <c r="G27" i="136" s="1"/>
  <c r="E63" i="136"/>
  <c r="G63" i="136" s="1"/>
  <c r="E88" i="136"/>
  <c r="G88" i="136" s="1"/>
  <c r="E118" i="136"/>
  <c r="E40" i="136"/>
  <c r="G40" i="136" s="1"/>
  <c r="E62" i="136"/>
  <c r="G62" i="136" s="1"/>
  <c r="E65" i="136"/>
  <c r="G65" i="136" s="1"/>
  <c r="E87" i="136"/>
  <c r="G87" i="136" s="1"/>
  <c r="E54" i="136"/>
  <c r="G54" i="136" s="1"/>
  <c r="E59" i="136"/>
  <c r="G59" i="136" s="1"/>
  <c r="E81" i="136"/>
  <c r="G81" i="136" s="1"/>
  <c r="E26" i="136"/>
  <c r="G26" i="136" s="1"/>
  <c r="E72" i="136"/>
  <c r="G72" i="136" s="1"/>
  <c r="E35" i="136"/>
  <c r="G35" i="136" s="1"/>
  <c r="H52" i="136" l="1"/>
  <c r="H12" i="136"/>
  <c r="E113" i="136"/>
  <c r="G113" i="136" s="1"/>
  <c r="H62" i="136"/>
  <c r="I62" i="136" s="1"/>
  <c r="E121" i="136"/>
  <c r="G121" i="136" s="1"/>
  <c r="E45" i="136"/>
  <c r="G45" i="136" s="1"/>
  <c r="H33" i="136"/>
  <c r="E64" i="136"/>
  <c r="G64" i="136" s="1"/>
  <c r="E42" i="136"/>
  <c r="G42" i="136" s="1"/>
  <c r="E46" i="136"/>
  <c r="G46" i="136" s="1"/>
  <c r="E69" i="136"/>
  <c r="G69" i="136" s="1"/>
  <c r="E60" i="136"/>
  <c r="G60" i="136" s="1"/>
  <c r="E52" i="136"/>
  <c r="G52" i="136" s="1"/>
  <c r="E10" i="136"/>
  <c r="G10" i="136" s="1"/>
  <c r="E38" i="136"/>
  <c r="G38" i="136" s="1"/>
  <c r="E36" i="136"/>
  <c r="G36" i="136" s="1"/>
  <c r="E30" i="136"/>
  <c r="G30" i="136" s="1"/>
  <c r="E122" i="136"/>
  <c r="G122" i="136" s="1"/>
  <c r="E13" i="136"/>
  <c r="G13" i="136" s="1"/>
  <c r="E79" i="136"/>
  <c r="G79" i="136" s="1"/>
  <c r="E19" i="136"/>
  <c r="G19" i="136" s="1"/>
  <c r="H61" i="136"/>
  <c r="H72" i="136"/>
  <c r="I72" i="136" s="1"/>
  <c r="E57" i="136"/>
  <c r="G57" i="136" s="1"/>
  <c r="E14" i="136"/>
  <c r="G14" i="136" s="1"/>
  <c r="J101" i="136"/>
  <c r="I101" i="136"/>
  <c r="H54" i="136"/>
  <c r="I54" i="136" s="1"/>
  <c r="J72" i="136"/>
  <c r="J54" i="136"/>
  <c r="E116" i="136"/>
  <c r="G118" i="136"/>
  <c r="E76" i="136"/>
  <c r="G76" i="136" s="1"/>
  <c r="G112" i="136"/>
  <c r="E108" i="136"/>
  <c r="G108" i="136" s="1"/>
  <c r="E11" i="136"/>
  <c r="G11" i="136" s="1"/>
  <c r="E61" i="136"/>
  <c r="G61" i="136" s="1"/>
  <c r="J61" i="136" s="1"/>
  <c r="E17" i="136"/>
  <c r="G17" i="136" s="1"/>
  <c r="E53" i="136"/>
  <c r="G53" i="136" s="1"/>
  <c r="E49" i="136"/>
  <c r="G49" i="136" s="1"/>
  <c r="E31" i="136"/>
  <c r="G31" i="136" s="1"/>
  <c r="H27" i="136"/>
  <c r="I27" i="136" s="1"/>
  <c r="H89" i="136"/>
  <c r="H48" i="136"/>
  <c r="H63" i="136"/>
  <c r="I63" i="136" s="1"/>
  <c r="E77" i="136"/>
  <c r="G77" i="136" s="1"/>
  <c r="E78" i="136"/>
  <c r="G78" i="136" s="1"/>
  <c r="H74" i="136"/>
  <c r="I74" i="136" s="1"/>
  <c r="E89" i="136"/>
  <c r="G89" i="136" s="1"/>
  <c r="J89" i="136" s="1"/>
  <c r="E68" i="136"/>
  <c r="G68" i="136" s="1"/>
  <c r="J62" i="136" l="1"/>
  <c r="H19" i="136"/>
  <c r="I19" i="136" s="1"/>
  <c r="E24" i="136"/>
  <c r="G24" i="136" s="1"/>
  <c r="E43" i="136"/>
  <c r="G43" i="136" s="1"/>
  <c r="E58" i="136"/>
  <c r="G58" i="136" s="1"/>
  <c r="J108" i="136"/>
  <c r="I108" i="136"/>
  <c r="J112" i="136"/>
  <c r="I112" i="136"/>
  <c r="H17" i="136"/>
  <c r="J17" i="136" s="1"/>
  <c r="J63" i="136"/>
  <c r="H47" i="136"/>
  <c r="E33" i="136"/>
  <c r="G33" i="136" s="1"/>
  <c r="H38" i="136"/>
  <c r="I38" i="136"/>
  <c r="J38" i="136"/>
  <c r="J27" i="136"/>
  <c r="H42" i="136"/>
  <c r="I42" i="136" s="1"/>
  <c r="H68" i="136"/>
  <c r="I68" i="136" s="1"/>
  <c r="E39" i="136"/>
  <c r="G39" i="136" s="1"/>
  <c r="H86" i="136"/>
  <c r="I52" i="136"/>
  <c r="I89" i="136"/>
  <c r="J74" i="136"/>
  <c r="E75" i="136"/>
  <c r="G75" i="136" s="1"/>
  <c r="H10" i="136"/>
  <c r="I10" i="136" s="1"/>
  <c r="E48" i="136"/>
  <c r="G48" i="136" s="1"/>
  <c r="J48" i="136" s="1"/>
  <c r="J118" i="136"/>
  <c r="J116" i="136" s="1"/>
  <c r="I118" i="136"/>
  <c r="G116" i="136"/>
  <c r="I116" i="136" s="1"/>
  <c r="E120" i="136"/>
  <c r="G120" i="136" s="1"/>
  <c r="E37" i="136"/>
  <c r="G37" i="136" s="1"/>
  <c r="I61" i="136"/>
  <c r="E20" i="136"/>
  <c r="G20" i="136" s="1"/>
  <c r="J122" i="136"/>
  <c r="I122" i="136"/>
  <c r="H20" i="136"/>
  <c r="J52" i="136"/>
  <c r="E41" i="136"/>
  <c r="G41" i="136" s="1"/>
  <c r="H45" i="136"/>
  <c r="I45" i="136" s="1"/>
  <c r="H46" i="136"/>
  <c r="I46" i="136" s="1"/>
  <c r="H67" i="136"/>
  <c r="J121" i="136"/>
  <c r="I121" i="136"/>
  <c r="J113" i="136"/>
  <c r="I113" i="136"/>
  <c r="E84" i="136"/>
  <c r="G84" i="136" s="1"/>
  <c r="H83" i="136"/>
  <c r="E34" i="136"/>
  <c r="G34" i="136" s="1"/>
  <c r="H78" i="136"/>
  <c r="I78" i="136" s="1"/>
  <c r="H69" i="136"/>
  <c r="I69" i="136" s="1"/>
  <c r="E96" i="136"/>
  <c r="G96" i="136" s="1"/>
  <c r="E98" i="136"/>
  <c r="G98" i="136" s="1"/>
  <c r="E95" i="136"/>
  <c r="E97" i="136"/>
  <c r="G97" i="136" s="1"/>
  <c r="H37" i="136"/>
  <c r="I37" i="136" s="1"/>
  <c r="E22" i="136"/>
  <c r="G22" i="136" s="1"/>
  <c r="H22" i="136"/>
  <c r="H60" i="136"/>
  <c r="I60" i="136" s="1"/>
  <c r="H79" i="136"/>
  <c r="I79" i="136" s="1"/>
  <c r="H66" i="136"/>
  <c r="E47" i="136"/>
  <c r="G47" i="136" s="1"/>
  <c r="H76" i="136"/>
  <c r="I76" i="136" s="1"/>
  <c r="E102" i="136"/>
  <c r="G102" i="136" s="1"/>
  <c r="J102" i="136" s="1"/>
  <c r="E105" i="136"/>
  <c r="G105" i="136" s="1"/>
  <c r="E114" i="136"/>
  <c r="H77" i="136"/>
  <c r="I77" i="136" s="1"/>
  <c r="H21" i="136"/>
  <c r="H53" i="136"/>
  <c r="I53" i="136" s="1"/>
  <c r="H49" i="136"/>
  <c r="I49" i="136" s="1"/>
  <c r="I22" i="136" l="1"/>
  <c r="J45" i="136"/>
  <c r="I20" i="136"/>
  <c r="J19" i="136"/>
  <c r="G114" i="136"/>
  <c r="J98" i="136"/>
  <c r="I98" i="136"/>
  <c r="I83" i="136"/>
  <c r="J83" i="136"/>
  <c r="I21" i="136"/>
  <c r="J21" i="136"/>
  <c r="I47" i="136"/>
  <c r="J47" i="136"/>
  <c r="I66" i="136"/>
  <c r="J66" i="136"/>
  <c r="J22" i="136"/>
  <c r="J97" i="136"/>
  <c r="I97" i="136"/>
  <c r="G95" i="136"/>
  <c r="J96" i="136"/>
  <c r="I96" i="136"/>
  <c r="I67" i="136"/>
  <c r="J67" i="136"/>
  <c r="J46" i="136"/>
  <c r="J69" i="136"/>
  <c r="J10" i="136"/>
  <c r="H57" i="136"/>
  <c r="J57" i="136" s="1"/>
  <c r="J20" i="136"/>
  <c r="J79" i="136"/>
  <c r="J120" i="136"/>
  <c r="I120" i="136"/>
  <c r="J76" i="136"/>
  <c r="H43" i="136"/>
  <c r="I43" i="136" s="1"/>
  <c r="H11" i="136"/>
  <c r="E106" i="136"/>
  <c r="G106" i="136" s="1"/>
  <c r="E109" i="136"/>
  <c r="G109" i="136" s="1"/>
  <c r="J53" i="136"/>
  <c r="E25" i="136"/>
  <c r="G25" i="136" s="1"/>
  <c r="G23" i="136" s="1"/>
  <c r="J42" i="136"/>
  <c r="J60" i="136"/>
  <c r="I33" i="136"/>
  <c r="G32" i="136"/>
  <c r="J33" i="136"/>
  <c r="H88" i="136"/>
  <c r="H34" i="136"/>
  <c r="H32" i="136" s="1"/>
  <c r="H81" i="136"/>
  <c r="E73" i="136"/>
  <c r="G73" i="136" s="1"/>
  <c r="H26" i="136"/>
  <c r="H64" i="136"/>
  <c r="H73" i="136"/>
  <c r="I73" i="136" s="1"/>
  <c r="E85" i="136"/>
  <c r="G85" i="136" s="1"/>
  <c r="H39" i="136"/>
  <c r="I39" i="136" s="1"/>
  <c r="J43" i="136"/>
  <c r="E107" i="136"/>
  <c r="G107" i="136" s="1"/>
  <c r="J49" i="136"/>
  <c r="E44" i="136"/>
  <c r="G44" i="136" s="1"/>
  <c r="J78" i="136"/>
  <c r="J105" i="136"/>
  <c r="I105" i="136"/>
  <c r="H18" i="136"/>
  <c r="E9" i="136"/>
  <c r="G9" i="136" s="1"/>
  <c r="H13" i="136"/>
  <c r="E16" i="136"/>
  <c r="G16" i="136" s="1"/>
  <c r="J37" i="136"/>
  <c r="E103" i="136"/>
  <c r="G103" i="136" s="1"/>
  <c r="H25" i="136"/>
  <c r="E29" i="136"/>
  <c r="G29" i="136" s="1"/>
  <c r="E12" i="136"/>
  <c r="G12" i="136" s="1"/>
  <c r="H59" i="136"/>
  <c r="H35" i="136"/>
  <c r="J39" i="136"/>
  <c r="E93" i="136"/>
  <c r="H90" i="136"/>
  <c r="H36" i="136"/>
  <c r="H9" i="136"/>
  <c r="H71" i="136"/>
  <c r="E115" i="136"/>
  <c r="G115" i="136" s="1"/>
  <c r="E86" i="136"/>
  <c r="G86" i="136" s="1"/>
  <c r="J86" i="136" s="1"/>
  <c r="E71" i="136"/>
  <c r="H65" i="136"/>
  <c r="H75" i="136"/>
  <c r="I75" i="136" s="1"/>
  <c r="E99" i="136"/>
  <c r="G99" i="136" s="1"/>
  <c r="H82" i="136"/>
  <c r="H30" i="136"/>
  <c r="J30" i="136" s="1"/>
  <c r="H58" i="136"/>
  <c r="I58" i="136" s="1"/>
  <c r="J77" i="136"/>
  <c r="J68" i="136"/>
  <c r="I48" i="136"/>
  <c r="H16" i="136"/>
  <c r="H85" i="136"/>
  <c r="I85" i="136" s="1"/>
  <c r="H29" i="136"/>
  <c r="H56" i="136"/>
  <c r="H87" i="136"/>
  <c r="H84" i="136"/>
  <c r="I84" i="136" s="1"/>
  <c r="I32" i="136" l="1"/>
  <c r="E32" i="136"/>
  <c r="I87" i="136"/>
  <c r="J87" i="136"/>
  <c r="H28" i="136"/>
  <c r="I29" i="136"/>
  <c r="H15" i="136"/>
  <c r="I16" i="136"/>
  <c r="J58" i="136"/>
  <c r="G71" i="136"/>
  <c r="I71" i="136" s="1"/>
  <c r="E70" i="136"/>
  <c r="I90" i="136"/>
  <c r="J90" i="136"/>
  <c r="G93" i="136"/>
  <c r="I86" i="136"/>
  <c r="I35" i="136"/>
  <c r="J35" i="136"/>
  <c r="J12" i="136"/>
  <c r="I12" i="136"/>
  <c r="J29" i="136"/>
  <c r="J28" i="136" s="1"/>
  <c r="G28" i="136"/>
  <c r="E15" i="136"/>
  <c r="J9" i="136"/>
  <c r="E23" i="136"/>
  <c r="H24" i="136"/>
  <c r="H80" i="136"/>
  <c r="J107" i="136"/>
  <c r="I107" i="136"/>
  <c r="H40" i="136"/>
  <c r="J85" i="136"/>
  <c r="J73" i="136"/>
  <c r="I81" i="136"/>
  <c r="J81" i="136"/>
  <c r="I88" i="136"/>
  <c r="J88" i="136"/>
  <c r="J25" i="136"/>
  <c r="J109" i="136"/>
  <c r="I109" i="136"/>
  <c r="I11" i="136"/>
  <c r="J11" i="136"/>
  <c r="J34" i="136"/>
  <c r="J32" i="136" s="1"/>
  <c r="E94" i="136"/>
  <c r="E92" i="136" s="1"/>
  <c r="G111" i="136"/>
  <c r="I82" i="136"/>
  <c r="J82" i="136"/>
  <c r="J99" i="136"/>
  <c r="I99" i="136"/>
  <c r="I65" i="136"/>
  <c r="J65" i="136"/>
  <c r="I115" i="136"/>
  <c r="J115" i="136"/>
  <c r="H70" i="136"/>
  <c r="I9" i="136"/>
  <c r="I36" i="136"/>
  <c r="J36" i="136"/>
  <c r="H14" i="136"/>
  <c r="I59" i="136"/>
  <c r="J59" i="136"/>
  <c r="E28" i="136"/>
  <c r="H44" i="136"/>
  <c r="I44" i="136" s="1"/>
  <c r="J103" i="136"/>
  <c r="I103" i="136"/>
  <c r="J16" i="136"/>
  <c r="J15" i="136" s="1"/>
  <c r="G15" i="136"/>
  <c r="I13" i="136"/>
  <c r="J13" i="136"/>
  <c r="I18" i="136"/>
  <c r="J18" i="136"/>
  <c r="E80" i="136"/>
  <c r="G80" i="136" s="1"/>
  <c r="J80" i="136" s="1"/>
  <c r="I64" i="136"/>
  <c r="J64" i="136"/>
  <c r="I26" i="136"/>
  <c r="J26" i="136"/>
  <c r="E56" i="136"/>
  <c r="G56" i="136" s="1"/>
  <c r="I56" i="136" s="1"/>
  <c r="I106" i="136"/>
  <c r="J106" i="136"/>
  <c r="J75" i="136"/>
  <c r="J84" i="136"/>
  <c r="I95" i="136"/>
  <c r="J95" i="136"/>
  <c r="G94" i="136"/>
  <c r="I94" i="136" s="1"/>
  <c r="E111" i="136"/>
  <c r="H55" i="136"/>
  <c r="H51" i="136" s="1"/>
  <c r="I28" i="136" l="1"/>
  <c r="J94" i="136"/>
  <c r="E55" i="136"/>
  <c r="J71" i="136"/>
  <c r="J70" i="136" s="1"/>
  <c r="G70" i="136"/>
  <c r="I70" i="136" s="1"/>
  <c r="G55" i="136"/>
  <c r="J56" i="136"/>
  <c r="J55" i="136" s="1"/>
  <c r="I14" i="136"/>
  <c r="J14" i="136"/>
  <c r="I40" i="136"/>
  <c r="J40" i="136"/>
  <c r="I80" i="136"/>
  <c r="J44" i="136"/>
  <c r="H23" i="136"/>
  <c r="I23" i="136" s="1"/>
  <c r="I24" i="136"/>
  <c r="J24" i="136"/>
  <c r="J23" i="136" s="1"/>
  <c r="I93" i="136"/>
  <c r="J93" i="136"/>
  <c r="J92" i="136" s="1"/>
  <c r="G92" i="136"/>
  <c r="I92" i="136" s="1"/>
  <c r="E51" i="136"/>
  <c r="E8" i="136" s="1"/>
  <c r="E7" i="136" s="1"/>
  <c r="E124" i="136" s="1"/>
  <c r="E260" i="136" s="1"/>
  <c r="H41" i="136"/>
  <c r="I15" i="136"/>
  <c r="H114" i="136"/>
  <c r="J51" i="136" l="1"/>
  <c r="I114" i="136"/>
  <c r="H111" i="136"/>
  <c r="J114" i="136"/>
  <c r="J111" i="136" s="1"/>
  <c r="I41" i="136"/>
  <c r="J41" i="136"/>
  <c r="H31" i="136"/>
  <c r="H8" i="136" s="1"/>
  <c r="I55" i="136"/>
  <c r="G51" i="136"/>
  <c r="H7" i="136" l="1"/>
  <c r="I8" i="136"/>
  <c r="G8" i="136"/>
  <c r="G7" i="136" s="1"/>
  <c r="G124" i="136" s="1"/>
  <c r="G260" i="136" s="1"/>
  <c r="I51" i="136"/>
  <c r="I111" i="136"/>
  <c r="H124" i="136"/>
  <c r="I31" i="136"/>
  <c r="J31" i="136"/>
  <c r="J8" i="136" s="1"/>
  <c r="J7" i="136" s="1"/>
  <c r="J124" i="136" s="1"/>
  <c r="J260" i="136" s="1"/>
  <c r="I124" i="136" l="1"/>
  <c r="H260" i="136"/>
  <c r="I260" i="136" s="1"/>
  <c r="I7" i="136"/>
</calcChain>
</file>

<file path=xl/comments1.xml><?xml version="1.0" encoding="utf-8"?>
<comments xmlns="http://schemas.openxmlformats.org/spreadsheetml/2006/main">
  <authors>
    <author>Olivia Regner</author>
  </authors>
  <commentList>
    <comment ref="B222" authorId="0" shapeId="0">
      <text>
        <r>
          <rPr>
            <b/>
            <sz val="9"/>
            <color indexed="81"/>
            <rFont val="Tahoma"/>
            <family val="2"/>
          </rPr>
          <t>withdrawn unobligated allotment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<sst xmlns="http://schemas.openxmlformats.org/spreadsheetml/2006/main" count="977" uniqueCount="334">
  <si>
    <t>(In Thousand Pesos)</t>
  </si>
  <si>
    <t>PARTICULARS</t>
  </si>
  <si>
    <t>PROGRAM</t>
  </si>
  <si>
    <t xml:space="preserve">ALLOTMENT RELEASES </t>
  </si>
  <si>
    <t>% of Releases Over Program</t>
  </si>
  <si>
    <t xml:space="preserve">BALANCE                 </t>
  </si>
  <si>
    <t xml:space="preserve">         Departments </t>
  </si>
  <si>
    <t xml:space="preserve">         Special Purpose Funds </t>
  </si>
  <si>
    <t xml:space="preserve">          Tax Refund</t>
  </si>
  <si>
    <t xml:space="preserve">          Net Lending             </t>
  </si>
  <si>
    <t>ORIGINAL PROGRAM</t>
  </si>
  <si>
    <t>OTHER RELEASES</t>
  </si>
  <si>
    <t xml:space="preserve">  UNPROGRAMMED FUND</t>
  </si>
  <si>
    <t>TOTAL</t>
  </si>
  <si>
    <t>RELEASES</t>
  </si>
  <si>
    <t>BALANCE</t>
  </si>
  <si>
    <t>ADJUSTED PROGRAM</t>
  </si>
  <si>
    <t>Departments</t>
  </si>
  <si>
    <t xml:space="preserve">      COP</t>
  </si>
  <si>
    <t xml:space="preserve">      OP</t>
  </si>
  <si>
    <t xml:space="preserve">      OVP</t>
  </si>
  <si>
    <t xml:space="preserve">      DAR</t>
  </si>
  <si>
    <t xml:space="preserve">      DA</t>
  </si>
  <si>
    <t xml:space="preserve">      DBM</t>
  </si>
  <si>
    <t xml:space="preserve">      DepEd</t>
  </si>
  <si>
    <t xml:space="preserve">         Central Office</t>
  </si>
  <si>
    <t xml:space="preserve">         Reg'l. Offices</t>
  </si>
  <si>
    <t xml:space="preserve">      SUCS</t>
  </si>
  <si>
    <t xml:space="preserve">      DOE</t>
  </si>
  <si>
    <t xml:space="preserve">      DENR</t>
  </si>
  <si>
    <t xml:space="preserve">      DOF</t>
  </si>
  <si>
    <t xml:space="preserve">      DFA</t>
  </si>
  <si>
    <t xml:space="preserve">      DOH</t>
  </si>
  <si>
    <t xml:space="preserve">      DILG</t>
  </si>
  <si>
    <t xml:space="preserve">      DOJ</t>
  </si>
  <si>
    <t xml:space="preserve">      DOLE</t>
  </si>
  <si>
    <t xml:space="preserve">      DND</t>
  </si>
  <si>
    <t xml:space="preserve">      DPWH</t>
  </si>
  <si>
    <t xml:space="preserve">      DOST</t>
  </si>
  <si>
    <t xml:space="preserve">      DSWD</t>
  </si>
  <si>
    <t xml:space="preserve">      DOT</t>
  </si>
  <si>
    <t xml:space="preserve">      DTI</t>
  </si>
  <si>
    <t xml:space="preserve">      DOTC</t>
  </si>
  <si>
    <t xml:space="preserve">      NEDA</t>
  </si>
  <si>
    <t xml:space="preserve">      PCOO</t>
  </si>
  <si>
    <t xml:space="preserve">      ARMM               </t>
  </si>
  <si>
    <t xml:space="preserve">      LEDAC</t>
  </si>
  <si>
    <t xml:space="preserve">      Judiciary</t>
  </si>
  <si>
    <t xml:space="preserve">      CSC</t>
  </si>
  <si>
    <t xml:space="preserve">      COA</t>
  </si>
  <si>
    <t xml:space="preserve">      COMELEC</t>
  </si>
  <si>
    <t xml:space="preserve">      Ombudsman</t>
  </si>
  <si>
    <t xml:space="preserve">      CHR</t>
  </si>
  <si>
    <t xml:space="preserve">         AMLC</t>
  </si>
  <si>
    <t xml:space="preserve">         CCC</t>
  </si>
  <si>
    <t xml:space="preserve">         CFO</t>
  </si>
  <si>
    <t xml:space="preserve">         CHED</t>
  </si>
  <si>
    <t xml:space="preserve">           Central Office</t>
  </si>
  <si>
    <t xml:space="preserve">           Reg'l. Offices</t>
  </si>
  <si>
    <t xml:space="preserve">         CFL</t>
  </si>
  <si>
    <t xml:space="preserve">         DDB</t>
  </si>
  <si>
    <t xml:space="preserve">         ERC</t>
  </si>
  <si>
    <t xml:space="preserve">         FDCP</t>
  </si>
  <si>
    <t xml:space="preserve">         GAB</t>
  </si>
  <si>
    <t xml:space="preserve">         HLURB</t>
  </si>
  <si>
    <t xml:space="preserve">         HUDCC</t>
  </si>
  <si>
    <t xml:space="preserve">         MDA</t>
  </si>
  <si>
    <t xml:space="preserve">         MTRCB</t>
  </si>
  <si>
    <t xml:space="preserve">         NAPC</t>
  </si>
  <si>
    <t xml:space="preserve">         NCCA</t>
  </si>
  <si>
    <t xml:space="preserve">           Proper</t>
  </si>
  <si>
    <t xml:space="preserve">           NHCP</t>
  </si>
  <si>
    <t xml:space="preserve">           NLP</t>
  </si>
  <si>
    <t xml:space="preserve">           NAP</t>
  </si>
  <si>
    <t xml:space="preserve">         NCIP</t>
  </si>
  <si>
    <t xml:space="preserve">         NICA</t>
  </si>
  <si>
    <t xml:space="preserve">         NSC</t>
  </si>
  <si>
    <t xml:space="preserve">         NTC</t>
  </si>
  <si>
    <t xml:space="preserve">         OPAPP</t>
  </si>
  <si>
    <t xml:space="preserve">         PDEA</t>
  </si>
  <si>
    <t xml:space="preserve">         Philracom</t>
  </si>
  <si>
    <t xml:space="preserve">         PRRC</t>
  </si>
  <si>
    <t xml:space="preserve">         PSC</t>
  </si>
  <si>
    <t xml:space="preserve">         PCUP</t>
  </si>
  <si>
    <t xml:space="preserve">         PLLO</t>
  </si>
  <si>
    <t xml:space="preserve">         PMS</t>
  </si>
  <si>
    <t xml:space="preserve">       MPBF</t>
  </si>
  <si>
    <t xml:space="preserve">       Tax Refund</t>
  </si>
  <si>
    <t xml:space="preserve">       Net Lending             </t>
  </si>
  <si>
    <t xml:space="preserve">       Interest Payments     </t>
  </si>
  <si>
    <t xml:space="preserve"> ORIGINAL PROGRAM</t>
  </si>
  <si>
    <t xml:space="preserve">   Departments</t>
  </si>
  <si>
    <t xml:space="preserve">      OEOs</t>
  </si>
  <si>
    <t xml:space="preserve">      Grants/Donations</t>
  </si>
  <si>
    <t xml:space="preserve">      Tax Exp. Fund/CDT</t>
  </si>
  <si>
    <t xml:space="preserve">       RA 9335</t>
  </si>
  <si>
    <t xml:space="preserve">       Stocks Subs.</t>
  </si>
  <si>
    <t>ALL SOURCES</t>
  </si>
  <si>
    <t>Unprogrammed Fund</t>
  </si>
  <si>
    <t xml:space="preserve">TOTAL </t>
  </si>
  <si>
    <t>Regular</t>
  </si>
  <si>
    <t>Total</t>
  </si>
  <si>
    <t xml:space="preserve">       COP</t>
  </si>
  <si>
    <t xml:space="preserve">       OP</t>
  </si>
  <si>
    <t xml:space="preserve">       OVP</t>
  </si>
  <si>
    <t xml:space="preserve">       DAR</t>
  </si>
  <si>
    <t xml:space="preserve">       DA</t>
  </si>
  <si>
    <t xml:space="preserve">       DBM</t>
  </si>
  <si>
    <t xml:space="preserve">       Dep Ed</t>
  </si>
  <si>
    <t xml:space="preserve">          CO</t>
  </si>
  <si>
    <t xml:space="preserve">          ROs</t>
  </si>
  <si>
    <t xml:space="preserve">       SUCS</t>
  </si>
  <si>
    <t xml:space="preserve">       DOE</t>
  </si>
  <si>
    <t xml:space="preserve">       DENR</t>
  </si>
  <si>
    <t xml:space="preserve">       DOF</t>
  </si>
  <si>
    <t xml:space="preserve">       DFA</t>
  </si>
  <si>
    <t xml:space="preserve">       DOH</t>
  </si>
  <si>
    <t xml:space="preserve">       DILG</t>
  </si>
  <si>
    <t xml:space="preserve">       DOJ</t>
  </si>
  <si>
    <t xml:space="preserve">       DOLE</t>
  </si>
  <si>
    <t xml:space="preserve">       DND</t>
  </si>
  <si>
    <t xml:space="preserve">       DPWH</t>
  </si>
  <si>
    <t xml:space="preserve">       DOST</t>
  </si>
  <si>
    <t xml:space="preserve">       DSWD</t>
  </si>
  <si>
    <t xml:space="preserve">       DOT</t>
  </si>
  <si>
    <t xml:space="preserve">       DTI</t>
  </si>
  <si>
    <t xml:space="preserve">       DOTC</t>
  </si>
  <si>
    <t xml:space="preserve">       NEDA</t>
  </si>
  <si>
    <t xml:space="preserve">       PCOO</t>
  </si>
  <si>
    <t xml:space="preserve">       LEDAC</t>
  </si>
  <si>
    <t xml:space="preserve">       Judiciary</t>
  </si>
  <si>
    <t xml:space="preserve">       CSC</t>
  </si>
  <si>
    <t xml:space="preserve">       COA</t>
  </si>
  <si>
    <t xml:space="preserve">       COMELEC</t>
  </si>
  <si>
    <t xml:space="preserve">       Ombudsman</t>
  </si>
  <si>
    <t xml:space="preserve">       CHR</t>
  </si>
  <si>
    <t xml:space="preserve">       O E O s</t>
  </si>
  <si>
    <t xml:space="preserve">             CO</t>
  </si>
  <si>
    <t xml:space="preserve">             ROs</t>
  </si>
  <si>
    <t xml:space="preserve">         NCMF</t>
  </si>
  <si>
    <t xml:space="preserve">         PCW</t>
  </si>
  <si>
    <t>Budgetary Support to Government Corporations</t>
  </si>
  <si>
    <t>Allocation to LGUs</t>
  </si>
  <si>
    <t>Contingent Fund</t>
  </si>
  <si>
    <t>E-Government Fund</t>
  </si>
  <si>
    <t>International Commitments Fund</t>
  </si>
  <si>
    <t>Miscellaneous 
Personnel 
Benefits Fund</t>
  </si>
  <si>
    <t xml:space="preserve">      GOCCs</t>
  </si>
  <si>
    <t xml:space="preserve">       LGUs </t>
  </si>
  <si>
    <t xml:space="preserve">         CO</t>
  </si>
  <si>
    <t xml:space="preserve">         ROs</t>
  </si>
  <si>
    <t xml:space="preserve">      MMDA</t>
  </si>
  <si>
    <t xml:space="preserve">       ARMM</t>
  </si>
  <si>
    <t xml:space="preserve">             Others</t>
  </si>
  <si>
    <t xml:space="preserve">        Tax Expenditures Fund/Customs Duties and Taxes</t>
  </si>
  <si>
    <t xml:space="preserve">         Special Account in the General Fund</t>
  </si>
  <si>
    <t xml:space="preserve">         Grants/Donations</t>
  </si>
  <si>
    <t xml:space="preserve">         Internal Revenue Allotment</t>
  </si>
  <si>
    <t xml:space="preserve">         Retirement and Life Insurance Premium</t>
  </si>
  <si>
    <t xml:space="preserve">      Retirement and Life Insurance Premium</t>
  </si>
  <si>
    <t xml:space="preserve">      Internal Revenue Allotment</t>
  </si>
  <si>
    <t xml:space="preserve">      Special Account in the General Fund</t>
  </si>
  <si>
    <t xml:space="preserve">         Others</t>
  </si>
  <si>
    <t xml:space="preserve">     Tax Expenditures Fund/Customs Duties and Taxes</t>
  </si>
  <si>
    <t xml:space="preserve">    Military Camps Sales Proceeds Fund</t>
  </si>
  <si>
    <t xml:space="preserve">   Special Purpose Funds</t>
  </si>
  <si>
    <t xml:space="preserve">      Military Camps Sales Proceeds Fund</t>
  </si>
  <si>
    <t xml:space="preserve">    Special Purpose Funds</t>
  </si>
  <si>
    <t xml:space="preserve">  OTHER AUTOMATIC APPROPRIATIONS</t>
  </si>
  <si>
    <t xml:space="preserve">      Net Lending</t>
  </si>
  <si>
    <t xml:space="preserve">       AFP Modernization Act Trust Fund</t>
  </si>
  <si>
    <t xml:space="preserve">      Proceeds from Sale of Unserviceable Equipment</t>
  </si>
  <si>
    <t xml:space="preserve">       Grants/Donations</t>
  </si>
  <si>
    <t xml:space="preserve">     Grants/Donations</t>
  </si>
  <si>
    <t xml:space="preserve">     AFP Modernization Act Trust Fund</t>
  </si>
  <si>
    <t xml:space="preserve">         NCMF </t>
  </si>
  <si>
    <t xml:space="preserve">          BODBF</t>
  </si>
  <si>
    <t xml:space="preserve">     SAGF-OTHERS</t>
  </si>
  <si>
    <t xml:space="preserve">         GCG</t>
  </si>
  <si>
    <t xml:space="preserve">         OMB </t>
  </si>
  <si>
    <t xml:space="preserve">       RLIP</t>
  </si>
  <si>
    <t xml:space="preserve">       Net Lending</t>
  </si>
  <si>
    <t xml:space="preserve">       Tax Exp. Fund/CDT</t>
  </si>
  <si>
    <t xml:space="preserve">     RLIP</t>
  </si>
  <si>
    <t xml:space="preserve">        Departments </t>
  </si>
  <si>
    <t xml:space="preserve">        Special Purpose Funds </t>
  </si>
  <si>
    <t xml:space="preserve">       Special Account in the General Fund</t>
  </si>
  <si>
    <t>AUTOMATIC APPROPRIATIONS</t>
  </si>
  <si>
    <t>Tax Expenditure Fund</t>
  </si>
  <si>
    <t>Special Account in General Fund</t>
  </si>
  <si>
    <t>Motor Vehicle Users Charge Fund</t>
  </si>
  <si>
    <t>Proceeds from Sales of Unserviceable Equipment</t>
  </si>
  <si>
    <t xml:space="preserve">Net Lending  </t>
  </si>
  <si>
    <t>Military Camp Sale Proceeds Fund</t>
  </si>
  <si>
    <t>AFP Modernization Act Trust Fund
MATF</t>
  </si>
  <si>
    <t>Internal Revenue Allotment</t>
  </si>
  <si>
    <t>Tax Refund</t>
  </si>
  <si>
    <t>Pension and Gratuity Fund</t>
  </si>
  <si>
    <t xml:space="preserve">         SSPFCF</t>
  </si>
  <si>
    <t xml:space="preserve">       FSF</t>
  </si>
  <si>
    <t xml:space="preserve">       NDRRMF</t>
  </si>
  <si>
    <t xml:space="preserve">       BSGC</t>
  </si>
  <si>
    <t xml:space="preserve">       ALGU</t>
  </si>
  <si>
    <t xml:space="preserve">         SSPNT</t>
  </si>
  <si>
    <t xml:space="preserve">         MMDA</t>
  </si>
  <si>
    <t xml:space="preserve">         LGSF</t>
  </si>
  <si>
    <t xml:space="preserve">       Contingent </t>
  </si>
  <si>
    <t xml:space="preserve">       DepEd SBP</t>
  </si>
  <si>
    <t xml:space="preserve">       E-Gov.</t>
  </si>
  <si>
    <t xml:space="preserve">       ICF</t>
  </si>
  <si>
    <t xml:space="preserve">       PGF</t>
  </si>
  <si>
    <t xml:space="preserve">         PCDSO</t>
  </si>
  <si>
    <t>DPWH</t>
  </si>
  <si>
    <t>STATUS OF CY 2015 BUDGET PROGRAM</t>
  </si>
  <si>
    <t xml:space="preserve">   A. GAA - R.A. 10651</t>
  </si>
  <si>
    <t xml:space="preserve">             Motor Vehicle Users Charge Fund</t>
  </si>
  <si>
    <t>*</t>
  </si>
  <si>
    <t>R.A. 10633</t>
  </si>
  <si>
    <t>SUPPLEMENTAL BUDGET-R.A. 10652</t>
  </si>
  <si>
    <t>UNPROGRAMMED FUND</t>
  </si>
  <si>
    <t>CY 2015 BUDGET LEVEL</t>
  </si>
  <si>
    <t>A. GAA-R.A. 10651</t>
  </si>
  <si>
    <t xml:space="preserve">         FPA</t>
  </si>
  <si>
    <t xml:space="preserve">        PRRC</t>
  </si>
  <si>
    <t xml:space="preserve">        PCW</t>
  </si>
  <si>
    <t xml:space="preserve">        PDEA</t>
  </si>
  <si>
    <t>Allocation to Local Government Units</t>
  </si>
  <si>
    <t>Special Shares of LGUs in the Proceeds of National Taxes</t>
  </si>
  <si>
    <t>Metropolitan Manila Development Authority</t>
  </si>
  <si>
    <t>Barangay Officials Death Benefits Fund</t>
  </si>
  <si>
    <t>Local Government Support Fund</t>
  </si>
  <si>
    <t>Special Shares of LGUs in the Proceeds of Fire Code Fees</t>
  </si>
  <si>
    <t>DepEd School-Building Program</t>
  </si>
  <si>
    <t>Feasibility Studies Fund</t>
  </si>
  <si>
    <t>Miscellaneous Personnel Benefits Fund</t>
  </si>
  <si>
    <t>National Disaster Risk Reduction Management Fund</t>
  </si>
  <si>
    <t>Rehabilitation and Reconstruction Fund</t>
  </si>
  <si>
    <t xml:space="preserve">         Motor Vehicle Users Charge Fund</t>
  </si>
  <si>
    <t xml:space="preserve">  CONTINUING APPROPRIATION</t>
  </si>
  <si>
    <t xml:space="preserve">  R.A. 10633</t>
  </si>
  <si>
    <t xml:space="preserve">       RRP</t>
  </si>
  <si>
    <t>COP</t>
  </si>
  <si>
    <t>DOF</t>
  </si>
  <si>
    <t>DENR</t>
  </si>
  <si>
    <t>DILG</t>
  </si>
  <si>
    <t>DOJ</t>
  </si>
  <si>
    <t>DOST</t>
  </si>
  <si>
    <t>DSWD</t>
  </si>
  <si>
    <t>DOTC</t>
  </si>
  <si>
    <t>SPFs</t>
  </si>
  <si>
    <t>BSGC</t>
  </si>
  <si>
    <t>MVUCF</t>
  </si>
  <si>
    <t>SPECIAL PURPOSE FUNDS-R.A. 10651</t>
  </si>
  <si>
    <t>Rehabilitation and Reconstruction Program</t>
  </si>
  <si>
    <t>NEW GAA - R.A. 10651</t>
  </si>
  <si>
    <t>Automatic Appropriation</t>
  </si>
  <si>
    <t>Continuing Appropriation</t>
  </si>
  <si>
    <t>PS</t>
  </si>
  <si>
    <t>MOOE</t>
  </si>
  <si>
    <t>CO</t>
  </si>
  <si>
    <t>Retirement and Life Insurance Premiums</t>
  </si>
  <si>
    <t xml:space="preserve">      O E O s</t>
  </si>
  <si>
    <t>CONTINUING  APPROPRIATIONS-R.A. 10633</t>
  </si>
  <si>
    <t>REGULAR</t>
  </si>
  <si>
    <t>DepEd School Building Program</t>
  </si>
  <si>
    <t>E-Government 
Fund</t>
  </si>
  <si>
    <t>SUB-TOTAL SPFs</t>
  </si>
  <si>
    <t>GRAND TOTAL</t>
  </si>
  <si>
    <t>CY 2015 TRANSFER OF APPROPRIATION FROM ONE DEPARTMENT/AGENCY TO ANOTHER</t>
  </si>
  <si>
    <t>(in thousand pesos)</t>
  </si>
  <si>
    <t>2015 GAA, R.A. 10651</t>
  </si>
  <si>
    <t>Remarks</t>
  </si>
  <si>
    <t xml:space="preserve">    Transfer to:</t>
  </si>
  <si>
    <t>DA</t>
  </si>
  <si>
    <t xml:space="preserve"> OSEC</t>
  </si>
  <si>
    <t>DPWH-OSEC</t>
  </si>
  <si>
    <t>ARMM-DA</t>
  </si>
  <si>
    <t>ARMM-DAF</t>
  </si>
  <si>
    <t>DepEd</t>
  </si>
  <si>
    <t xml:space="preserve">   Transfer to:</t>
  </si>
  <si>
    <t>ARMM-DepEd</t>
  </si>
  <si>
    <t xml:space="preserve">  Transfer from:</t>
  </si>
  <si>
    <t>DA-OSEC</t>
  </si>
  <si>
    <t>ARMM</t>
  </si>
  <si>
    <t>DEPED-OSEC</t>
  </si>
  <si>
    <t>2015 GAA, 
R.A. 10651</t>
  </si>
  <si>
    <t>For the implementation of Farm-to-Market Roads per Special Provision No. 5, DA-OSEC, 2015 GAA, RA 10651</t>
  </si>
  <si>
    <t>For the implementation of DA's various national programs in ARMM, i.e., National Rice, Livestock, High Value Crops, Organic Agriculture and Market Oriented Programs) per Special Provision No. 11, DA-OSEC, 2015 GAA, RA 10651</t>
  </si>
  <si>
    <t>For the implementation of National Fisheries Program per Special Provision No. 11, DA-OSEC, 2015 GAA, RA 10651</t>
  </si>
  <si>
    <t>For the implementation of the Basic Education Services per Special Provision No. 19, DepEd-OSEC, 2015 GAA, RA 10651</t>
  </si>
  <si>
    <t xml:space="preserve">  B.  AUTOMATIC APPROPRIATION</t>
  </si>
  <si>
    <t xml:space="preserve">          Interest Payment</t>
  </si>
  <si>
    <t>CONTINUING APPROPRIATION</t>
  </si>
  <si>
    <t>B. Automatic Appropriation</t>
  </si>
  <si>
    <t xml:space="preserve"> OTHER RELEASES</t>
  </si>
  <si>
    <t>Special Purpose Funds</t>
  </si>
  <si>
    <t xml:space="preserve">Suppl. Budget
RA 10652 </t>
  </si>
  <si>
    <t xml:space="preserve">      Interest Payment</t>
  </si>
  <si>
    <t>Interest Payment</t>
  </si>
  <si>
    <t xml:space="preserve">      LGUs </t>
  </si>
  <si>
    <t>DBM</t>
  </si>
  <si>
    <t xml:space="preserve">   Transfer from:</t>
  </si>
  <si>
    <t>For the payment of ARMM-DepEd's GSIS Premium remittance to be administered by the DBM per GSIS-ARMM-DBM Memorandum of Agreement dated March 18, 2004</t>
  </si>
  <si>
    <t>2014 Continuing Appro.</t>
  </si>
  <si>
    <t>UNRELEASED
CONT.</t>
  </si>
  <si>
    <t xml:space="preserve">
R.A. 10633</t>
  </si>
  <si>
    <t>Grants</t>
  </si>
  <si>
    <t>For ARMM allocation on various programs under the DSWD pursuant to Special Provision No. 9 of DSWD-OSEC, 2015 GAA, R.A. 10651</t>
  </si>
  <si>
    <t>DEPARTMENT</t>
  </si>
  <si>
    <t>For the implementation of the Basic Educational Facilities Fund per Special Provision No. 4 , DepEd-OSEC, 2015 GAA , RA 10651</t>
  </si>
  <si>
    <t>DOH</t>
  </si>
  <si>
    <t>Budgetary Support to GOCC-Phil. Health 
  Insurance Corporation</t>
  </si>
  <si>
    <t>Subsidy for health insurance premium payment of the indigent families to the  National
  Health Insurance Program per Special Provision No. 7, DOH-OSEC, 2015 GAA, 
  RA 10651</t>
  </si>
  <si>
    <t>Subsidy for health insurance under the PAyapa at MAsaganang PamayaNAn 
  Program (PAMANA) and Sajahatra Bangsamoro Programsper Special Provision
  No. 9, DOH-OSEC, 2015 GAA, RA 10651</t>
  </si>
  <si>
    <t>SPECIAL PURPOSE FUND</t>
  </si>
  <si>
    <t>Transfer from:</t>
  </si>
  <si>
    <t xml:space="preserve">         Pension of Ex-Pres./Ex-Pres. Widows</t>
  </si>
  <si>
    <t xml:space="preserve">      Pension of Ex-Pres./Ex-Pres. Widows</t>
  </si>
  <si>
    <t>DAR</t>
  </si>
  <si>
    <t>DOH-EAMC</t>
  </si>
  <si>
    <t>For the FY 2015 Personnel Services requirements of transferred personnel from DAR to DOH-East Avenue Medical Center per approved Rationalization Program</t>
  </si>
  <si>
    <t>DOJ-NBI</t>
  </si>
  <si>
    <t>For the FY 2015 Personnel Services requirements of transferred personnel from DAR to DOJ-NBI per approved Rationalization Program</t>
  </si>
  <si>
    <t xml:space="preserve">    Transfer from:</t>
  </si>
  <si>
    <t>* Per BTr Report as of March 31, 2015</t>
  </si>
  <si>
    <t>ADJUSTMENTS</t>
  </si>
  <si>
    <t>Adjustments</t>
  </si>
  <si>
    <t>Adjusted Continuing Appro.</t>
  </si>
  <si>
    <t>Pension of Ex-Pres./Ex-Pres. Widows</t>
  </si>
  <si>
    <t>Support to Foreign-Assisted Projects</t>
  </si>
  <si>
    <t>General Fund Adjustments-for the Share of ARMM</t>
  </si>
  <si>
    <t>Support for Infrastructure Projects and Social Programs</t>
  </si>
  <si>
    <t>AFP Modernization Program</t>
  </si>
  <si>
    <t xml:space="preserve">       MMDA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</si>
</sst>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000_);_(* \(#,##0.000000\);_(* &quot;-&quot;??_);_(@_)"/>
    <numFmt numFmtId="167" formatCode="_(* #,##0.000_);_(* \(#,##0.0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sz val="10"/>
      <color indexed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sz val="10"/>
      <color rgb="FFFF0000"/>
      <name val="Arial Narrow"/>
      <family val="2"/>
    </font>
    <font>
      <sz val="10"/>
      <name val="Times New Roman"/>
      <family val="1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444">
    <xf numFmtId="0" fontId="0" fillId="0" borderId="0" xfId="0"/>
    <xf numFmtId="164" fontId="3" fillId="2" borderId="0" xfId="2" applyNumberFormat="1" applyFont="1" applyFill="1"/>
    <xf numFmtId="164" fontId="2" fillId="2" borderId="0" xfId="2" applyNumberFormat="1" applyFont="1" applyFill="1"/>
    <xf numFmtId="164" fontId="2" fillId="0" borderId="0" xfId="2" applyNumberFormat="1" applyFont="1"/>
    <xf numFmtId="164" fontId="3" fillId="0" borderId="0" xfId="2" applyNumberFormat="1" applyFont="1" applyFill="1" applyBorder="1"/>
    <xf numFmtId="164" fontId="2" fillId="0" borderId="0" xfId="2" applyNumberFormat="1" applyFont="1" applyFill="1" applyBorder="1"/>
    <xf numFmtId="164" fontId="3" fillId="0" borderId="1" xfId="2" applyNumberFormat="1" applyFont="1" applyFill="1" applyBorder="1"/>
    <xf numFmtId="164" fontId="2" fillId="0" borderId="0" xfId="2" applyNumberFormat="1" applyFont="1" applyFill="1"/>
    <xf numFmtId="164" fontId="2" fillId="0" borderId="0" xfId="2" applyNumberFormat="1" applyFont="1" applyAlignment="1"/>
    <xf numFmtId="164" fontId="2" fillId="0" borderId="0" xfId="2" applyNumberFormat="1" applyFont="1" applyAlignment="1">
      <alignment wrapText="1"/>
    </xf>
    <xf numFmtId="164" fontId="3" fillId="0" borderId="2" xfId="2" applyNumberFormat="1" applyFont="1" applyFill="1" applyBorder="1"/>
    <xf numFmtId="164" fontId="2" fillId="0" borderId="0" xfId="2" applyNumberFormat="1" applyFont="1" applyFill="1" applyBorder="1" applyAlignment="1">
      <alignment vertical="center"/>
    </xf>
    <xf numFmtId="164" fontId="2" fillId="0" borderId="5" xfId="2" applyNumberFormat="1" applyFont="1" applyFill="1" applyBorder="1" applyAlignment="1">
      <alignment horizontal="left" vertical="center" indent="2"/>
    </xf>
    <xf numFmtId="164" fontId="3" fillId="0" borderId="6" xfId="2" applyNumberFormat="1" applyFont="1" applyFill="1" applyBorder="1"/>
    <xf numFmtId="164" fontId="2" fillId="0" borderId="9" xfId="2" applyNumberFormat="1" applyFont="1" applyFill="1" applyBorder="1"/>
    <xf numFmtId="164" fontId="2" fillId="0" borderId="0" xfId="2" applyNumberFormat="1" applyFont="1" applyFill="1" applyBorder="1" applyAlignment="1">
      <alignment horizontal="left" vertical="center" indent="2"/>
    </xf>
    <xf numFmtId="164" fontId="3" fillId="0" borderId="10" xfId="2" applyNumberFormat="1" applyFont="1" applyFill="1" applyBorder="1" applyAlignment="1">
      <alignment horizontal="center" vertical="center"/>
    </xf>
    <xf numFmtId="164" fontId="3" fillId="0" borderId="11" xfId="2" applyNumberFormat="1" applyFont="1" applyFill="1" applyBorder="1" applyAlignment="1">
      <alignment horizontal="center" vertical="center"/>
    </xf>
    <xf numFmtId="164" fontId="2" fillId="0" borderId="5" xfId="2" applyNumberFormat="1" applyFont="1" applyFill="1" applyBorder="1" applyAlignment="1">
      <alignment horizontal="left"/>
    </xf>
    <xf numFmtId="164" fontId="2" fillId="0" borderId="5" xfId="2" applyNumberFormat="1" applyFont="1" applyFill="1" applyBorder="1" applyAlignment="1">
      <alignment horizontal="left" indent="1"/>
    </xf>
    <xf numFmtId="0" fontId="2" fillId="0" borderId="4" xfId="26" applyFont="1" applyFill="1" applyBorder="1" applyAlignment="1">
      <alignment horizontal="left" indent="2"/>
    </xf>
    <xf numFmtId="164" fontId="3" fillId="0" borderId="9" xfId="2" applyNumberFormat="1" applyFont="1" applyFill="1" applyBorder="1"/>
    <xf numFmtId="164" fontId="2" fillId="0" borderId="9" xfId="2" applyNumberFormat="1" applyFont="1" applyFill="1" applyBorder="1" applyAlignment="1">
      <alignment vertical="center" wrapText="1"/>
    </xf>
    <xf numFmtId="164" fontId="3" fillId="0" borderId="14" xfId="2" applyNumberFormat="1" applyFont="1" applyFill="1" applyBorder="1"/>
    <xf numFmtId="164" fontId="3" fillId="0" borderId="5" xfId="2" applyNumberFormat="1" applyFont="1" applyFill="1" applyBorder="1" applyAlignment="1">
      <alignment vertical="center"/>
    </xf>
    <xf numFmtId="164" fontId="3" fillId="0" borderId="2" xfId="2" applyNumberFormat="1" applyFont="1" applyFill="1" applyBorder="1" applyAlignment="1">
      <alignment horizontal="center" vertical="center"/>
    </xf>
    <xf numFmtId="164" fontId="3" fillId="0" borderId="9" xfId="2" applyNumberFormat="1" applyFont="1" applyFill="1" applyBorder="1" applyAlignment="1">
      <alignment horizontal="center" vertical="center"/>
    </xf>
    <xf numFmtId="164" fontId="3" fillId="0" borderId="5" xfId="2" applyNumberFormat="1" applyFont="1" applyFill="1" applyBorder="1" applyAlignment="1">
      <alignment horizontal="left" indent="1"/>
    </xf>
    <xf numFmtId="164" fontId="2" fillId="0" borderId="5" xfId="2" applyNumberFormat="1" applyFont="1" applyFill="1" applyBorder="1" applyAlignment="1">
      <alignment horizontal="left" vertical="center" indent="3"/>
    </xf>
    <xf numFmtId="164" fontId="2" fillId="0" borderId="5" xfId="2" applyNumberFormat="1" applyFont="1" applyFill="1" applyBorder="1" applyAlignment="1">
      <alignment horizontal="left" vertical="center" wrapText="1" indent="2"/>
    </xf>
    <xf numFmtId="164" fontId="2" fillId="0" borderId="9" xfId="2" applyNumberFormat="1" applyFont="1" applyFill="1" applyBorder="1" applyAlignment="1">
      <alignment wrapText="1"/>
    </xf>
    <xf numFmtId="164" fontId="2" fillId="0" borderId="0" xfId="2" applyNumberFormat="1" applyFont="1" applyFill="1" applyBorder="1" applyAlignment="1">
      <alignment horizontal="right" vertical="center"/>
    </xf>
    <xf numFmtId="164" fontId="2" fillId="0" borderId="0" xfId="2" applyNumberFormat="1" applyFont="1" applyFill="1" applyBorder="1" applyAlignment="1">
      <alignment horizontal="right" vertical="center" indent="2"/>
    </xf>
    <xf numFmtId="164" fontId="3" fillId="0" borderId="2" xfId="2" applyNumberFormat="1" applyFont="1" applyFill="1" applyBorder="1" applyAlignment="1">
      <alignment horizontal="right" vertical="center"/>
    </xf>
    <xf numFmtId="164" fontId="2" fillId="0" borderId="8" xfId="2" applyNumberFormat="1" applyFont="1" applyFill="1" applyBorder="1" applyAlignment="1">
      <alignment horizontal="right" vertical="center"/>
    </xf>
    <xf numFmtId="164" fontId="3" fillId="0" borderId="5" xfId="2" applyNumberFormat="1" applyFont="1" applyFill="1" applyBorder="1" applyAlignment="1">
      <alignment horizontal="left"/>
    </xf>
    <xf numFmtId="164" fontId="2" fillId="0" borderId="2" xfId="2" applyNumberFormat="1" applyFont="1" applyFill="1" applyBorder="1" applyAlignment="1">
      <alignment horizontal="right" vertical="center"/>
    </xf>
    <xf numFmtId="164" fontId="3" fillId="0" borderId="35" xfId="2" applyNumberFormat="1" applyFont="1" applyFill="1" applyBorder="1" applyAlignment="1">
      <alignment horizontal="right" vertical="center"/>
    </xf>
    <xf numFmtId="0" fontId="3" fillId="2" borderId="45" xfId="31" applyFont="1" applyFill="1" applyBorder="1" applyAlignment="1">
      <alignment wrapText="1"/>
    </xf>
    <xf numFmtId="164" fontId="3" fillId="0" borderId="0" xfId="2" applyNumberFormat="1" applyFont="1" applyFill="1" applyBorder="1" applyAlignment="1">
      <alignment horizontal="center" vertical="center"/>
    </xf>
    <xf numFmtId="164" fontId="2" fillId="0" borderId="0" xfId="2" applyNumberFormat="1" applyFont="1" applyFill="1" applyBorder="1" applyAlignment="1">
      <alignment horizontal="center" vertical="center"/>
    </xf>
    <xf numFmtId="164" fontId="2" fillId="0" borderId="1" xfId="2" applyNumberFormat="1" applyFont="1" applyFill="1" applyBorder="1"/>
    <xf numFmtId="164" fontId="2" fillId="0" borderId="5" xfId="2" applyNumberFormat="1" applyFont="1" applyFill="1" applyBorder="1" applyAlignment="1">
      <alignment horizontal="left" vertical="center" wrapText="1" indent="3"/>
    </xf>
    <xf numFmtId="164" fontId="2" fillId="0" borderId="5" xfId="2" applyNumberFormat="1" applyFont="1" applyFill="1" applyBorder="1" applyAlignment="1">
      <alignment horizontal="left" vertical="center" wrapText="1" indent="1"/>
    </xf>
    <xf numFmtId="164" fontId="3" fillId="0" borderId="5" xfId="2" applyNumberFormat="1" applyFont="1" applyFill="1" applyBorder="1" applyAlignment="1">
      <alignment horizontal="left" vertical="center" indent="1"/>
    </xf>
    <xf numFmtId="0" fontId="1" fillId="0" borderId="0" xfId="20" applyFont="1" applyAlignment="1">
      <alignment wrapText="1"/>
    </xf>
    <xf numFmtId="0" fontId="3" fillId="2" borderId="0" xfId="46" quotePrefix="1" applyFont="1" applyFill="1" applyAlignment="1">
      <alignment horizontal="left"/>
    </xf>
    <xf numFmtId="0" fontId="2" fillId="2" borderId="0" xfId="46" applyFont="1" applyFill="1"/>
    <xf numFmtId="0" fontId="3" fillId="2" borderId="0" xfId="46" applyFont="1" applyFill="1"/>
    <xf numFmtId="0" fontId="3" fillId="2" borderId="0" xfId="46" applyFont="1" applyFill="1" applyAlignment="1">
      <alignment horizontal="left"/>
    </xf>
    <xf numFmtId="164" fontId="3" fillId="2" borderId="0" xfId="47" quotePrefix="1" applyNumberFormat="1" applyFont="1" applyFill="1" applyAlignment="1">
      <alignment horizontal="left"/>
    </xf>
    <xf numFmtId="164" fontId="3" fillId="2" borderId="0" xfId="46" quotePrefix="1" applyNumberFormat="1" applyFont="1" applyFill="1" applyAlignment="1">
      <alignment horizontal="left"/>
    </xf>
    <xf numFmtId="0" fontId="2" fillId="0" borderId="0" xfId="46" applyFont="1" applyFill="1"/>
    <xf numFmtId="0" fontId="3" fillId="6" borderId="14" xfId="46" applyFont="1" applyFill="1" applyBorder="1" applyAlignment="1">
      <alignment horizontal="center" vertical="center"/>
    </xf>
    <xf numFmtId="0" fontId="3" fillId="6" borderId="3" xfId="46" applyFont="1" applyFill="1" applyBorder="1" applyAlignment="1">
      <alignment horizontal="center" vertical="center" wrapText="1"/>
    </xf>
    <xf numFmtId="0" fontId="3" fillId="6" borderId="3" xfId="46" applyFont="1" applyFill="1" applyBorder="1" applyAlignment="1">
      <alignment horizontal="center" vertical="center"/>
    </xf>
    <xf numFmtId="164" fontId="2" fillId="0" borderId="28" xfId="47" applyNumberFormat="1" applyFont="1" applyFill="1" applyBorder="1" applyAlignment="1">
      <alignment horizontal="left"/>
    </xf>
    <xf numFmtId="164" fontId="2" fillId="0" borderId="8" xfId="47" applyNumberFormat="1" applyFont="1" applyFill="1" applyBorder="1" applyAlignment="1">
      <alignment horizontal="left"/>
    </xf>
    <xf numFmtId="164" fontId="2" fillId="0" borderId="13" xfId="47" applyNumberFormat="1" applyFont="1" applyFill="1" applyBorder="1" applyAlignment="1">
      <alignment horizontal="left"/>
    </xf>
    <xf numFmtId="164" fontId="2" fillId="0" borderId="0" xfId="47" applyNumberFormat="1" applyFont="1" applyFill="1" applyBorder="1" applyAlignment="1">
      <alignment horizontal="left"/>
    </xf>
    <xf numFmtId="164" fontId="2" fillId="0" borderId="4" xfId="47" applyNumberFormat="1" applyFont="1" applyFill="1" applyBorder="1" applyAlignment="1">
      <alignment horizontal="left"/>
    </xf>
    <xf numFmtId="164" fontId="2" fillId="0" borderId="4" xfId="47" applyNumberFormat="1" applyFont="1" applyFill="1" applyBorder="1" applyAlignment="1">
      <alignment vertical="center"/>
    </xf>
    <xf numFmtId="164" fontId="2" fillId="0" borderId="5" xfId="47" applyNumberFormat="1" applyFont="1" applyFill="1" applyBorder="1" applyAlignment="1">
      <alignment horizontal="left"/>
    </xf>
    <xf numFmtId="164" fontId="2" fillId="0" borderId="9" xfId="47" applyNumberFormat="1" applyFont="1" applyFill="1" applyBorder="1" applyAlignment="1">
      <alignment horizontal="left"/>
    </xf>
    <xf numFmtId="164" fontId="2" fillId="0" borderId="0" xfId="47" applyNumberFormat="1" applyFont="1" applyFill="1" applyBorder="1"/>
    <xf numFmtId="0" fontId="2" fillId="0" borderId="0" xfId="46" applyFont="1" applyFill="1" applyBorder="1"/>
    <xf numFmtId="164" fontId="2" fillId="0" borderId="6" xfId="47" applyNumberFormat="1" applyFont="1" applyBorder="1"/>
    <xf numFmtId="164" fontId="2" fillId="0" borderId="2" xfId="47" applyNumberFormat="1" applyFont="1" applyBorder="1"/>
    <xf numFmtId="164" fontId="2" fillId="0" borderId="14" xfId="47" applyNumberFormat="1" applyFont="1" applyBorder="1"/>
    <xf numFmtId="164" fontId="2" fillId="0" borderId="3" xfId="47" applyNumberFormat="1" applyFont="1" applyBorder="1"/>
    <xf numFmtId="164" fontId="2" fillId="0" borderId="3" xfId="47" applyNumberFormat="1" applyFont="1" applyFill="1" applyBorder="1"/>
    <xf numFmtId="164" fontId="2" fillId="0" borderId="0" xfId="47" applyNumberFormat="1" applyFont="1" applyBorder="1"/>
    <xf numFmtId="164" fontId="2" fillId="0" borderId="6" xfId="47" applyNumberFormat="1" applyFont="1" applyFill="1" applyBorder="1" applyAlignment="1">
      <alignment horizontal="left"/>
    </xf>
    <xf numFmtId="164" fontId="2" fillId="0" borderId="2" xfId="47" applyNumberFormat="1" applyFont="1" applyFill="1" applyBorder="1" applyAlignment="1">
      <alignment horizontal="left"/>
    </xf>
    <xf numFmtId="164" fontId="2" fillId="0" borderId="14" xfId="47" applyNumberFormat="1" applyFont="1" applyFill="1" applyBorder="1" applyAlignment="1">
      <alignment horizontal="left"/>
    </xf>
    <xf numFmtId="164" fontId="2" fillId="0" borderId="3" xfId="47" applyNumberFormat="1" applyFont="1" applyFill="1" applyBorder="1" applyAlignment="1">
      <alignment horizontal="left"/>
    </xf>
    <xf numFmtId="0" fontId="6" fillId="0" borderId="0" xfId="46" applyFont="1" applyFill="1"/>
    <xf numFmtId="164" fontId="2" fillId="0" borderId="4" xfId="47" quotePrefix="1" applyNumberFormat="1" applyFont="1" applyFill="1" applyBorder="1" applyAlignment="1">
      <alignment horizontal="left"/>
    </xf>
    <xf numFmtId="164" fontId="2" fillId="0" borderId="4" xfId="47" applyNumberFormat="1" applyFont="1" applyFill="1" applyBorder="1" applyAlignment="1">
      <alignment wrapText="1"/>
    </xf>
    <xf numFmtId="164" fontId="2" fillId="0" borderId="9" xfId="47" applyNumberFormat="1" applyFont="1" applyFill="1" applyBorder="1" applyAlignment="1">
      <alignment wrapText="1"/>
    </xf>
    <xf numFmtId="164" fontId="2" fillId="0" borderId="0" xfId="47" applyNumberFormat="1" applyFont="1" applyFill="1" applyBorder="1" applyAlignment="1">
      <alignment wrapText="1"/>
    </xf>
    <xf numFmtId="0" fontId="2" fillId="0" borderId="0" xfId="46" quotePrefix="1" applyFont="1" applyFill="1" applyBorder="1" applyAlignment="1">
      <alignment horizontal="left"/>
    </xf>
    <xf numFmtId="0" fontId="3" fillId="3" borderId="2" xfId="46" applyFont="1" applyFill="1" applyBorder="1" applyAlignment="1">
      <alignment horizontal="center"/>
    </xf>
    <xf numFmtId="164" fontId="3" fillId="3" borderId="33" xfId="47" applyNumberFormat="1" applyFont="1" applyFill="1" applyBorder="1"/>
    <xf numFmtId="164" fontId="3" fillId="3" borderId="36" xfId="47" applyNumberFormat="1" applyFont="1" applyFill="1" applyBorder="1"/>
    <xf numFmtId="164" fontId="3" fillId="3" borderId="35" xfId="47" applyNumberFormat="1" applyFont="1" applyFill="1" applyBorder="1"/>
    <xf numFmtId="0" fontId="3" fillId="0" borderId="0" xfId="46" applyFont="1"/>
    <xf numFmtId="164" fontId="3" fillId="0" borderId="0" xfId="47" applyNumberFormat="1" applyFont="1"/>
    <xf numFmtId="0" fontId="3" fillId="0" borderId="0" xfId="46" applyFont="1" applyFill="1"/>
    <xf numFmtId="0" fontId="2" fillId="0" borderId="0" xfId="46" applyFont="1"/>
    <xf numFmtId="164" fontId="2" fillId="0" borderId="0" xfId="47" applyNumberFormat="1" applyFont="1"/>
    <xf numFmtId="164" fontId="3" fillId="0" borderId="0" xfId="47" applyNumberFormat="1" applyFont="1" applyFill="1"/>
    <xf numFmtId="164" fontId="2" fillId="0" borderId="0" xfId="47" applyNumberFormat="1" applyFont="1" applyFill="1"/>
    <xf numFmtId="0" fontId="17" fillId="0" borderId="0" xfId="46" applyFont="1"/>
    <xf numFmtId="0" fontId="2" fillId="0" borderId="0" xfId="46" applyFont="1" applyBorder="1"/>
    <xf numFmtId="164" fontId="17" fillId="0" borderId="0" xfId="46" applyNumberFormat="1" applyFont="1"/>
    <xf numFmtId="164" fontId="2" fillId="2" borderId="0" xfId="47" applyNumberFormat="1" applyFont="1" applyFill="1" applyBorder="1"/>
    <xf numFmtId="165" fontId="2" fillId="2" borderId="0" xfId="48" applyNumberFormat="1" applyFont="1" applyFill="1" applyBorder="1" applyAlignment="1">
      <alignment horizontal="center"/>
    </xf>
    <xf numFmtId="164" fontId="3" fillId="2" borderId="0" xfId="47" applyNumberFormat="1" applyFont="1" applyFill="1" applyBorder="1" applyAlignment="1">
      <alignment horizontal="right"/>
    </xf>
    <xf numFmtId="164" fontId="3" fillId="0" borderId="0" xfId="47" applyNumberFormat="1" applyFont="1" applyFill="1" applyBorder="1"/>
    <xf numFmtId="164" fontId="4" fillId="2" borderId="0" xfId="47" applyNumberFormat="1" applyFont="1" applyFill="1" applyBorder="1" applyAlignment="1">
      <alignment horizontal="left"/>
    </xf>
    <xf numFmtId="164" fontId="3" fillId="2" borderId="0" xfId="47" applyNumberFormat="1" applyFont="1" applyFill="1" applyBorder="1" applyAlignment="1">
      <alignment horizontal="left"/>
    </xf>
    <xf numFmtId="165" fontId="3" fillId="2" borderId="0" xfId="48" applyNumberFormat="1" applyFont="1" applyFill="1" applyBorder="1" applyAlignment="1">
      <alignment horizontal="center"/>
    </xf>
    <xf numFmtId="164" fontId="3" fillId="2" borderId="0" xfId="47" quotePrefix="1" applyNumberFormat="1" applyFont="1" applyFill="1" applyBorder="1" applyAlignment="1">
      <alignment horizontal="left"/>
    </xf>
    <xf numFmtId="164" fontId="3" fillId="0" borderId="0" xfId="47" quotePrefix="1" applyNumberFormat="1" applyFont="1" applyFill="1" applyBorder="1" applyAlignment="1">
      <alignment horizontal="left"/>
    </xf>
    <xf numFmtId="164" fontId="3" fillId="2" borderId="0" xfId="47" applyNumberFormat="1" applyFont="1" applyFill="1" applyBorder="1"/>
    <xf numFmtId="164" fontId="3" fillId="3" borderId="17" xfId="47" applyNumberFormat="1" applyFont="1" applyFill="1" applyBorder="1" applyAlignment="1">
      <alignment horizontal="center" vertical="center" wrapText="1"/>
    </xf>
    <xf numFmtId="164" fontId="3" fillId="3" borderId="19" xfId="47" applyNumberFormat="1" applyFont="1" applyFill="1" applyBorder="1" applyAlignment="1">
      <alignment horizontal="center" vertical="center" wrapText="1"/>
    </xf>
    <xf numFmtId="164" fontId="3" fillId="3" borderId="21" xfId="47" applyNumberFormat="1" applyFont="1" applyFill="1" applyBorder="1" applyAlignment="1">
      <alignment horizontal="center" vertical="center" wrapText="1"/>
    </xf>
    <xf numFmtId="164" fontId="3" fillId="0" borderId="22" xfId="47" applyNumberFormat="1" applyFont="1" applyFill="1" applyBorder="1" applyAlignment="1">
      <alignment horizontal="left"/>
    </xf>
    <xf numFmtId="164" fontId="3" fillId="0" borderId="23" xfId="47" applyNumberFormat="1" applyFont="1" applyFill="1" applyBorder="1" applyAlignment="1">
      <alignment horizontal="center" wrapText="1"/>
    </xf>
    <xf numFmtId="164" fontId="3" fillId="0" borderId="24" xfId="47" applyNumberFormat="1" applyFont="1" applyFill="1" applyBorder="1" applyAlignment="1">
      <alignment horizontal="center" wrapText="1"/>
    </xf>
    <xf numFmtId="165" fontId="3" fillId="0" borderId="25" xfId="48" applyNumberFormat="1" applyFont="1" applyFill="1" applyBorder="1" applyAlignment="1">
      <alignment horizontal="center" wrapText="1"/>
    </xf>
    <xf numFmtId="164" fontId="3" fillId="0" borderId="26" xfId="47" applyNumberFormat="1" applyFont="1" applyFill="1" applyBorder="1" applyAlignment="1">
      <alignment horizontal="center" wrapText="1"/>
    </xf>
    <xf numFmtId="164" fontId="3" fillId="0" borderId="0" xfId="47" applyNumberFormat="1" applyFont="1" applyFill="1" applyBorder="1" applyAlignment="1">
      <alignment horizontal="center" wrapText="1"/>
    </xf>
    <xf numFmtId="164" fontId="2" fillId="0" borderId="27" xfId="47" applyNumberFormat="1" applyFont="1" applyFill="1" applyBorder="1" applyAlignment="1">
      <alignment horizontal="center" wrapText="1"/>
    </xf>
    <xf numFmtId="164" fontId="2" fillId="0" borderId="28" xfId="47" applyNumberFormat="1" applyFont="1" applyFill="1" applyBorder="1" applyAlignment="1">
      <alignment horizontal="center" wrapText="1"/>
    </xf>
    <xf numFmtId="164" fontId="2" fillId="0" borderId="0" xfId="47" applyNumberFormat="1" applyFont="1" applyFill="1" applyBorder="1" applyAlignment="1">
      <alignment horizontal="center" wrapText="1"/>
    </xf>
    <xf numFmtId="165" fontId="2" fillId="0" borderId="4" xfId="48" applyNumberFormat="1" applyFont="1" applyFill="1" applyBorder="1" applyAlignment="1">
      <alignment horizontal="center" wrapText="1"/>
    </xf>
    <xf numFmtId="164" fontId="2" fillId="0" borderId="9" xfId="47" applyNumberFormat="1" applyFont="1" applyFill="1" applyBorder="1" applyAlignment="1">
      <alignment horizontal="center" wrapText="1"/>
    </xf>
    <xf numFmtId="164" fontId="2" fillId="0" borderId="5" xfId="47" applyNumberFormat="1" applyFont="1" applyBorder="1" applyAlignment="1">
      <alignment horizontal="left"/>
    </xf>
    <xf numFmtId="164" fontId="2" fillId="0" borderId="5" xfId="47" applyNumberFormat="1" applyFont="1" applyFill="1" applyBorder="1" applyAlignment="1">
      <alignment horizontal="center" wrapText="1"/>
    </xf>
    <xf numFmtId="43" fontId="2" fillId="0" borderId="0" xfId="47" applyFont="1" applyFill="1"/>
    <xf numFmtId="164" fontId="3" fillId="0" borderId="5" xfId="47" applyNumberFormat="1" applyFont="1" applyFill="1" applyBorder="1" applyAlignment="1">
      <alignment horizontal="center"/>
    </xf>
    <xf numFmtId="164" fontId="3" fillId="0" borderId="27" xfId="47" applyNumberFormat="1" applyFont="1" applyFill="1" applyBorder="1" applyAlignment="1">
      <alignment horizontal="center" wrapText="1"/>
    </xf>
    <xf numFmtId="164" fontId="3" fillId="0" borderId="5" xfId="47" applyNumberFormat="1" applyFont="1" applyFill="1" applyBorder="1" applyAlignment="1">
      <alignment horizontal="center" wrapText="1"/>
    </xf>
    <xf numFmtId="165" fontId="3" fillId="0" borderId="4" xfId="48" applyNumberFormat="1" applyFont="1" applyFill="1" applyBorder="1" applyAlignment="1">
      <alignment horizontal="center" wrapText="1"/>
    </xf>
    <xf numFmtId="164" fontId="3" fillId="0" borderId="9" xfId="47" applyNumberFormat="1" applyFont="1" applyFill="1" applyBorder="1" applyAlignment="1">
      <alignment horizontal="center" wrapText="1"/>
    </xf>
    <xf numFmtId="166" fontId="2" fillId="0" borderId="0" xfId="47" applyNumberFormat="1" applyFont="1" applyFill="1"/>
    <xf numFmtId="164" fontId="3" fillId="0" borderId="5" xfId="47" applyNumberFormat="1" applyFont="1" applyFill="1" applyBorder="1"/>
    <xf numFmtId="164" fontId="3" fillId="0" borderId="29" xfId="47" applyNumberFormat="1" applyFont="1" applyFill="1" applyBorder="1"/>
    <xf numFmtId="164" fontId="3" fillId="0" borderId="6" xfId="47" applyNumberFormat="1" applyFont="1" applyFill="1" applyBorder="1"/>
    <xf numFmtId="164" fontId="3" fillId="0" borderId="2" xfId="47" applyNumberFormat="1" applyFont="1" applyFill="1" applyBorder="1"/>
    <xf numFmtId="165" fontId="3" fillId="0" borderId="3" xfId="48" applyNumberFormat="1" applyFont="1" applyFill="1" applyBorder="1" applyAlignment="1">
      <alignment horizontal="center"/>
    </xf>
    <xf numFmtId="164" fontId="3" fillId="0" borderId="14" xfId="47" applyNumberFormat="1" applyFont="1" applyFill="1" applyBorder="1"/>
    <xf numFmtId="167" fontId="2" fillId="0" borderId="0" xfId="47" applyNumberFormat="1" applyFont="1" applyFill="1"/>
    <xf numFmtId="164" fontId="2" fillId="0" borderId="30" xfId="47" applyNumberFormat="1" applyFont="1" applyFill="1" applyBorder="1"/>
    <xf numFmtId="164" fontId="2" fillId="0" borderId="27" xfId="47" applyNumberFormat="1" applyFont="1" applyBorder="1"/>
    <xf numFmtId="164" fontId="2" fillId="0" borderId="5" xfId="47" applyNumberFormat="1" applyFont="1" applyBorder="1"/>
    <xf numFmtId="165" fontId="2" fillId="0" borderId="12" xfId="48" applyNumberFormat="1" applyFont="1" applyBorder="1" applyAlignment="1">
      <alignment horizontal="center"/>
    </xf>
    <xf numFmtId="164" fontId="2" fillId="0" borderId="30" xfId="47" applyNumberFormat="1" applyFont="1" applyFill="1" applyBorder="1" applyAlignment="1">
      <alignment horizontal="left"/>
    </xf>
    <xf numFmtId="165" fontId="2" fillId="0" borderId="4" xfId="48" applyNumberFormat="1" applyFont="1" applyBorder="1" applyAlignment="1">
      <alignment horizontal="center"/>
    </xf>
    <xf numFmtId="43" fontId="2" fillId="0" borderId="0" xfId="46" applyNumberFormat="1" applyFont="1" applyFill="1" applyBorder="1" applyAlignment="1">
      <alignment horizontal="left"/>
    </xf>
    <xf numFmtId="164" fontId="2" fillId="0" borderId="4" xfId="47" applyNumberFormat="1" applyFont="1" applyFill="1" applyBorder="1" applyAlignment="1">
      <alignment horizontal="center" wrapText="1"/>
    </xf>
    <xf numFmtId="43" fontId="2" fillId="0" borderId="0" xfId="46" applyNumberFormat="1" applyFont="1" applyFill="1" applyBorder="1"/>
    <xf numFmtId="164" fontId="2" fillId="0" borderId="9" xfId="47" applyNumberFormat="1" applyFont="1" applyBorder="1"/>
    <xf numFmtId="164" fontId="2" fillId="0" borderId="4" xfId="47" applyNumberFormat="1" applyFont="1" applyFill="1" applyBorder="1"/>
    <xf numFmtId="0" fontId="2" fillId="0" borderId="30" xfId="46" applyFont="1" applyFill="1" applyBorder="1"/>
    <xf numFmtId="164" fontId="4" fillId="0" borderId="0" xfId="47" applyNumberFormat="1" applyFont="1" applyBorder="1"/>
    <xf numFmtId="0" fontId="2" fillId="0" borderId="0" xfId="46" applyFont="1" applyFill="1" applyBorder="1" applyAlignment="1">
      <alignment horizontal="left"/>
    </xf>
    <xf numFmtId="164" fontId="2" fillId="0" borderId="5" xfId="47" applyNumberFormat="1" applyFont="1" applyFill="1" applyBorder="1"/>
    <xf numFmtId="164" fontId="2" fillId="0" borderId="9" xfId="47" applyNumberFormat="1" applyFont="1" applyFill="1" applyBorder="1"/>
    <xf numFmtId="164" fontId="3" fillId="3" borderId="5" xfId="47" applyNumberFormat="1" applyFont="1" applyFill="1" applyBorder="1"/>
    <xf numFmtId="164" fontId="3" fillId="3" borderId="27" xfId="47" applyNumberFormat="1" applyFont="1" applyFill="1" applyBorder="1"/>
    <xf numFmtId="164" fontId="3" fillId="3" borderId="0" xfId="47" applyNumberFormat="1" applyFont="1" applyFill="1" applyBorder="1"/>
    <xf numFmtId="165" fontId="3" fillId="3" borderId="4" xfId="48" applyNumberFormat="1" applyFont="1" applyFill="1" applyBorder="1" applyAlignment="1">
      <alignment horizontal="center"/>
    </xf>
    <xf numFmtId="164" fontId="3" fillId="3" borderId="9" xfId="47" applyNumberFormat="1" applyFont="1" applyFill="1" applyBorder="1"/>
    <xf numFmtId="164" fontId="3" fillId="0" borderId="5" xfId="47" applyNumberFormat="1" applyFont="1" applyFill="1" applyBorder="1" applyAlignment="1">
      <alignment horizontal="left" indent="1"/>
    </xf>
    <xf numFmtId="164" fontId="3" fillId="0" borderId="5" xfId="47" applyNumberFormat="1" applyFont="1" applyFill="1" applyBorder="1" applyAlignment="1">
      <alignment horizontal="left" indent="2"/>
    </xf>
    <xf numFmtId="164" fontId="3" fillId="0" borderId="31" xfId="47" applyNumberFormat="1" applyFont="1" applyFill="1" applyBorder="1"/>
    <xf numFmtId="164" fontId="3" fillId="0" borderId="7" xfId="47" applyNumberFormat="1" applyFont="1" applyFill="1" applyBorder="1"/>
    <xf numFmtId="164" fontId="3" fillId="0" borderId="1" xfId="47" applyNumberFormat="1" applyFont="1" applyFill="1" applyBorder="1"/>
    <xf numFmtId="165" fontId="3" fillId="0" borderId="11" xfId="48" applyNumberFormat="1" applyFont="1" applyFill="1" applyBorder="1" applyAlignment="1">
      <alignment horizontal="center"/>
    </xf>
    <xf numFmtId="164" fontId="3" fillId="0" borderId="10" xfId="47" applyNumberFormat="1" applyFont="1" applyFill="1" applyBorder="1"/>
    <xf numFmtId="164" fontId="2" fillId="0" borderId="5" xfId="47" applyNumberFormat="1" applyFont="1" applyFill="1" applyBorder="1" applyAlignment="1">
      <alignment horizontal="left" indent="1"/>
    </xf>
    <xf numFmtId="164" fontId="2" fillId="0" borderId="32" xfId="47" applyNumberFormat="1" applyFont="1" applyFill="1" applyBorder="1"/>
    <xf numFmtId="164" fontId="2" fillId="0" borderId="0" xfId="47" applyNumberFormat="1" applyFont="1" applyBorder="1" applyAlignment="1">
      <alignment horizontal="left"/>
    </xf>
    <xf numFmtId="164" fontId="2" fillId="0" borderId="5" xfId="47" applyNumberFormat="1" applyFont="1" applyBorder="1" applyAlignment="1">
      <alignment horizontal="left" indent="1"/>
    </xf>
    <xf numFmtId="164" fontId="2" fillId="0" borderId="27" xfId="47" applyNumberFormat="1" applyFont="1" applyFill="1" applyBorder="1"/>
    <xf numFmtId="164" fontId="2" fillId="0" borderId="27" xfId="47" applyNumberFormat="1" applyFont="1" applyBorder="1" applyAlignment="1">
      <alignment horizontal="left"/>
    </xf>
    <xf numFmtId="164" fontId="3" fillId="0" borderId="27" xfId="47" applyNumberFormat="1" applyFont="1" applyFill="1" applyBorder="1"/>
    <xf numFmtId="43" fontId="3" fillId="0" borderId="4" xfId="47" applyFont="1" applyFill="1" applyBorder="1" applyAlignment="1">
      <alignment horizontal="center"/>
    </xf>
    <xf numFmtId="165" fontId="2" fillId="0" borderId="4" xfId="48" applyNumberFormat="1" applyFont="1" applyFill="1" applyBorder="1" applyAlignment="1">
      <alignment horizontal="center"/>
    </xf>
    <xf numFmtId="164" fontId="3" fillId="0" borderId="29" xfId="47" applyNumberFormat="1" applyFont="1" applyBorder="1" applyAlignment="1">
      <alignment horizontal="left"/>
    </xf>
    <xf numFmtId="164" fontId="3" fillId="0" borderId="6" xfId="47" applyNumberFormat="1" applyFont="1" applyBorder="1" applyAlignment="1">
      <alignment horizontal="left"/>
    </xf>
    <xf numFmtId="164" fontId="3" fillId="0" borderId="2" xfId="47" applyNumberFormat="1" applyFont="1" applyBorder="1" applyAlignment="1">
      <alignment horizontal="left"/>
    </xf>
    <xf numFmtId="165" fontId="3" fillId="0" borderId="3" xfId="48" applyNumberFormat="1" applyFont="1" applyBorder="1" applyAlignment="1">
      <alignment horizontal="center"/>
    </xf>
    <xf numFmtId="0" fontId="2" fillId="0" borderId="4" xfId="46" applyFont="1" applyFill="1" applyBorder="1" applyAlignment="1">
      <alignment horizontal="left"/>
    </xf>
    <xf numFmtId="165" fontId="3" fillId="0" borderId="4" xfId="48" applyNumberFormat="1" applyFont="1" applyBorder="1" applyAlignment="1">
      <alignment horizontal="center"/>
    </xf>
    <xf numFmtId="0" fontId="2" fillId="0" borderId="5" xfId="46" applyFont="1" applyFill="1" applyBorder="1" applyAlignment="1">
      <alignment horizontal="left"/>
    </xf>
    <xf numFmtId="164" fontId="2" fillId="0" borderId="4" xfId="47" applyNumberFormat="1" applyFont="1" applyBorder="1"/>
    <xf numFmtId="164" fontId="2" fillId="0" borderId="27" xfId="47" applyNumberFormat="1" applyFont="1" applyFill="1" applyBorder="1" applyAlignment="1">
      <alignment horizontal="left"/>
    </xf>
    <xf numFmtId="164" fontId="3" fillId="3" borderId="34" xfId="47" applyNumberFormat="1" applyFont="1" applyFill="1" applyBorder="1"/>
    <xf numFmtId="165" fontId="3" fillId="3" borderId="36" xfId="48" applyNumberFormat="1" applyFont="1" applyFill="1" applyBorder="1" applyAlignment="1">
      <alignment horizontal="center"/>
    </xf>
    <xf numFmtId="164" fontId="3" fillId="3" borderId="37" xfId="47" applyNumberFormat="1" applyFont="1" applyFill="1" applyBorder="1"/>
    <xf numFmtId="43" fontId="3" fillId="0" borderId="0" xfId="47" applyFont="1" applyFill="1" applyBorder="1" applyAlignment="1">
      <alignment horizontal="center" wrapText="1"/>
    </xf>
    <xf numFmtId="165" fontId="2" fillId="0" borderId="0" xfId="48" applyNumberFormat="1" applyFont="1" applyFill="1" applyBorder="1" applyAlignment="1">
      <alignment horizontal="center"/>
    </xf>
    <xf numFmtId="165" fontId="2" fillId="0" borderId="0" xfId="48" applyNumberFormat="1" applyFont="1" applyFill="1"/>
    <xf numFmtId="165" fontId="2" fillId="0" borderId="0" xfId="48" applyNumberFormat="1" applyFont="1" applyBorder="1" applyAlignment="1">
      <alignment horizontal="center"/>
    </xf>
    <xf numFmtId="164" fontId="3" fillId="0" borderId="3" xfId="47" applyNumberFormat="1" applyFont="1" applyFill="1" applyBorder="1" applyAlignment="1">
      <alignment horizontal="center"/>
    </xf>
    <xf numFmtId="164" fontId="2" fillId="2" borderId="0" xfId="47" applyNumberFormat="1" applyFont="1" applyFill="1"/>
    <xf numFmtId="164" fontId="3" fillId="2" borderId="0" xfId="47" applyNumberFormat="1" applyFont="1" applyFill="1"/>
    <xf numFmtId="164" fontId="3" fillId="2" borderId="0" xfId="47" applyNumberFormat="1" applyFont="1" applyFill="1" applyAlignment="1">
      <alignment horizontal="left"/>
    </xf>
    <xf numFmtId="164" fontId="6" fillId="2" borderId="0" xfId="47" applyNumberFormat="1" applyFont="1" applyFill="1"/>
    <xf numFmtId="164" fontId="2" fillId="2" borderId="0" xfId="47" applyNumberFormat="1" applyFont="1" applyFill="1" applyBorder="1" applyAlignment="1">
      <alignment horizontal="left"/>
    </xf>
    <xf numFmtId="164" fontId="3" fillId="3" borderId="12" xfId="47" applyNumberFormat="1" applyFont="1" applyFill="1" applyBorder="1" applyAlignment="1">
      <alignment horizontal="center" vertical="center"/>
    </xf>
    <xf numFmtId="164" fontId="7" fillId="3" borderId="7" xfId="47" applyNumberFormat="1" applyFont="1" applyFill="1" applyBorder="1" applyAlignment="1">
      <alignment horizontal="center" vertical="center" wrapText="1"/>
    </xf>
    <xf numFmtId="164" fontId="5" fillId="3" borderId="7" xfId="47" applyNumberFormat="1" applyFont="1" applyFill="1" applyBorder="1" applyAlignment="1">
      <alignment horizontal="center" vertical="center" wrapText="1"/>
    </xf>
    <xf numFmtId="164" fontId="5" fillId="3" borderId="11" xfId="47" applyNumberFormat="1" applyFont="1" applyFill="1" applyBorder="1" applyAlignment="1">
      <alignment horizontal="center" vertical="center" wrapText="1"/>
    </xf>
    <xf numFmtId="164" fontId="3" fillId="3" borderId="11" xfId="47" applyNumberFormat="1" applyFont="1" applyFill="1" applyBorder="1" applyAlignment="1">
      <alignment horizontal="center" vertical="center" wrapText="1"/>
    </xf>
    <xf numFmtId="164" fontId="2" fillId="0" borderId="0" xfId="47" applyNumberFormat="1" applyFont="1" applyFill="1" applyAlignment="1">
      <alignment vertical="center"/>
    </xf>
    <xf numFmtId="164" fontId="2" fillId="0" borderId="12" xfId="47" applyNumberFormat="1" applyFont="1" applyBorder="1"/>
    <xf numFmtId="164" fontId="3" fillId="3" borderId="3" xfId="47" applyNumberFormat="1" applyFont="1" applyFill="1" applyBorder="1" applyAlignment="1">
      <alignment horizontal="center"/>
    </xf>
    <xf numFmtId="164" fontId="5" fillId="3" borderId="12" xfId="47" applyNumberFormat="1" applyFont="1" applyFill="1" applyBorder="1" applyAlignment="1">
      <alignment horizontal="center" vertical="center" wrapText="1"/>
    </xf>
    <xf numFmtId="164" fontId="7" fillId="3" borderId="11" xfId="47" applyNumberFormat="1" applyFont="1" applyFill="1" applyBorder="1" applyAlignment="1">
      <alignment horizontal="center" vertical="center" wrapText="1"/>
    </xf>
    <xf numFmtId="164" fontId="2" fillId="0" borderId="0" xfId="47" applyNumberFormat="1" applyFont="1" applyFill="1" applyAlignment="1">
      <alignment vertical="center" wrapText="1"/>
    </xf>
    <xf numFmtId="164" fontId="3" fillId="5" borderId="35" xfId="47" applyNumberFormat="1" applyFont="1" applyFill="1" applyBorder="1"/>
    <xf numFmtId="164" fontId="3" fillId="5" borderId="37" xfId="47" applyNumberFormat="1" applyFont="1" applyFill="1" applyBorder="1"/>
    <xf numFmtId="164" fontId="3" fillId="3" borderId="11" xfId="47" applyNumberFormat="1" applyFont="1" applyFill="1" applyBorder="1" applyAlignment="1">
      <alignment horizontal="center" vertical="center"/>
    </xf>
    <xf numFmtId="164" fontId="2" fillId="0" borderId="0" xfId="47" quotePrefix="1" applyNumberFormat="1" applyFont="1" applyFill="1" applyBorder="1" applyAlignment="1">
      <alignment horizontal="left"/>
    </xf>
    <xf numFmtId="164" fontId="2" fillId="0" borderId="0" xfId="47" applyNumberFormat="1" applyFont="1" applyAlignment="1"/>
    <xf numFmtId="164" fontId="3" fillId="0" borderId="0" xfId="47" applyNumberFormat="1" applyFont="1" applyBorder="1"/>
    <xf numFmtId="164" fontId="2" fillId="0" borderId="32" xfId="47" applyNumberFormat="1" applyFont="1" applyBorder="1"/>
    <xf numFmtId="164" fontId="14" fillId="7" borderId="0" xfId="47" applyNumberFormat="1" applyFont="1" applyFill="1" applyBorder="1" applyAlignment="1">
      <alignment horizontal="left"/>
    </xf>
    <xf numFmtId="164" fontId="2" fillId="7" borderId="0" xfId="47" applyNumberFormat="1" applyFont="1" applyFill="1" applyBorder="1" applyAlignment="1">
      <alignment horizontal="left"/>
    </xf>
    <xf numFmtId="165" fontId="2" fillId="7" borderId="0" xfId="48" applyNumberFormat="1" applyFont="1" applyFill="1" applyBorder="1" applyAlignment="1">
      <alignment horizontal="center"/>
    </xf>
    <xf numFmtId="164" fontId="2" fillId="7" borderId="0" xfId="47" applyNumberFormat="1" applyFont="1" applyFill="1" applyBorder="1"/>
    <xf numFmtId="0" fontId="3" fillId="2" borderId="0" xfId="19" applyFont="1" applyFill="1" applyAlignment="1"/>
    <xf numFmtId="164" fontId="3" fillId="2" borderId="0" xfId="1" applyNumberFormat="1" applyFont="1" applyFill="1" applyAlignment="1"/>
    <xf numFmtId="164" fontId="3" fillId="2" borderId="0" xfId="1" applyNumberFormat="1" applyFont="1" applyFill="1" applyBorder="1" applyAlignment="1">
      <alignment horizontal="left" vertical="justify" wrapText="1"/>
    </xf>
    <xf numFmtId="164" fontId="3" fillId="2" borderId="0" xfId="19" applyNumberFormat="1" applyFont="1" applyFill="1" applyBorder="1" applyAlignment="1">
      <alignment horizontal="left" wrapText="1"/>
    </xf>
    <xf numFmtId="165" fontId="3" fillId="2" borderId="0" xfId="35" applyNumberFormat="1" applyFont="1" applyFill="1" applyBorder="1" applyAlignment="1">
      <alignment horizontal="center" wrapText="1"/>
    </xf>
    <xf numFmtId="164" fontId="3" fillId="2" borderId="0" xfId="1" applyNumberFormat="1" applyFont="1" applyFill="1" applyBorder="1" applyAlignment="1">
      <alignment horizontal="right" vertical="justify" wrapText="1"/>
    </xf>
    <xf numFmtId="0" fontId="2" fillId="0" borderId="0" xfId="19" applyFont="1" applyFill="1" applyBorder="1" applyAlignment="1"/>
    <xf numFmtId="164" fontId="2" fillId="0" borderId="0" xfId="1" applyNumberFormat="1" applyFont="1" applyFill="1" applyBorder="1" applyAlignment="1"/>
    <xf numFmtId="0" fontId="2" fillId="0" borderId="0" xfId="19" applyFont="1" applyFill="1" applyAlignment="1"/>
    <xf numFmtId="164" fontId="2" fillId="2" borderId="0" xfId="19" applyNumberFormat="1" applyFont="1" applyFill="1" applyAlignment="1"/>
    <xf numFmtId="43" fontId="3" fillId="2" borderId="0" xfId="1" applyFont="1" applyFill="1" applyBorder="1" applyAlignment="1">
      <alignment horizontal="left" vertical="justify" wrapText="1"/>
    </xf>
    <xf numFmtId="165" fontId="3" fillId="2" borderId="0" xfId="35" applyNumberFormat="1" applyFont="1" applyFill="1" applyBorder="1" applyAlignment="1">
      <alignment horizontal="center" vertical="justify" wrapText="1"/>
    </xf>
    <xf numFmtId="164" fontId="2" fillId="2" borderId="0" xfId="1" applyNumberFormat="1" applyFont="1" applyFill="1" applyBorder="1" applyAlignment="1"/>
    <xf numFmtId="164" fontId="3" fillId="2" borderId="0" xfId="1" applyNumberFormat="1" applyFont="1" applyFill="1" applyBorder="1" applyAlignment="1"/>
    <xf numFmtId="165" fontId="3" fillId="2" borderId="0" xfId="35" applyNumberFormat="1" applyFont="1" applyFill="1" applyBorder="1" applyAlignment="1">
      <alignment horizontal="center"/>
    </xf>
    <xf numFmtId="164" fontId="2" fillId="0" borderId="0" xfId="1" applyNumberFormat="1" applyFont="1" applyFill="1" applyAlignment="1"/>
    <xf numFmtId="0" fontId="2" fillId="0" borderId="0" xfId="19" applyFont="1" applyFill="1"/>
    <xf numFmtId="0" fontId="3" fillId="0" borderId="28" xfId="19" applyFont="1" applyFill="1" applyBorder="1" applyAlignment="1">
      <alignment wrapText="1"/>
    </xf>
    <xf numFmtId="164" fontId="3" fillId="0" borderId="28" xfId="1" applyNumberFormat="1" applyFont="1" applyFill="1" applyBorder="1" applyAlignment="1">
      <alignment wrapText="1"/>
    </xf>
    <xf numFmtId="164" fontId="3" fillId="0" borderId="11" xfId="1" applyNumberFormat="1" applyFont="1" applyFill="1" applyBorder="1" applyAlignment="1">
      <alignment horizontal="center"/>
    </xf>
    <xf numFmtId="164" fontId="3" fillId="0" borderId="3" xfId="1" applyNumberFormat="1" applyFont="1" applyFill="1" applyBorder="1" applyAlignment="1">
      <alignment horizontal="center"/>
    </xf>
    <xf numFmtId="164" fontId="3" fillId="0" borderId="38" xfId="1" applyNumberFormat="1" applyFont="1" applyFill="1" applyBorder="1" applyAlignment="1">
      <alignment horizontal="center"/>
    </xf>
    <xf numFmtId="164" fontId="3" fillId="0" borderId="39" xfId="1" applyNumberFormat="1" applyFont="1" applyFill="1" applyBorder="1" applyAlignment="1">
      <alignment horizontal="center"/>
    </xf>
    <xf numFmtId="165" fontId="3" fillId="0" borderId="1" xfId="35" applyNumberFormat="1" applyFont="1" applyFill="1" applyBorder="1" applyAlignment="1">
      <alignment horizontal="center"/>
    </xf>
    <xf numFmtId="164" fontId="2" fillId="0" borderId="0" xfId="19" applyNumberFormat="1" applyFont="1" applyFill="1"/>
    <xf numFmtId="164" fontId="3" fillId="0" borderId="5" xfId="1" applyNumberFormat="1" applyFont="1" applyBorder="1" applyAlignment="1">
      <alignment horizontal="left"/>
    </xf>
    <xf numFmtId="164" fontId="3" fillId="0" borderId="11" xfId="1" applyNumberFormat="1" applyFont="1" applyBorder="1" applyAlignment="1">
      <alignment horizontal="left"/>
    </xf>
    <xf numFmtId="164" fontId="3" fillId="0" borderId="40" xfId="1" applyNumberFormat="1" applyFont="1" applyBorder="1" applyAlignment="1">
      <alignment horizontal="left"/>
    </xf>
    <xf numFmtId="164" fontId="3" fillId="0" borderId="39" xfId="1" applyNumberFormat="1" applyFont="1" applyBorder="1" applyAlignment="1">
      <alignment horizontal="left"/>
    </xf>
    <xf numFmtId="165" fontId="3" fillId="0" borderId="1" xfId="35" applyNumberFormat="1" applyFont="1" applyBorder="1" applyAlignment="1">
      <alignment horizontal="center"/>
    </xf>
    <xf numFmtId="0" fontId="3" fillId="0" borderId="0" xfId="19" applyFont="1" applyFill="1"/>
    <xf numFmtId="164" fontId="3" fillId="0" borderId="0" xfId="19" applyNumberFormat="1" applyFont="1" applyFill="1"/>
    <xf numFmtId="0" fontId="2" fillId="0" borderId="5" xfId="19" applyFont="1" applyFill="1" applyBorder="1" applyAlignment="1">
      <alignment horizontal="left"/>
    </xf>
    <xf numFmtId="164" fontId="2" fillId="0" borderId="5" xfId="1" applyNumberFormat="1" applyFont="1" applyFill="1" applyBorder="1" applyAlignment="1">
      <alignment horizontal="left"/>
    </xf>
    <xf numFmtId="164" fontId="2" fillId="0" borderId="4" xfId="1" applyNumberFormat="1" applyFont="1" applyBorder="1" applyAlignment="1">
      <alignment horizontal="center"/>
    </xf>
    <xf numFmtId="164" fontId="2" fillId="0" borderId="19" xfId="1" applyNumberFormat="1" applyFont="1" applyBorder="1" applyAlignment="1">
      <alignment horizontal="center"/>
    </xf>
    <xf numFmtId="164" fontId="2" fillId="0" borderId="32" xfId="1" applyNumberFormat="1" applyFont="1" applyBorder="1" applyAlignment="1">
      <alignment horizontal="center"/>
    </xf>
    <xf numFmtId="165" fontId="2" fillId="0" borderId="0" xfId="35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2" fillId="0" borderId="41" xfId="1" applyNumberFormat="1" applyFont="1" applyBorder="1" applyAlignment="1">
      <alignment horizontal="center"/>
    </xf>
    <xf numFmtId="164" fontId="2" fillId="0" borderId="42" xfId="1" applyNumberFormat="1" applyFont="1" applyBorder="1" applyAlignment="1">
      <alignment horizontal="center"/>
    </xf>
    <xf numFmtId="165" fontId="2" fillId="0" borderId="2" xfId="35" applyNumberFormat="1" applyFont="1" applyBorder="1" applyAlignment="1">
      <alignment horizontal="center"/>
    </xf>
    <xf numFmtId="0" fontId="3" fillId="0" borderId="5" xfId="19" applyFont="1" applyFill="1" applyBorder="1" applyAlignment="1">
      <alignment horizontal="left"/>
    </xf>
    <xf numFmtId="164" fontId="3" fillId="0" borderId="5" xfId="1" applyNumberFormat="1" applyFont="1" applyFill="1" applyBorder="1" applyAlignment="1">
      <alignment horizontal="left"/>
    </xf>
    <xf numFmtId="164" fontId="3" fillId="0" borderId="3" xfId="1" applyNumberFormat="1" applyFont="1" applyBorder="1" applyAlignment="1">
      <alignment horizontal="center"/>
    </xf>
    <xf numFmtId="164" fontId="3" fillId="0" borderId="14" xfId="1" applyNumberFormat="1" applyFont="1" applyBorder="1" applyAlignment="1">
      <alignment horizontal="center"/>
    </xf>
    <xf numFmtId="164" fontId="3" fillId="0" borderId="41" xfId="1" applyNumberFormat="1" applyFont="1" applyBorder="1" applyAlignment="1">
      <alignment horizontal="center"/>
    </xf>
    <xf numFmtId="164" fontId="3" fillId="0" borderId="42" xfId="1" applyNumberFormat="1" applyFont="1" applyBorder="1" applyAlignment="1">
      <alignment horizontal="center"/>
    </xf>
    <xf numFmtId="165" fontId="3" fillId="0" borderId="2" xfId="35" applyNumberFormat="1" applyFont="1" applyBorder="1" applyAlignment="1">
      <alignment horizontal="center"/>
    </xf>
    <xf numFmtId="164" fontId="2" fillId="0" borderId="4" xfId="1" applyNumberFormat="1" applyFont="1" applyFill="1" applyBorder="1" applyAlignment="1">
      <alignment horizontal="left" indent="1"/>
    </xf>
    <xf numFmtId="164" fontId="2" fillId="0" borderId="4" xfId="1" applyNumberFormat="1" applyFont="1" applyFill="1" applyBorder="1" applyAlignment="1">
      <alignment horizontal="left" indent="2"/>
    </xf>
    <xf numFmtId="164" fontId="2" fillId="0" borderId="4" xfId="1" applyNumberFormat="1" applyFont="1" applyFill="1" applyBorder="1" applyAlignment="1">
      <alignment horizontal="left"/>
    </xf>
    <xf numFmtId="164" fontId="2" fillId="0" borderId="32" xfId="1" applyNumberFormat="1" applyFont="1" applyFill="1" applyBorder="1" applyAlignment="1">
      <alignment horizontal="left"/>
    </xf>
    <xf numFmtId="165" fontId="2" fillId="0" borderId="0" xfId="35" applyNumberFormat="1" applyFont="1" applyFill="1" applyBorder="1" applyAlignment="1">
      <alignment horizontal="center"/>
    </xf>
    <xf numFmtId="0" fontId="2" fillId="0" borderId="5" xfId="19" applyFont="1" applyFill="1" applyBorder="1" applyAlignment="1">
      <alignment horizontal="left" indent="1"/>
    </xf>
    <xf numFmtId="164" fontId="2" fillId="0" borderId="5" xfId="1" applyNumberFormat="1" applyFont="1" applyFill="1" applyBorder="1" applyAlignment="1">
      <alignment horizontal="left" indent="1"/>
    </xf>
    <xf numFmtId="0" fontId="3" fillId="0" borderId="0" xfId="19" applyFont="1" applyFill="1" applyBorder="1"/>
    <xf numFmtId="164" fontId="3" fillId="0" borderId="0" xfId="1" applyNumberFormat="1" applyFont="1" applyFill="1" applyBorder="1"/>
    <xf numFmtId="164" fontId="2" fillId="0" borderId="4" xfId="1" applyNumberFormat="1" applyFont="1" applyFill="1" applyBorder="1" applyAlignment="1">
      <alignment horizontal="center"/>
    </xf>
    <xf numFmtId="164" fontId="2" fillId="0" borderId="19" xfId="1" applyNumberFormat="1" applyFont="1" applyFill="1" applyBorder="1" applyAlignment="1">
      <alignment horizontal="center"/>
    </xf>
    <xf numFmtId="164" fontId="2" fillId="0" borderId="32" xfId="1" applyNumberFormat="1" applyFont="1" applyFill="1" applyBorder="1" applyAlignment="1">
      <alignment horizontal="center"/>
    </xf>
    <xf numFmtId="164" fontId="3" fillId="0" borderId="3" xfId="1" applyNumberFormat="1" applyFont="1" applyFill="1" applyBorder="1"/>
    <xf numFmtId="164" fontId="3" fillId="0" borderId="41" xfId="1" applyNumberFormat="1" applyFont="1" applyFill="1" applyBorder="1"/>
    <xf numFmtId="164" fontId="3" fillId="0" borderId="42" xfId="1" applyNumberFormat="1" applyFont="1" applyFill="1" applyBorder="1"/>
    <xf numFmtId="165" fontId="3" fillId="0" borderId="2" xfId="35" applyNumberFormat="1" applyFont="1" applyFill="1" applyBorder="1" applyAlignment="1">
      <alignment horizontal="center"/>
    </xf>
    <xf numFmtId="164" fontId="2" fillId="0" borderId="32" xfId="1" applyNumberFormat="1" applyFont="1" applyFill="1" applyBorder="1"/>
    <xf numFmtId="164" fontId="2" fillId="0" borderId="9" xfId="1" applyNumberFormat="1" applyFont="1" applyFill="1" applyBorder="1"/>
    <xf numFmtId="164" fontId="2" fillId="0" borderId="27" xfId="1" applyNumberFormat="1" applyFont="1" applyFill="1" applyBorder="1" applyAlignment="1">
      <alignment horizontal="left"/>
    </xf>
    <xf numFmtId="164" fontId="2" fillId="0" borderId="5" xfId="1" applyNumberFormat="1" applyFont="1" applyFill="1" applyBorder="1"/>
    <xf numFmtId="164" fontId="2" fillId="0" borderId="4" xfId="1" applyNumberFormat="1" applyFont="1" applyFill="1" applyBorder="1"/>
    <xf numFmtId="164" fontId="2" fillId="0" borderId="27" xfId="1" applyNumberFormat="1" applyFont="1" applyFill="1" applyBorder="1"/>
    <xf numFmtId="164" fontId="2" fillId="0" borderId="3" xfId="1" applyNumberFormat="1" applyFont="1" applyBorder="1"/>
    <xf numFmtId="164" fontId="2" fillId="0" borderId="41" xfId="1" applyNumberFormat="1" applyFont="1" applyBorder="1"/>
    <xf numFmtId="164" fontId="2" fillId="0" borderId="42" xfId="1" applyNumberFormat="1" applyFont="1" applyBorder="1"/>
    <xf numFmtId="0" fontId="2" fillId="0" borderId="5" xfId="19" applyFont="1" applyFill="1" applyBorder="1"/>
    <xf numFmtId="164" fontId="2" fillId="0" borderId="9" xfId="1" applyNumberFormat="1" applyFont="1" applyFill="1" applyBorder="1" applyAlignment="1">
      <alignment horizontal="left"/>
    </xf>
    <xf numFmtId="164" fontId="2" fillId="0" borderId="5" xfId="1" applyNumberFormat="1" applyFont="1" applyBorder="1" applyAlignment="1">
      <alignment horizontal="left"/>
    </xf>
    <xf numFmtId="164" fontId="3" fillId="3" borderId="3" xfId="1" applyNumberFormat="1" applyFont="1" applyFill="1" applyBorder="1"/>
    <xf numFmtId="164" fontId="3" fillId="3" borderId="41" xfId="1" applyNumberFormat="1" applyFont="1" applyFill="1" applyBorder="1"/>
    <xf numFmtId="164" fontId="3" fillId="3" borderId="42" xfId="1" applyNumberFormat="1" applyFont="1" applyFill="1" applyBorder="1"/>
    <xf numFmtId="165" fontId="3" fillId="3" borderId="2" xfId="35" applyNumberFormat="1" applyFont="1" applyFill="1" applyBorder="1" applyAlignment="1">
      <alignment horizontal="center"/>
    </xf>
    <xf numFmtId="164" fontId="3" fillId="0" borderId="4" xfId="1" applyNumberFormat="1" applyFont="1" applyFill="1" applyBorder="1"/>
    <xf numFmtId="164" fontId="3" fillId="0" borderId="19" xfId="1" applyNumberFormat="1" applyFont="1" applyFill="1" applyBorder="1"/>
    <xf numFmtId="164" fontId="3" fillId="0" borderId="32" xfId="1" applyNumberFormat="1" applyFont="1" applyFill="1" applyBorder="1"/>
    <xf numFmtId="165" fontId="3" fillId="0" borderId="0" xfId="35" applyNumberFormat="1" applyFont="1" applyFill="1" applyBorder="1" applyAlignment="1">
      <alignment horizontal="center"/>
    </xf>
    <xf numFmtId="164" fontId="3" fillId="3" borderId="14" xfId="1" applyNumberFormat="1" applyFont="1" applyFill="1" applyBorder="1"/>
    <xf numFmtId="0" fontId="3" fillId="0" borderId="5" xfId="19" applyFont="1" applyFill="1" applyBorder="1" applyAlignment="1">
      <alignment wrapText="1"/>
    </xf>
    <xf numFmtId="164" fontId="3" fillId="0" borderId="6" xfId="1" applyNumberFormat="1" applyFont="1" applyFill="1" applyBorder="1" applyAlignment="1">
      <alignment horizontal="left"/>
    </xf>
    <xf numFmtId="164" fontId="3" fillId="0" borderId="3" xfId="1" applyNumberFormat="1" applyFont="1" applyFill="1" applyBorder="1" applyAlignment="1">
      <alignment horizontal="left"/>
    </xf>
    <xf numFmtId="0" fontId="3" fillId="0" borderId="5" xfId="19" applyFont="1" applyFill="1" applyBorder="1" applyAlignment="1">
      <alignment horizontal="left" wrapText="1" indent="1"/>
    </xf>
    <xf numFmtId="164" fontId="3" fillId="0" borderId="14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5" fontId="3" fillId="0" borderId="14" xfId="35" applyNumberFormat="1" applyFont="1" applyFill="1" applyBorder="1" applyAlignment="1">
      <alignment horizontal="center"/>
    </xf>
    <xf numFmtId="164" fontId="3" fillId="0" borderId="5" xfId="1" applyNumberFormat="1" applyFont="1" applyBorder="1" applyAlignment="1">
      <alignment horizontal="left" indent="1"/>
    </xf>
    <xf numFmtId="164" fontId="3" fillId="0" borderId="10" xfId="1" applyNumberFormat="1" applyFont="1" applyBorder="1" applyAlignment="1">
      <alignment horizontal="left"/>
    </xf>
    <xf numFmtId="165" fontId="3" fillId="0" borderId="10" xfId="35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/>
    </xf>
    <xf numFmtId="165" fontId="2" fillId="0" borderId="9" xfId="35" applyNumberFormat="1" applyFont="1" applyBorder="1" applyAlignment="1">
      <alignment horizontal="center"/>
    </xf>
    <xf numFmtId="164" fontId="16" fillId="0" borderId="5" xfId="1" applyNumberFormat="1" applyFont="1" applyFill="1" applyBorder="1" applyAlignment="1">
      <alignment horizontal="left"/>
    </xf>
    <xf numFmtId="165" fontId="2" fillId="0" borderId="14" xfId="35" applyNumberFormat="1" applyFont="1" applyBorder="1" applyAlignment="1">
      <alignment horizontal="center"/>
    </xf>
    <xf numFmtId="0" fontId="3" fillId="0" borderId="5" xfId="19" applyFont="1" applyFill="1" applyBorder="1" applyAlignment="1">
      <alignment horizontal="left" indent="1"/>
    </xf>
    <xf numFmtId="165" fontId="3" fillId="0" borderId="14" xfId="35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164" fontId="2" fillId="0" borderId="12" xfId="1" applyNumberFormat="1" applyFont="1" applyFill="1" applyBorder="1" applyAlignment="1">
      <alignment horizontal="left"/>
    </xf>
    <xf numFmtId="164" fontId="2" fillId="0" borderId="0" xfId="1" applyNumberFormat="1" applyFont="1" applyFill="1" applyBorder="1" applyAlignment="1">
      <alignment horizontal="left"/>
    </xf>
    <xf numFmtId="0" fontId="2" fillId="0" borderId="0" xfId="19" applyFont="1" applyBorder="1" applyAlignment="1">
      <alignment horizontal="left" indent="1"/>
    </xf>
    <xf numFmtId="164" fontId="2" fillId="0" borderId="0" xfId="1" applyNumberFormat="1" applyFont="1" applyBorder="1"/>
    <xf numFmtId="164" fontId="2" fillId="0" borderId="4" xfId="1" applyNumberFormat="1" applyFont="1" applyBorder="1"/>
    <xf numFmtId="165" fontId="2" fillId="0" borderId="9" xfId="35" applyNumberFormat="1" applyFont="1" applyFill="1" applyBorder="1" applyAlignment="1">
      <alignment horizontal="center"/>
    </xf>
    <xf numFmtId="164" fontId="16" fillId="0" borderId="4" xfId="1" applyNumberFormat="1" applyFont="1" applyFill="1" applyBorder="1" applyAlignment="1">
      <alignment horizontal="left"/>
    </xf>
    <xf numFmtId="164" fontId="16" fillId="0" borderId="0" xfId="1" applyNumberFormat="1" applyFont="1" applyFill="1" applyBorder="1" applyAlignment="1">
      <alignment horizontal="left"/>
    </xf>
    <xf numFmtId="0" fontId="2" fillId="0" borderId="0" xfId="19" applyFont="1" applyFill="1" applyBorder="1" applyAlignment="1">
      <alignment horizontal="left" indent="1"/>
    </xf>
    <xf numFmtId="164" fontId="3" fillId="0" borderId="6" xfId="1" applyNumberFormat="1" applyFont="1" applyFill="1" applyBorder="1" applyAlignment="1">
      <alignment horizontal="left" wrapText="1" indent="1"/>
    </xf>
    <xf numFmtId="164" fontId="3" fillId="0" borderId="3" xfId="1" applyNumberFormat="1" applyFont="1" applyFill="1" applyBorder="1" applyAlignment="1">
      <alignment horizontal="left" wrapText="1" indent="1"/>
    </xf>
    <xf numFmtId="164" fontId="3" fillId="0" borderId="14" xfId="1" applyNumberFormat="1" applyFont="1" applyFill="1" applyBorder="1" applyAlignment="1">
      <alignment horizontal="left" wrapText="1" indent="1"/>
    </xf>
    <xf numFmtId="0" fontId="3" fillId="0" borderId="4" xfId="19" applyFont="1" applyFill="1" applyBorder="1" applyAlignment="1">
      <alignment horizontal="left" indent="2"/>
    </xf>
    <xf numFmtId="164" fontId="2" fillId="0" borderId="7" xfId="1" applyNumberFormat="1" applyFont="1" applyFill="1" applyBorder="1" applyAlignment="1">
      <alignment horizontal="left" indent="1"/>
    </xf>
    <xf numFmtId="164" fontId="2" fillId="0" borderId="11" xfId="1" applyNumberFormat="1" applyFont="1" applyFill="1" applyBorder="1" applyAlignment="1">
      <alignment horizontal="left" indent="1"/>
    </xf>
    <xf numFmtId="164" fontId="2" fillId="0" borderId="10" xfId="1" applyNumberFormat="1" applyFont="1" applyFill="1" applyBorder="1" applyAlignment="1">
      <alignment horizontal="left" indent="1"/>
    </xf>
    <xf numFmtId="164" fontId="2" fillId="0" borderId="11" xfId="1" applyNumberFormat="1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164" fontId="2" fillId="0" borderId="40" xfId="1" applyNumberFormat="1" applyFont="1" applyBorder="1" applyAlignment="1">
      <alignment horizontal="center"/>
    </xf>
    <xf numFmtId="164" fontId="2" fillId="0" borderId="39" xfId="1" applyNumberFormat="1" applyFont="1" applyBorder="1" applyAlignment="1">
      <alignment horizontal="center"/>
    </xf>
    <xf numFmtId="0" fontId="2" fillId="0" borderId="4" xfId="19" applyFont="1" applyFill="1" applyBorder="1" applyAlignment="1">
      <alignment horizontal="left" indent="3"/>
    </xf>
    <xf numFmtId="164" fontId="2" fillId="0" borderId="5" xfId="1" applyNumberFormat="1" applyFont="1" applyFill="1" applyBorder="1" applyAlignment="1">
      <alignment horizontal="left" indent="2"/>
    </xf>
    <xf numFmtId="164" fontId="3" fillId="0" borderId="3" xfId="1" applyNumberFormat="1" applyFont="1" applyFill="1" applyBorder="1" applyAlignment="1">
      <alignment horizontal="left" indent="2"/>
    </xf>
    <xf numFmtId="0" fontId="2" fillId="0" borderId="5" xfId="19" applyFont="1" applyFill="1" applyBorder="1" applyAlignment="1">
      <alignment horizontal="left" indent="2"/>
    </xf>
    <xf numFmtId="164" fontId="3" fillId="0" borderId="5" xfId="1" applyNumberFormat="1" applyFont="1" applyFill="1" applyBorder="1" applyAlignment="1">
      <alignment wrapText="1"/>
    </xf>
    <xf numFmtId="164" fontId="3" fillId="0" borderId="32" xfId="1" applyNumberFormat="1" applyFont="1" applyBorder="1" applyAlignment="1">
      <alignment horizontal="center"/>
    </xf>
    <xf numFmtId="165" fontId="3" fillId="0" borderId="0" xfId="35" applyNumberFormat="1" applyFont="1" applyBorder="1" applyAlignment="1">
      <alignment horizontal="center"/>
    </xf>
    <xf numFmtId="0" fontId="3" fillId="0" borderId="5" xfId="19" applyFont="1" applyFill="1" applyBorder="1" applyAlignment="1">
      <alignment horizontal="left" wrapText="1"/>
    </xf>
    <xf numFmtId="164" fontId="3" fillId="0" borderId="5" xfId="1" applyNumberFormat="1" applyFont="1" applyFill="1" applyBorder="1" applyAlignment="1">
      <alignment horizontal="left" wrapText="1"/>
    </xf>
    <xf numFmtId="164" fontId="2" fillId="0" borderId="32" xfId="1" applyNumberFormat="1" applyFont="1" applyBorder="1" applyAlignment="1">
      <alignment horizontal="left" indent="1"/>
    </xf>
    <xf numFmtId="164" fontId="2" fillId="0" borderId="9" xfId="1" applyNumberFormat="1" applyFont="1" applyBorder="1"/>
    <xf numFmtId="0" fontId="2" fillId="0" borderId="0" xfId="19" applyFont="1" applyFill="1" applyBorder="1" applyAlignment="1">
      <alignment horizontal="left"/>
    </xf>
    <xf numFmtId="0" fontId="3" fillId="3" borderId="33" xfId="19" applyFont="1" applyFill="1" applyBorder="1" applyAlignment="1">
      <alignment horizontal="left"/>
    </xf>
    <xf numFmtId="164" fontId="3" fillId="3" borderId="33" xfId="1" applyNumberFormat="1" applyFont="1" applyFill="1" applyBorder="1" applyAlignment="1">
      <alignment horizontal="left"/>
    </xf>
    <xf numFmtId="164" fontId="3" fillId="3" borderId="36" xfId="19" applyNumberFormat="1" applyFont="1" applyFill="1" applyBorder="1"/>
    <xf numFmtId="164" fontId="3" fillId="3" borderId="43" xfId="19" applyNumberFormat="1" applyFont="1" applyFill="1" applyBorder="1"/>
    <xf numFmtId="164" fontId="3" fillId="3" borderId="44" xfId="19" applyNumberFormat="1" applyFont="1" applyFill="1" applyBorder="1"/>
    <xf numFmtId="165" fontId="3" fillId="3" borderId="35" xfId="35" applyNumberFormat="1" applyFont="1" applyFill="1" applyBorder="1" applyAlignment="1">
      <alignment horizontal="center"/>
    </xf>
    <xf numFmtId="0" fontId="3" fillId="2" borderId="0" xfId="19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left"/>
    </xf>
    <xf numFmtId="164" fontId="3" fillId="2" borderId="0" xfId="19" applyNumberFormat="1" applyFont="1" applyFill="1" applyBorder="1"/>
    <xf numFmtId="0" fontId="3" fillId="0" borderId="0" xfId="19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/>
    </xf>
    <xf numFmtId="164" fontId="3" fillId="0" borderId="0" xfId="19" applyNumberFormat="1" applyFont="1" applyFill="1" applyBorder="1"/>
    <xf numFmtId="0" fontId="2" fillId="0" borderId="0" xfId="19" applyFont="1"/>
    <xf numFmtId="164" fontId="2" fillId="0" borderId="0" xfId="1" applyNumberFormat="1" applyFont="1"/>
    <xf numFmtId="0" fontId="2" fillId="0" borderId="0" xfId="19" applyFont="1" applyBorder="1"/>
    <xf numFmtId="165" fontId="2" fillId="0" borderId="0" xfId="35" applyNumberFormat="1" applyFont="1" applyAlignment="1">
      <alignment horizontal="center"/>
    </xf>
    <xf numFmtId="0" fontId="2" fillId="0" borderId="4" xfId="26" applyFont="1" applyFill="1" applyBorder="1" applyAlignment="1">
      <alignment horizontal="left" indent="3"/>
    </xf>
    <xf numFmtId="165" fontId="3" fillId="0" borderId="30" xfId="35" applyNumberFormat="1" applyFont="1" applyFill="1" applyBorder="1" applyAlignment="1">
      <alignment horizontal="center"/>
    </xf>
    <xf numFmtId="164" fontId="21" fillId="2" borderId="0" xfId="1" quotePrefix="1" applyNumberFormat="1" applyFont="1" applyFill="1" applyAlignment="1">
      <alignment horizontal="left"/>
    </xf>
    <xf numFmtId="164" fontId="22" fillId="2" borderId="0" xfId="1" applyNumberFormat="1" applyFont="1" applyFill="1"/>
    <xf numFmtId="164" fontId="21" fillId="2" borderId="0" xfId="1" applyNumberFormat="1" applyFont="1" applyFill="1" applyAlignment="1">
      <alignment horizontal="right"/>
    </xf>
    <xf numFmtId="164" fontId="22" fillId="0" borderId="0" xfId="1" applyNumberFormat="1" applyFont="1"/>
    <xf numFmtId="164" fontId="21" fillId="2" borderId="0" xfId="1" applyNumberFormat="1" applyFont="1" applyFill="1" applyAlignment="1">
      <alignment horizontal="left"/>
    </xf>
    <xf numFmtId="164" fontId="22" fillId="3" borderId="0" xfId="1" applyNumberFormat="1" applyFont="1" applyFill="1"/>
    <xf numFmtId="164" fontId="2" fillId="0" borderId="28" xfId="1" applyNumberFormat="1" applyFont="1" applyFill="1" applyBorder="1" applyAlignment="1">
      <alignment horizontal="left"/>
    </xf>
    <xf numFmtId="164" fontId="3" fillId="0" borderId="4" xfId="1" applyNumberFormat="1" applyFont="1" applyFill="1" applyBorder="1" applyAlignment="1">
      <alignment horizontal="left"/>
    </xf>
    <xf numFmtId="164" fontId="22" fillId="0" borderId="2" xfId="1" applyNumberFormat="1" applyFont="1" applyBorder="1"/>
    <xf numFmtId="164" fontId="22" fillId="0" borderId="6" xfId="1" applyNumberFormat="1" applyFont="1" applyBorder="1"/>
    <xf numFmtId="164" fontId="2" fillId="0" borderId="4" xfId="1" quotePrefix="1" applyNumberFormat="1" applyFont="1" applyFill="1" applyBorder="1" applyAlignment="1">
      <alignment horizontal="left"/>
    </xf>
    <xf numFmtId="164" fontId="2" fillId="0" borderId="4" xfId="1" applyNumberFormat="1" applyFont="1" applyFill="1" applyBorder="1" applyAlignment="1">
      <alignment wrapText="1"/>
    </xf>
    <xf numFmtId="164" fontId="22" fillId="8" borderId="0" xfId="1" applyNumberFormat="1" applyFont="1" applyFill="1"/>
    <xf numFmtId="164" fontId="22" fillId="0" borderId="0" xfId="1" applyNumberFormat="1" applyFont="1" applyFill="1"/>
    <xf numFmtId="164" fontId="2" fillId="0" borderId="4" xfId="1" applyNumberFormat="1" applyFont="1" applyFill="1" applyBorder="1" applyAlignment="1">
      <alignment horizontal="left" vertical="center"/>
    </xf>
    <xf numFmtId="164" fontId="22" fillId="0" borderId="0" xfId="1" applyNumberFormat="1" applyFont="1" applyAlignment="1">
      <alignment vertical="center"/>
    </xf>
    <xf numFmtId="164" fontId="3" fillId="5" borderId="3" xfId="1" applyNumberFormat="1" applyFont="1" applyFill="1" applyBorder="1" applyAlignment="1">
      <alignment horizontal="center" vertical="center"/>
    </xf>
    <xf numFmtId="164" fontId="21" fillId="5" borderId="35" xfId="1" applyNumberFormat="1" applyFont="1" applyFill="1" applyBorder="1" applyAlignment="1">
      <alignment vertical="center"/>
    </xf>
    <xf numFmtId="164" fontId="21" fillId="5" borderId="12" xfId="1" applyNumberFormat="1" applyFont="1" applyFill="1" applyBorder="1" applyAlignment="1">
      <alignment horizontal="center" vertical="center"/>
    </xf>
    <xf numFmtId="164" fontId="21" fillId="5" borderId="11" xfId="1" applyNumberFormat="1" applyFont="1" applyFill="1" applyBorder="1" applyAlignment="1">
      <alignment horizontal="center" vertical="center" wrapText="1"/>
    </xf>
    <xf numFmtId="164" fontId="21" fillId="5" borderId="10" xfId="1" applyNumberFormat="1" applyFont="1" applyFill="1" applyBorder="1" applyAlignment="1">
      <alignment horizontal="center" vertical="center" wrapText="1"/>
    </xf>
    <xf numFmtId="164" fontId="2" fillId="0" borderId="0" xfId="47" applyNumberFormat="1" applyFont="1" applyFill="1" applyAlignment="1">
      <alignment horizontal="center"/>
    </xf>
    <xf numFmtId="164" fontId="14" fillId="0" borderId="0" xfId="47" applyNumberFormat="1" applyFont="1" applyFill="1" applyBorder="1" applyAlignment="1">
      <alignment horizontal="left" vertical="center" wrapText="1"/>
    </xf>
    <xf numFmtId="164" fontId="3" fillId="3" borderId="15" xfId="47" applyNumberFormat="1" applyFont="1" applyFill="1" applyBorder="1" applyAlignment="1">
      <alignment horizontal="center" vertical="center"/>
    </xf>
    <xf numFmtId="164" fontId="3" fillId="3" borderId="18" xfId="47" applyNumberFormat="1" applyFont="1" applyFill="1" applyBorder="1" applyAlignment="1">
      <alignment horizontal="center" vertical="center"/>
    </xf>
    <xf numFmtId="164" fontId="3" fillId="3" borderId="20" xfId="47" applyNumberFormat="1" applyFont="1" applyFill="1" applyBorder="1" applyAlignment="1">
      <alignment horizontal="center" vertical="center"/>
    </xf>
    <xf numFmtId="164" fontId="3" fillId="3" borderId="16" xfId="47" applyNumberFormat="1" applyFont="1" applyFill="1" applyBorder="1" applyAlignment="1">
      <alignment horizontal="center" vertical="center" wrapText="1"/>
    </xf>
    <xf numFmtId="164" fontId="3" fillId="3" borderId="46" xfId="47" applyNumberFormat="1" applyFont="1" applyFill="1" applyBorder="1" applyAlignment="1">
      <alignment horizontal="center" vertical="center" wrapText="1"/>
    </xf>
    <xf numFmtId="164" fontId="3" fillId="3" borderId="27" xfId="47" applyNumberFormat="1" applyFont="1" applyFill="1" applyBorder="1" applyAlignment="1">
      <alignment horizontal="center" vertical="center" wrapText="1"/>
    </xf>
    <xf numFmtId="164" fontId="3" fillId="3" borderId="47" xfId="47" applyNumberFormat="1" applyFont="1" applyFill="1" applyBorder="1" applyAlignment="1">
      <alignment horizontal="center" vertical="center" wrapText="1"/>
    </xf>
    <xf numFmtId="165" fontId="3" fillId="3" borderId="17" xfId="48" applyNumberFormat="1" applyFont="1" applyFill="1" applyBorder="1" applyAlignment="1">
      <alignment horizontal="center" vertical="center" wrapText="1"/>
    </xf>
    <xf numFmtId="165" fontId="3" fillId="3" borderId="19" xfId="48" applyNumberFormat="1" applyFont="1" applyFill="1" applyBorder="1" applyAlignment="1">
      <alignment horizontal="center" vertical="center" wrapText="1"/>
    </xf>
    <xf numFmtId="165" fontId="3" fillId="3" borderId="21" xfId="48" applyNumberFormat="1" applyFont="1" applyFill="1" applyBorder="1" applyAlignment="1">
      <alignment horizontal="center" vertical="center" wrapText="1"/>
    </xf>
    <xf numFmtId="164" fontId="3" fillId="3" borderId="17" xfId="47" applyNumberFormat="1" applyFont="1" applyFill="1" applyBorder="1" applyAlignment="1">
      <alignment horizontal="center" vertical="center" wrapText="1"/>
    </xf>
    <xf numFmtId="164" fontId="3" fillId="3" borderId="19" xfId="47" applyNumberFormat="1" applyFont="1" applyFill="1" applyBorder="1" applyAlignment="1">
      <alignment horizontal="center" vertical="center" wrapText="1"/>
    </xf>
    <xf numFmtId="164" fontId="3" fillId="3" borderId="21" xfId="47" applyNumberFormat="1" applyFont="1" applyFill="1" applyBorder="1" applyAlignment="1">
      <alignment horizontal="center" vertical="center" wrapText="1"/>
    </xf>
    <xf numFmtId="164" fontId="3" fillId="0" borderId="27" xfId="47" applyNumberFormat="1" applyFont="1" applyFill="1" applyBorder="1" applyAlignment="1">
      <alignment horizontal="center" wrapText="1"/>
    </xf>
    <xf numFmtId="0" fontId="3" fillId="3" borderId="7" xfId="19" applyFont="1" applyFill="1" applyBorder="1" applyAlignment="1">
      <alignment horizontal="center" vertical="center"/>
    </xf>
    <xf numFmtId="164" fontId="3" fillId="4" borderId="12" xfId="1" applyNumberFormat="1" applyFont="1" applyFill="1" applyBorder="1" applyAlignment="1">
      <alignment horizontal="center" vertical="center" wrapText="1"/>
    </xf>
    <xf numFmtId="164" fontId="3" fillId="4" borderId="4" xfId="1" applyNumberFormat="1" applyFont="1" applyFill="1" applyBorder="1" applyAlignment="1">
      <alignment horizontal="center" vertical="center" wrapText="1"/>
    </xf>
    <xf numFmtId="164" fontId="3" fillId="4" borderId="3" xfId="1" applyNumberFormat="1" applyFont="1" applyFill="1" applyBorder="1" applyAlignment="1">
      <alignment horizontal="center" vertical="center" wrapText="1"/>
    </xf>
    <xf numFmtId="0" fontId="3" fillId="3" borderId="7" xfId="19" applyFont="1" applyFill="1" applyBorder="1" applyAlignment="1">
      <alignment horizontal="center" vertical="center" wrapText="1"/>
    </xf>
    <xf numFmtId="0" fontId="3" fillId="3" borderId="1" xfId="19" applyFont="1" applyFill="1" applyBorder="1" applyAlignment="1">
      <alignment horizontal="center" vertical="center" wrapText="1"/>
    </xf>
    <xf numFmtId="0" fontId="3" fillId="3" borderId="10" xfId="19" applyFont="1" applyFill="1" applyBorder="1" applyAlignment="1">
      <alignment horizontal="center" vertical="center" wrapText="1"/>
    </xf>
    <xf numFmtId="165" fontId="3" fillId="3" borderId="8" xfId="35" applyNumberFormat="1" applyFont="1" applyFill="1" applyBorder="1" applyAlignment="1">
      <alignment horizontal="center" vertical="center" wrapText="1"/>
    </xf>
    <xf numFmtId="165" fontId="3" fillId="3" borderId="0" xfId="35" applyNumberFormat="1" applyFont="1" applyFill="1" applyBorder="1" applyAlignment="1">
      <alignment horizontal="center" vertical="center" wrapText="1"/>
    </xf>
    <xf numFmtId="165" fontId="3" fillId="3" borderId="2" xfId="35" applyNumberFormat="1" applyFont="1" applyFill="1" applyBorder="1" applyAlignment="1">
      <alignment horizontal="center" vertical="center" wrapText="1"/>
    </xf>
    <xf numFmtId="0" fontId="3" fillId="3" borderId="12" xfId="19" applyFont="1" applyFill="1" applyBorder="1" applyAlignment="1">
      <alignment horizontal="center" vertical="center" wrapText="1"/>
    </xf>
    <xf numFmtId="0" fontId="3" fillId="3" borderId="4" xfId="19" applyFont="1" applyFill="1" applyBorder="1" applyAlignment="1">
      <alignment horizontal="center" vertical="center" wrapText="1"/>
    </xf>
    <xf numFmtId="0" fontId="3" fillId="3" borderId="3" xfId="19" applyFont="1" applyFill="1" applyBorder="1" applyAlignment="1">
      <alignment horizontal="center" vertical="center" wrapText="1"/>
    </xf>
    <xf numFmtId="0" fontId="3" fillId="4" borderId="12" xfId="19" applyFont="1" applyFill="1" applyBorder="1" applyAlignment="1">
      <alignment horizontal="center" vertical="center" wrapText="1"/>
    </xf>
    <xf numFmtId="0" fontId="3" fillId="4" borderId="4" xfId="19" applyFont="1" applyFill="1" applyBorder="1" applyAlignment="1">
      <alignment horizontal="center" vertical="center" wrapText="1"/>
    </xf>
    <xf numFmtId="0" fontId="3" fillId="4" borderId="3" xfId="19" applyFont="1" applyFill="1" applyBorder="1" applyAlignment="1">
      <alignment horizontal="center" vertical="center" wrapText="1"/>
    </xf>
    <xf numFmtId="0" fontId="3" fillId="3" borderId="11" xfId="19" applyFont="1" applyFill="1" applyBorder="1" applyAlignment="1">
      <alignment horizontal="center" vertical="center" wrapText="1"/>
    </xf>
    <xf numFmtId="0" fontId="5" fillId="3" borderId="11" xfId="19" applyFont="1" applyFill="1" applyBorder="1" applyAlignment="1">
      <alignment horizontal="center" vertical="center" wrapText="1"/>
    </xf>
    <xf numFmtId="164" fontId="3" fillId="0" borderId="12" xfId="2" applyNumberFormat="1" applyFont="1" applyFill="1" applyBorder="1" applyAlignment="1">
      <alignment horizontal="center" vertical="center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7" xfId="2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/>
    </xf>
    <xf numFmtId="164" fontId="3" fillId="0" borderId="13" xfId="2" applyNumberFormat="1" applyFont="1" applyFill="1" applyBorder="1" applyAlignment="1">
      <alignment horizontal="center" vertical="center" wrapText="1"/>
    </xf>
    <xf numFmtId="164" fontId="3" fillId="0" borderId="14" xfId="2" applyNumberFormat="1" applyFont="1" applyFill="1" applyBorder="1" applyAlignment="1">
      <alignment horizontal="center" vertical="center"/>
    </xf>
    <xf numFmtId="0" fontId="3" fillId="6" borderId="11" xfId="46" applyFont="1" applyFill="1" applyBorder="1" applyAlignment="1">
      <alignment horizontal="center" vertical="center" wrapText="1"/>
    </xf>
    <xf numFmtId="0" fontId="3" fillId="6" borderId="12" xfId="46" applyFont="1" applyFill="1" applyBorder="1" applyAlignment="1">
      <alignment horizontal="center" vertical="center"/>
    </xf>
    <xf numFmtId="0" fontId="3" fillId="6" borderId="3" xfId="46" applyFont="1" applyFill="1" applyBorder="1" applyAlignment="1">
      <alignment horizontal="center" vertical="center"/>
    </xf>
    <xf numFmtId="164" fontId="3" fillId="6" borderId="1" xfId="46" applyNumberFormat="1" applyFont="1" applyFill="1" applyBorder="1" applyAlignment="1">
      <alignment horizontal="center" vertical="center"/>
    </xf>
    <xf numFmtId="164" fontId="3" fillId="6" borderId="10" xfId="46" applyNumberFormat="1" applyFont="1" applyFill="1" applyBorder="1" applyAlignment="1">
      <alignment horizontal="center" vertical="center"/>
    </xf>
    <xf numFmtId="0" fontId="3" fillId="6" borderId="13" xfId="46" applyFont="1" applyFill="1" applyBorder="1" applyAlignment="1">
      <alignment horizontal="center" vertical="center" wrapText="1"/>
    </xf>
    <xf numFmtId="0" fontId="3" fillId="6" borderId="9" xfId="46" applyFont="1" applyFill="1" applyBorder="1" applyAlignment="1">
      <alignment horizontal="center" vertical="center" wrapText="1"/>
    </xf>
    <xf numFmtId="164" fontId="3" fillId="3" borderId="12" xfId="47" applyNumberFormat="1" applyFont="1" applyFill="1" applyBorder="1" applyAlignment="1">
      <alignment horizontal="center" vertical="center"/>
    </xf>
    <xf numFmtId="164" fontId="3" fillId="3" borderId="3" xfId="47" applyNumberFormat="1" applyFont="1" applyFill="1" applyBorder="1" applyAlignment="1">
      <alignment horizontal="center" vertical="center"/>
    </xf>
    <xf numFmtId="164" fontId="3" fillId="3" borderId="12" xfId="47" applyNumberFormat="1" applyFont="1" applyFill="1" applyBorder="1" applyAlignment="1">
      <alignment horizontal="center" vertical="center" wrapText="1"/>
    </xf>
    <xf numFmtId="164" fontId="3" fillId="3" borderId="3" xfId="47" applyNumberFormat="1" applyFont="1" applyFill="1" applyBorder="1" applyAlignment="1">
      <alignment horizontal="center" vertical="center" wrapText="1"/>
    </xf>
    <xf numFmtId="164" fontId="3" fillId="3" borderId="11" xfId="47" applyNumberFormat="1" applyFont="1" applyFill="1" applyBorder="1" applyAlignment="1">
      <alignment horizontal="center" vertical="center" wrapText="1"/>
    </xf>
    <xf numFmtId="164" fontId="3" fillId="3" borderId="11" xfId="47" applyNumberFormat="1" applyFont="1" applyFill="1" applyBorder="1" applyAlignment="1">
      <alignment horizontal="center" vertical="center"/>
    </xf>
  </cellXfs>
  <cellStyles count="49">
    <cellStyle name="Comma 10" xfId="40"/>
    <cellStyle name="Comma 11" xfId="1"/>
    <cellStyle name="Comma 12" xfId="43"/>
    <cellStyle name="Comma 13" xfId="47"/>
    <cellStyle name="Comma 2" xfId="2"/>
    <cellStyle name="Comma 2 2" xfId="3"/>
    <cellStyle name="Comma 2 2 2" xfId="4"/>
    <cellStyle name="Comma 2 2 3" xfId="5"/>
    <cellStyle name="Comma 2 3" xfId="6"/>
    <cellStyle name="Comma 2 4" xfId="7"/>
    <cellStyle name="Comma 2 5" xfId="8"/>
    <cellStyle name="Comma 2 6" xfId="9"/>
    <cellStyle name="Comma 2 7" xfId="10"/>
    <cellStyle name="Comma 3" xfId="11"/>
    <cellStyle name="Comma 3 2" xfId="12"/>
    <cellStyle name="Comma 4" xfId="13"/>
    <cellStyle name="Comma 5" xfId="14"/>
    <cellStyle name="Comma 6" xfId="15"/>
    <cellStyle name="Comma 7" xfId="16"/>
    <cellStyle name="Comma 8" xfId="17"/>
    <cellStyle name="Comma 9" xfId="18"/>
    <cellStyle name="Normal" xfId="0" builtinId="0"/>
    <cellStyle name="Normal 10" xfId="45"/>
    <cellStyle name="Normal 11" xfId="46"/>
    <cellStyle name="Normal 2" xfId="19"/>
    <cellStyle name="Normal 2 2" xfId="20"/>
    <cellStyle name="Normal 2 3" xfId="21"/>
    <cellStyle name="Normal 2 4" xfId="22"/>
    <cellStyle name="Normal 2 5" xfId="23"/>
    <cellStyle name="Normal 2 6" xfId="24"/>
    <cellStyle name="Normal 3" xfId="25"/>
    <cellStyle name="Normal 3 2" xfId="26"/>
    <cellStyle name="Normal 3_2015 ALLOTMENT REPORT-FEB. 28" xfId="27"/>
    <cellStyle name="Normal 4" xfId="28"/>
    <cellStyle name="Normal 5" xfId="29"/>
    <cellStyle name="Normal 6" xfId="30"/>
    <cellStyle name="Normal 6 2" xfId="31"/>
    <cellStyle name="Normal 6_2015 ALLOTMENT REPORT-FEB. 28" xfId="32"/>
    <cellStyle name="Normal 7" xfId="33"/>
    <cellStyle name="Normal 8" xfId="34"/>
    <cellStyle name="Normal 9" xfId="42"/>
    <cellStyle name="Percent 2" xfId="35"/>
    <cellStyle name="Percent 3" xfId="36"/>
    <cellStyle name="Percent 4" xfId="37"/>
    <cellStyle name="Percent 5" xfId="38"/>
    <cellStyle name="Percent 6" xfId="39"/>
    <cellStyle name="Percent 7" xfId="41"/>
    <cellStyle name="Percent 8" xfId="44"/>
    <cellStyle name="Percent 9" xfId="48"/>
  </cellStyles>
  <dxfs count="0"/>
  <tableStyles count="0" defaultTableStyle="TableStyleMedium9" defaultPivotStyle="PivotStyleLight16"/>
  <colors>
    <mruColors>
      <color rgb="FFDDDDD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981075</xdr:colOff>
      <xdr:row>0</xdr:row>
      <xdr:rowOff>123825</xdr:rowOff>
    </xdr:from>
    <xdr:to>
      <xdr:col>0</xdr:col>
      <xdr:colOff>1104900</xdr:colOff>
      <xdr:row>0</xdr:row>
      <xdr:rowOff>152400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81075" y="123825"/>
          <a:ext cx="1238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161925</xdr:rowOff>
    </xdr:from>
    <xdr:to>
      <xdr:col>0</xdr:col>
      <xdr:colOff>1104900</xdr:colOff>
      <xdr:row>3</xdr:row>
      <xdr:rowOff>9525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1075" y="542925"/>
          <a:ext cx="1238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5/2015%20MONTHLY%20ALLOTMENT/2015%20ALLOTMENT%20REPORT-MAY%20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5/2015%20ALLOTMENT%20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5/2015%20MONTHLY%20ALLOTMENT/2015%20ALLOTMENT%20REPORT-APRIL%203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5/2015%20SCHEDULE/2015%20SCHEDULE-MAY%20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5/2015%20SCHEDU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ion"/>
      <sheetName val="GAA-2014"/>
      <sheetName val="PROGRAMS"/>
      <sheetName val="NC"/>
      <sheetName val="SUMMARY"/>
      <sheetName val="B"/>
      <sheetName val="GAARD"/>
      <sheetName val="WP"/>
      <sheetName val="abm-estimate"/>
      <sheetName val="WP-OCT."/>
      <sheetName val="WP-Sept"/>
      <sheetName val="WP-NOV."/>
      <sheetName val="MARCH"/>
      <sheetName val="WP-monthly"/>
      <sheetName val="WP-FEB."/>
      <sheetName val="BYDEPT"/>
      <sheetName val="AGENCY"/>
      <sheetName val="monthly comparison"/>
      <sheetName val="anx a "/>
      <sheetName val="a-1 "/>
      <sheetName val="anx a"/>
      <sheetName val="a-1"/>
      <sheetName val="anx a2"/>
      <sheetName val="anx a-2"/>
      <sheetName val="anx a3"/>
      <sheetName val="NC-NNC"/>
      <sheetName val="2014ACTUALFCR"/>
      <sheetName val="abm-yr-on-yr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CY 2015 PROGRAM, ALLOTMENT RELEASES, BALANCE</v>
          </cell>
        </row>
        <row r="2">
          <cell r="A2" t="str">
            <v>January 1-May 31, 2015</v>
          </cell>
        </row>
        <row r="8">
          <cell r="AJ8">
            <v>1333849887</v>
          </cell>
          <cell r="BD8">
            <v>1268780517</v>
          </cell>
        </row>
        <row r="92">
          <cell r="AJ92">
            <v>405918685</v>
          </cell>
          <cell r="BD92">
            <v>103308450</v>
          </cell>
        </row>
        <row r="112">
          <cell r="AJ112">
            <v>30139510</v>
          </cell>
          <cell r="BD112">
            <v>30568319</v>
          </cell>
        </row>
        <row r="113">
          <cell r="AJ113">
            <v>389860429</v>
          </cell>
          <cell r="BD113">
            <v>389860429</v>
          </cell>
        </row>
        <row r="114">
          <cell r="AJ114">
            <v>331</v>
          </cell>
          <cell r="BD114">
            <v>331</v>
          </cell>
        </row>
        <row r="115">
          <cell r="AJ115">
            <v>142902</v>
          </cell>
          <cell r="BD115">
            <v>142902</v>
          </cell>
        </row>
        <row r="117">
          <cell r="AJ117">
            <v>12998297</v>
          </cell>
          <cell r="BD117">
            <v>4956015</v>
          </cell>
        </row>
        <row r="118">
          <cell r="AJ118">
            <v>8251959</v>
          </cell>
          <cell r="BD118">
            <v>5147568</v>
          </cell>
        </row>
        <row r="119">
          <cell r="AJ119">
            <v>0</v>
          </cell>
          <cell r="BD119">
            <v>0</v>
          </cell>
        </row>
        <row r="120">
          <cell r="AJ120">
            <v>26500000</v>
          </cell>
          <cell r="BD120">
            <v>2218000</v>
          </cell>
        </row>
        <row r="121">
          <cell r="AJ121">
            <v>372863000</v>
          </cell>
          <cell r="BD121">
            <v>372863000</v>
          </cell>
        </row>
        <row r="122">
          <cell r="AJ122">
            <v>25475000</v>
          </cell>
          <cell r="BD122">
            <v>9026521</v>
          </cell>
        </row>
        <row r="129">
          <cell r="BD129">
            <v>25691713</v>
          </cell>
        </row>
        <row r="213">
          <cell r="BD213">
            <v>8183794</v>
          </cell>
        </row>
        <row r="233">
          <cell r="BD233">
            <v>12714040</v>
          </cell>
        </row>
        <row r="244">
          <cell r="BD244">
            <v>9735863</v>
          </cell>
        </row>
        <row r="247">
          <cell r="BD247">
            <v>11280636</v>
          </cell>
        </row>
        <row r="250">
          <cell r="BD250">
            <v>0</v>
          </cell>
        </row>
        <row r="251">
          <cell r="BD251">
            <v>592818</v>
          </cell>
        </row>
        <row r="252">
          <cell r="BD252">
            <v>0</v>
          </cell>
        </row>
        <row r="253">
          <cell r="BD253">
            <v>15206</v>
          </cell>
        </row>
        <row r="254">
          <cell r="BD254">
            <v>0</v>
          </cell>
        </row>
        <row r="255">
          <cell r="BD255">
            <v>0</v>
          </cell>
        </row>
        <row r="256">
          <cell r="BD256">
            <v>0</v>
          </cell>
        </row>
        <row r="257">
          <cell r="BD257">
            <v>0</v>
          </cell>
        </row>
        <row r="258">
          <cell r="BD258">
            <v>0</v>
          </cell>
        </row>
        <row r="259">
          <cell r="BD259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ion"/>
      <sheetName val="GAA-2014"/>
      <sheetName val="PROGRAMS"/>
      <sheetName val="NC"/>
      <sheetName val="SUMMARY"/>
      <sheetName val="B"/>
      <sheetName val="GAARD"/>
      <sheetName val="WP"/>
      <sheetName val="abm-estimate"/>
      <sheetName val="WP-OCT."/>
      <sheetName val="WP-Sept"/>
      <sheetName val="WP-NOV."/>
      <sheetName val="MARCH"/>
      <sheetName val="WP-monthly"/>
      <sheetName val="WP-FEB."/>
      <sheetName val="BYDEPT"/>
      <sheetName val="AGENCY"/>
      <sheetName val="monthly comparison"/>
      <sheetName val="anx a "/>
      <sheetName val="a-1 "/>
      <sheetName val="anx a"/>
      <sheetName val="a-1"/>
      <sheetName val="anx a2"/>
      <sheetName val="anx a-2"/>
      <sheetName val="anx a3"/>
      <sheetName val="NC-NNC"/>
      <sheetName val="2014ACTUALFCR"/>
      <sheetName val="abm-yr-on-yr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CY 2015 PROGRAM, ALLOTMENT RELEASES, BALANCE</v>
          </cell>
        </row>
        <row r="2">
          <cell r="A2" t="str">
            <v>January 1-May 31, 2015</v>
          </cell>
        </row>
        <row r="9">
          <cell r="F9">
            <v>12658419</v>
          </cell>
          <cell r="AE9">
            <v>0</v>
          </cell>
          <cell r="BD9">
            <v>12658419</v>
          </cell>
        </row>
        <row r="10">
          <cell r="F10">
            <v>2567637</v>
          </cell>
          <cell r="AE10">
            <v>0</v>
          </cell>
          <cell r="BD10">
            <v>2567637</v>
          </cell>
        </row>
        <row r="11">
          <cell r="F11">
            <v>222632</v>
          </cell>
          <cell r="AE11">
            <v>0</v>
          </cell>
          <cell r="BD11">
            <v>222632</v>
          </cell>
        </row>
        <row r="12">
          <cell r="F12">
            <v>10260106</v>
          </cell>
          <cell r="AE12">
            <v>-716</v>
          </cell>
          <cell r="BD12">
            <v>10158390</v>
          </cell>
        </row>
        <row r="13">
          <cell r="F13">
            <v>48697540</v>
          </cell>
          <cell r="AE13">
            <v>-6762464</v>
          </cell>
          <cell r="BD13">
            <v>38788736</v>
          </cell>
        </row>
        <row r="14">
          <cell r="F14">
            <v>1418771</v>
          </cell>
          <cell r="AE14">
            <v>207524</v>
          </cell>
          <cell r="BD14">
            <v>1626295</v>
          </cell>
        </row>
        <row r="15">
          <cell r="F15">
            <v>321059493</v>
          </cell>
        </row>
        <row r="16">
          <cell r="F16">
            <v>52940417</v>
          </cell>
          <cell r="AE16">
            <v>-32404495</v>
          </cell>
          <cell r="BD16">
            <v>17783591</v>
          </cell>
        </row>
        <row r="17">
          <cell r="F17">
            <v>268119076</v>
          </cell>
          <cell r="AE17">
            <v>-15762116</v>
          </cell>
          <cell r="BD17">
            <v>252050154</v>
          </cell>
        </row>
        <row r="18">
          <cell r="F18">
            <v>42279507</v>
          </cell>
          <cell r="AE18">
            <v>0</v>
          </cell>
          <cell r="BD18">
            <v>41361328</v>
          </cell>
        </row>
        <row r="19">
          <cell r="F19">
            <v>3469772</v>
          </cell>
          <cell r="AE19">
            <v>0</v>
          </cell>
          <cell r="BD19">
            <v>3469272</v>
          </cell>
        </row>
        <row r="20">
          <cell r="F20">
            <v>21017958</v>
          </cell>
          <cell r="AE20">
            <v>0</v>
          </cell>
          <cell r="BD20">
            <v>20702958</v>
          </cell>
        </row>
        <row r="21">
          <cell r="F21">
            <v>13863384</v>
          </cell>
          <cell r="AE21">
            <v>0</v>
          </cell>
          <cell r="BD21">
            <v>12856042</v>
          </cell>
        </row>
        <row r="22">
          <cell r="F22">
            <v>12954894</v>
          </cell>
          <cell r="AE22">
            <v>0</v>
          </cell>
          <cell r="BD22">
            <v>11857884</v>
          </cell>
        </row>
        <row r="23">
          <cell r="F23">
            <v>87596927</v>
          </cell>
        </row>
        <row r="24">
          <cell r="F24">
            <v>27093539</v>
          </cell>
          <cell r="AE24">
            <v>-3617339</v>
          </cell>
          <cell r="BD24">
            <v>21929566</v>
          </cell>
        </row>
        <row r="25">
          <cell r="F25">
            <v>60503388</v>
          </cell>
          <cell r="AE25">
            <v>-33571791</v>
          </cell>
          <cell r="BD25">
            <v>15966452</v>
          </cell>
        </row>
        <row r="26">
          <cell r="F26">
            <v>104566889</v>
          </cell>
          <cell r="AE26">
            <v>0</v>
          </cell>
          <cell r="BD26">
            <v>102614277</v>
          </cell>
        </row>
        <row r="27">
          <cell r="F27">
            <v>11325550</v>
          </cell>
          <cell r="AE27">
            <v>371</v>
          </cell>
          <cell r="BD27">
            <v>11128986</v>
          </cell>
        </row>
        <row r="28">
          <cell r="F28">
            <v>11550153</v>
          </cell>
        </row>
        <row r="29">
          <cell r="F29">
            <v>8028231</v>
          </cell>
          <cell r="AE29">
            <v>0</v>
          </cell>
          <cell r="BD29">
            <v>8021657</v>
          </cell>
        </row>
        <row r="30">
          <cell r="F30">
            <v>3521922</v>
          </cell>
          <cell r="AE30">
            <v>0</v>
          </cell>
          <cell r="BD30">
            <v>3521922</v>
          </cell>
        </row>
        <row r="31">
          <cell r="F31">
            <v>99924639</v>
          </cell>
          <cell r="AE31">
            <v>0</v>
          </cell>
          <cell r="BD31">
            <v>98426086</v>
          </cell>
        </row>
        <row r="32">
          <cell r="F32">
            <v>290470888</v>
          </cell>
        </row>
        <row r="33">
          <cell r="F33">
            <v>141311696</v>
          </cell>
          <cell r="AE33">
            <v>53346139</v>
          </cell>
          <cell r="BD33">
            <v>158282853</v>
          </cell>
        </row>
        <row r="34">
          <cell r="F34">
            <v>149159192</v>
          </cell>
          <cell r="AE34">
            <v>0</v>
          </cell>
          <cell r="BD34">
            <v>148834191</v>
          </cell>
        </row>
        <row r="35">
          <cell r="F35">
            <v>17577814</v>
          </cell>
          <cell r="AE35">
            <v>0</v>
          </cell>
          <cell r="BD35">
            <v>17565925</v>
          </cell>
        </row>
        <row r="36">
          <cell r="F36">
            <v>108077730</v>
          </cell>
          <cell r="AE36">
            <v>-376478</v>
          </cell>
          <cell r="BD36">
            <v>107701252</v>
          </cell>
        </row>
        <row r="37">
          <cell r="F37">
            <v>2478718</v>
          </cell>
          <cell r="AE37">
            <v>0</v>
          </cell>
          <cell r="BD37">
            <v>2453718</v>
          </cell>
        </row>
        <row r="38">
          <cell r="F38">
            <v>3734308</v>
          </cell>
          <cell r="AE38">
            <v>0</v>
          </cell>
          <cell r="BD38">
            <v>3734308</v>
          </cell>
        </row>
        <row r="39">
          <cell r="F39">
            <v>52874342</v>
          </cell>
          <cell r="AE39">
            <v>0</v>
          </cell>
          <cell r="BD39">
            <v>52874342</v>
          </cell>
        </row>
        <row r="40">
          <cell r="F40">
            <v>6272780</v>
          </cell>
          <cell r="AE40">
            <v>0</v>
          </cell>
          <cell r="BD40">
            <v>5962780</v>
          </cell>
        </row>
        <row r="41">
          <cell r="F41">
            <v>1111145</v>
          </cell>
          <cell r="AE41">
            <v>0</v>
          </cell>
          <cell r="BD41">
            <v>987312</v>
          </cell>
        </row>
        <row r="42">
          <cell r="F42">
            <v>24299773</v>
          </cell>
          <cell r="AE42">
            <v>1751890</v>
          </cell>
          <cell r="BD42">
            <v>24655017</v>
          </cell>
        </row>
        <row r="43">
          <cell r="F43">
            <v>2897</v>
          </cell>
          <cell r="AE43">
            <v>0</v>
          </cell>
          <cell r="BD43">
            <v>2897</v>
          </cell>
        </row>
        <row r="44">
          <cell r="F44">
            <v>20260782</v>
          </cell>
          <cell r="AE44">
            <v>0</v>
          </cell>
          <cell r="BD44">
            <v>20260782</v>
          </cell>
        </row>
        <row r="45">
          <cell r="F45">
            <v>1114273</v>
          </cell>
          <cell r="AE45">
            <v>0</v>
          </cell>
          <cell r="BD45">
            <v>1114273</v>
          </cell>
        </row>
        <row r="46">
          <cell r="F46">
            <v>7754238</v>
          </cell>
          <cell r="AE46">
            <v>0</v>
          </cell>
          <cell r="BD46">
            <v>7754238</v>
          </cell>
        </row>
        <row r="47">
          <cell r="F47">
            <v>16814910</v>
          </cell>
          <cell r="AE47">
            <v>0</v>
          </cell>
          <cell r="BD47">
            <v>16814910</v>
          </cell>
        </row>
        <row r="48">
          <cell r="F48">
            <v>1821694</v>
          </cell>
          <cell r="AE48">
            <v>0</v>
          </cell>
          <cell r="BD48">
            <v>1821694</v>
          </cell>
        </row>
        <row r="49">
          <cell r="F49">
            <v>355101</v>
          </cell>
          <cell r="AE49">
            <v>0</v>
          </cell>
          <cell r="BD49">
            <v>355101</v>
          </cell>
        </row>
        <row r="52">
          <cell r="F52">
            <v>40000</v>
          </cell>
          <cell r="AE52">
            <v>0</v>
          </cell>
          <cell r="BD52">
            <v>40000</v>
          </cell>
        </row>
        <row r="53">
          <cell r="F53">
            <v>78250</v>
          </cell>
          <cell r="AE53">
            <v>0</v>
          </cell>
          <cell r="BD53">
            <v>78250</v>
          </cell>
        </row>
        <row r="54">
          <cell r="F54">
            <v>82792</v>
          </cell>
          <cell r="AE54">
            <v>0</v>
          </cell>
          <cell r="BD54">
            <v>82792</v>
          </cell>
        </row>
        <row r="55">
          <cell r="F55">
            <v>2368769</v>
          </cell>
          <cell r="BD55">
            <v>2368769</v>
          </cell>
        </row>
        <row r="56">
          <cell r="F56">
            <v>2138428</v>
          </cell>
          <cell r="AE56">
            <v>0</v>
          </cell>
          <cell r="BD56">
            <v>2138428</v>
          </cell>
        </row>
        <row r="57">
          <cell r="F57">
            <v>230341</v>
          </cell>
          <cell r="AE57">
            <v>0</v>
          </cell>
          <cell r="BD57">
            <v>230341</v>
          </cell>
        </row>
        <row r="58">
          <cell r="F58">
            <v>41066</v>
          </cell>
          <cell r="AE58">
            <v>0</v>
          </cell>
          <cell r="BD58">
            <v>41066</v>
          </cell>
        </row>
        <row r="59">
          <cell r="F59">
            <v>119075</v>
          </cell>
          <cell r="AE59">
            <v>0</v>
          </cell>
          <cell r="BD59">
            <v>119075</v>
          </cell>
        </row>
        <row r="60">
          <cell r="F60">
            <v>477354</v>
          </cell>
          <cell r="AE60">
            <v>0</v>
          </cell>
          <cell r="BD60">
            <v>407058</v>
          </cell>
        </row>
        <row r="61">
          <cell r="F61">
            <v>56824</v>
          </cell>
          <cell r="AE61">
            <v>0</v>
          </cell>
          <cell r="BD61">
            <v>56824</v>
          </cell>
        </row>
        <row r="62">
          <cell r="F62">
            <v>57976</v>
          </cell>
          <cell r="AE62">
            <v>0</v>
          </cell>
          <cell r="BD62">
            <v>57976</v>
          </cell>
        </row>
        <row r="63">
          <cell r="F63">
            <v>63195</v>
          </cell>
          <cell r="AE63">
            <v>0</v>
          </cell>
          <cell r="BD63">
            <v>63195</v>
          </cell>
        </row>
        <row r="64">
          <cell r="F64">
            <v>99057</v>
          </cell>
          <cell r="AE64">
            <v>0</v>
          </cell>
          <cell r="BD64">
            <v>99057</v>
          </cell>
        </row>
        <row r="65">
          <cell r="F65">
            <v>189434</v>
          </cell>
          <cell r="AE65">
            <v>0</v>
          </cell>
          <cell r="BD65">
            <v>189434</v>
          </cell>
        </row>
        <row r="66">
          <cell r="F66">
            <v>119507</v>
          </cell>
          <cell r="AE66">
            <v>0</v>
          </cell>
          <cell r="BD66">
            <v>119507</v>
          </cell>
        </row>
        <row r="67">
          <cell r="F67">
            <v>99942</v>
          </cell>
          <cell r="AE67">
            <v>0</v>
          </cell>
          <cell r="BD67">
            <v>99942</v>
          </cell>
        </row>
        <row r="68">
          <cell r="F68">
            <v>23287</v>
          </cell>
          <cell r="AE68">
            <v>0</v>
          </cell>
          <cell r="BD68">
            <v>23287</v>
          </cell>
        </row>
        <row r="69">
          <cell r="F69">
            <v>154497</v>
          </cell>
          <cell r="AE69">
            <v>0</v>
          </cell>
          <cell r="BD69">
            <v>154497</v>
          </cell>
        </row>
        <row r="71">
          <cell r="AE71">
            <v>0</v>
          </cell>
          <cell r="AJ71">
            <v>94165</v>
          </cell>
          <cell r="BD71">
            <v>30165</v>
          </cell>
        </row>
        <row r="72">
          <cell r="AE72">
            <v>0</v>
          </cell>
          <cell r="AJ72">
            <v>788049</v>
          </cell>
          <cell r="BD72">
            <v>743049</v>
          </cell>
        </row>
        <row r="73">
          <cell r="AE73">
            <v>0</v>
          </cell>
          <cell r="AJ73">
            <v>270221</v>
          </cell>
          <cell r="BD73">
            <v>270221</v>
          </cell>
        </row>
        <row r="74">
          <cell r="AE74">
            <v>0</v>
          </cell>
          <cell r="AJ74">
            <v>584757</v>
          </cell>
          <cell r="BD74">
            <v>105995</v>
          </cell>
        </row>
        <row r="75">
          <cell r="AE75">
            <v>0</v>
          </cell>
          <cell r="AJ75">
            <v>774823</v>
          </cell>
          <cell r="BD75">
            <v>774823</v>
          </cell>
        </row>
        <row r="76">
          <cell r="AE76">
            <v>0</v>
          </cell>
          <cell r="AJ76">
            <v>451779</v>
          </cell>
          <cell r="BD76">
            <v>436779</v>
          </cell>
        </row>
        <row r="77">
          <cell r="AE77">
            <v>0</v>
          </cell>
          <cell r="AJ77">
            <v>530030</v>
          </cell>
          <cell r="BD77">
            <v>530030</v>
          </cell>
        </row>
        <row r="78">
          <cell r="AE78">
            <v>0</v>
          </cell>
          <cell r="AJ78">
            <v>91622</v>
          </cell>
          <cell r="BD78">
            <v>91622</v>
          </cell>
        </row>
        <row r="79">
          <cell r="AE79">
            <v>0</v>
          </cell>
          <cell r="AJ79">
            <v>314747</v>
          </cell>
          <cell r="BD79">
            <v>314747</v>
          </cell>
        </row>
        <row r="80">
          <cell r="AE80">
            <v>0</v>
          </cell>
          <cell r="AJ80">
            <v>582280</v>
          </cell>
          <cell r="BD80">
            <v>582280</v>
          </cell>
        </row>
        <row r="81">
          <cell r="AE81">
            <v>0</v>
          </cell>
          <cell r="AJ81">
            <v>45826</v>
          </cell>
          <cell r="BD81">
            <v>45826</v>
          </cell>
        </row>
        <row r="82">
          <cell r="AE82">
            <v>0</v>
          </cell>
          <cell r="AJ82">
            <v>168778</v>
          </cell>
          <cell r="BD82">
            <v>168778</v>
          </cell>
        </row>
        <row r="83">
          <cell r="AE83">
            <v>0</v>
          </cell>
          <cell r="AJ83">
            <v>57265</v>
          </cell>
          <cell r="BD83">
            <v>57265</v>
          </cell>
        </row>
        <row r="84">
          <cell r="AE84">
            <v>0</v>
          </cell>
          <cell r="AJ84">
            <v>915357</v>
          </cell>
          <cell r="BD84">
            <v>897357</v>
          </cell>
        </row>
        <row r="85">
          <cell r="AE85">
            <v>0</v>
          </cell>
          <cell r="AJ85">
            <v>114320</v>
          </cell>
          <cell r="BD85">
            <v>114320</v>
          </cell>
        </row>
        <row r="86">
          <cell r="AE86">
            <v>0</v>
          </cell>
          <cell r="AJ86">
            <v>186924</v>
          </cell>
          <cell r="BD86">
            <v>186924</v>
          </cell>
        </row>
        <row r="87">
          <cell r="F87">
            <v>117773</v>
          </cell>
          <cell r="AE87">
            <v>0</v>
          </cell>
          <cell r="BD87">
            <v>117773</v>
          </cell>
        </row>
        <row r="88">
          <cell r="F88">
            <v>72232</v>
          </cell>
          <cell r="AE88">
            <v>0</v>
          </cell>
          <cell r="BD88">
            <v>72232</v>
          </cell>
        </row>
        <row r="89">
          <cell r="F89">
            <v>36433</v>
          </cell>
          <cell r="AE89">
            <v>0</v>
          </cell>
          <cell r="BD89">
            <v>36433</v>
          </cell>
        </row>
        <row r="90">
          <cell r="F90">
            <v>315292</v>
          </cell>
          <cell r="AE90">
            <v>0</v>
          </cell>
          <cell r="BD90">
            <v>315292</v>
          </cell>
        </row>
        <row r="93">
          <cell r="F93">
            <v>62483680</v>
          </cell>
          <cell r="AE93">
            <v>37189475</v>
          </cell>
          <cell r="BD93">
            <v>25431756</v>
          </cell>
        </row>
        <row r="95">
          <cell r="F95">
            <v>27904053</v>
          </cell>
          <cell r="AE95">
            <v>0</v>
          </cell>
          <cell r="BD95">
            <v>2713897</v>
          </cell>
        </row>
        <row r="96">
          <cell r="F96">
            <v>2188290</v>
          </cell>
          <cell r="AE96">
            <v>0</v>
          </cell>
          <cell r="BD96">
            <v>1979540</v>
          </cell>
        </row>
        <row r="97">
          <cell r="F97">
            <v>50000</v>
          </cell>
          <cell r="AE97">
            <v>0</v>
          </cell>
          <cell r="BD97">
            <v>10226</v>
          </cell>
        </row>
        <row r="98">
          <cell r="F98">
            <v>3128955</v>
          </cell>
          <cell r="AE98">
            <v>0</v>
          </cell>
          <cell r="BD98">
            <v>2828955</v>
          </cell>
        </row>
        <row r="99">
          <cell r="F99">
            <v>200000</v>
          </cell>
          <cell r="BD99">
            <v>0</v>
          </cell>
        </row>
        <row r="101">
          <cell r="F101">
            <v>2000000</v>
          </cell>
          <cell r="AE101">
            <v>0</v>
          </cell>
          <cell r="BD101">
            <v>398471</v>
          </cell>
        </row>
        <row r="102">
          <cell r="F102">
            <v>0</v>
          </cell>
          <cell r="AE102">
            <v>0</v>
          </cell>
          <cell r="BD102">
            <v>0</v>
          </cell>
        </row>
        <row r="103">
          <cell r="F103">
            <v>1000000</v>
          </cell>
          <cell r="AE103">
            <v>0</v>
          </cell>
          <cell r="BD103">
            <v>215717</v>
          </cell>
        </row>
        <row r="104">
          <cell r="F104">
            <v>0</v>
          </cell>
          <cell r="AE104">
            <v>0</v>
          </cell>
          <cell r="BD104">
            <v>0</v>
          </cell>
        </row>
        <row r="105">
          <cell r="F105">
            <v>10724648</v>
          </cell>
          <cell r="AE105">
            <v>0</v>
          </cell>
          <cell r="BD105">
            <v>7965209</v>
          </cell>
        </row>
        <row r="106">
          <cell r="F106">
            <v>117381083</v>
          </cell>
          <cell r="AE106">
            <v>0</v>
          </cell>
          <cell r="BD106">
            <v>12445971</v>
          </cell>
        </row>
        <row r="107">
          <cell r="F107">
            <v>14000000</v>
          </cell>
          <cell r="BD107">
            <v>3361905</v>
          </cell>
        </row>
        <row r="108">
          <cell r="F108">
            <v>126668501</v>
          </cell>
          <cell r="AE108">
            <v>0</v>
          </cell>
          <cell r="BD108">
            <v>45956803</v>
          </cell>
        </row>
        <row r="109">
          <cell r="F109">
            <v>1000000</v>
          </cell>
          <cell r="AE109">
            <v>0</v>
          </cell>
          <cell r="BD109">
            <v>0</v>
          </cell>
        </row>
        <row r="112">
          <cell r="F112">
            <v>30139510</v>
          </cell>
          <cell r="AE112">
            <v>0</v>
          </cell>
          <cell r="BD112">
            <v>30568319</v>
          </cell>
        </row>
        <row r="113">
          <cell r="F113">
            <v>389860429</v>
          </cell>
          <cell r="AE113">
            <v>0</v>
          </cell>
          <cell r="BD113">
            <v>389860429</v>
          </cell>
        </row>
        <row r="114">
          <cell r="F114">
            <v>331</v>
          </cell>
          <cell r="AE114">
            <v>0</v>
          </cell>
          <cell r="BD114">
            <v>331</v>
          </cell>
        </row>
        <row r="115">
          <cell r="F115">
            <v>142902</v>
          </cell>
          <cell r="AE115">
            <v>0</v>
          </cell>
          <cell r="BD115">
            <v>142902</v>
          </cell>
        </row>
        <row r="117">
          <cell r="F117">
            <v>12998297</v>
          </cell>
          <cell r="AE117">
            <v>0</v>
          </cell>
          <cell r="BD117">
            <v>4956015</v>
          </cell>
        </row>
        <row r="118">
          <cell r="F118">
            <v>8251959</v>
          </cell>
          <cell r="AE118">
            <v>0</v>
          </cell>
          <cell r="BD118">
            <v>5147568</v>
          </cell>
        </row>
        <row r="119">
          <cell r="F119">
            <v>0</v>
          </cell>
          <cell r="AE119">
            <v>0</v>
          </cell>
          <cell r="BD119">
            <v>0</v>
          </cell>
        </row>
        <row r="120">
          <cell r="F120">
            <v>26500000</v>
          </cell>
          <cell r="AE120">
            <v>0</v>
          </cell>
          <cell r="BD120">
            <v>2218000</v>
          </cell>
        </row>
        <row r="121">
          <cell r="F121">
            <v>372863000</v>
          </cell>
          <cell r="AE121">
            <v>0</v>
          </cell>
          <cell r="BD121">
            <v>372863000</v>
          </cell>
        </row>
        <row r="122">
          <cell r="F122">
            <v>25475000</v>
          </cell>
          <cell r="AE122">
            <v>0</v>
          </cell>
          <cell r="BD122">
            <v>9026521</v>
          </cell>
        </row>
        <row r="130">
          <cell r="BD130">
            <v>0</v>
          </cell>
        </row>
        <row r="131">
          <cell r="BD131">
            <v>0</v>
          </cell>
        </row>
        <row r="132">
          <cell r="BD132">
            <v>0</v>
          </cell>
        </row>
        <row r="133">
          <cell r="BD133">
            <v>0</v>
          </cell>
        </row>
        <row r="134">
          <cell r="BD134">
            <v>0</v>
          </cell>
        </row>
        <row r="135">
          <cell r="BD135">
            <v>0</v>
          </cell>
        </row>
        <row r="137">
          <cell r="BD137">
            <v>1530071</v>
          </cell>
        </row>
        <row r="138">
          <cell r="BD138">
            <v>0</v>
          </cell>
        </row>
        <row r="139">
          <cell r="BD139">
            <v>119913</v>
          </cell>
        </row>
        <row r="140">
          <cell r="BD140">
            <v>0</v>
          </cell>
        </row>
        <row r="141">
          <cell r="BD141">
            <v>0</v>
          </cell>
        </row>
        <row r="142">
          <cell r="BD142">
            <v>524581</v>
          </cell>
        </row>
        <row r="143">
          <cell r="BD143">
            <v>0</v>
          </cell>
        </row>
        <row r="145">
          <cell r="BD145">
            <v>0</v>
          </cell>
        </row>
        <row r="146">
          <cell r="BD146">
            <v>0</v>
          </cell>
        </row>
        <row r="147">
          <cell r="BD147">
            <v>470000</v>
          </cell>
        </row>
        <row r="148">
          <cell r="BD148">
            <v>0</v>
          </cell>
        </row>
        <row r="150">
          <cell r="BD150">
            <v>0</v>
          </cell>
        </row>
        <row r="151">
          <cell r="BD151">
            <v>0</v>
          </cell>
        </row>
        <row r="152">
          <cell r="BD152">
            <v>0</v>
          </cell>
        </row>
        <row r="154">
          <cell r="BD154">
            <v>21958884</v>
          </cell>
        </row>
        <row r="155">
          <cell r="BD155">
            <v>0</v>
          </cell>
        </row>
        <row r="156">
          <cell r="BD156">
            <v>0</v>
          </cell>
        </row>
        <row r="157">
          <cell r="BD157">
            <v>53517</v>
          </cell>
        </row>
        <row r="158">
          <cell r="BD158">
            <v>0</v>
          </cell>
        </row>
        <row r="159">
          <cell r="BD159">
            <v>770000</v>
          </cell>
        </row>
        <row r="160">
          <cell r="BD160">
            <v>0</v>
          </cell>
        </row>
        <row r="161">
          <cell r="BD161">
            <v>0</v>
          </cell>
        </row>
        <row r="162">
          <cell r="BD162">
            <v>0</v>
          </cell>
        </row>
        <row r="163">
          <cell r="BD163">
            <v>264747</v>
          </cell>
        </row>
        <row r="164">
          <cell r="BD164">
            <v>0</v>
          </cell>
        </row>
        <row r="165">
          <cell r="BD165">
            <v>0</v>
          </cell>
        </row>
        <row r="166">
          <cell r="BD166">
            <v>0</v>
          </cell>
        </row>
        <row r="167">
          <cell r="BD167">
            <v>0</v>
          </cell>
        </row>
        <row r="168">
          <cell r="BD168">
            <v>0</v>
          </cell>
        </row>
        <row r="169">
          <cell r="BD169">
            <v>0</v>
          </cell>
        </row>
        <row r="170">
          <cell r="BD170">
            <v>0</v>
          </cell>
        </row>
        <row r="173">
          <cell r="BD173">
            <v>0</v>
          </cell>
        </row>
        <row r="174">
          <cell r="BD174">
            <v>0</v>
          </cell>
        </row>
        <row r="175">
          <cell r="BD175">
            <v>0</v>
          </cell>
        </row>
        <row r="177">
          <cell r="BD177">
            <v>0</v>
          </cell>
        </row>
        <row r="178">
          <cell r="BD178">
            <v>0</v>
          </cell>
        </row>
        <row r="179">
          <cell r="BD179">
            <v>0</v>
          </cell>
        </row>
        <row r="180">
          <cell r="BD180">
            <v>0</v>
          </cell>
        </row>
        <row r="181">
          <cell r="BD181">
            <v>0</v>
          </cell>
        </row>
        <row r="182">
          <cell r="BD182">
            <v>0</v>
          </cell>
        </row>
        <row r="184">
          <cell r="BD184">
            <v>0</v>
          </cell>
        </row>
        <row r="186">
          <cell r="BD186">
            <v>0</v>
          </cell>
        </row>
        <row r="187">
          <cell r="BD187">
            <v>0</v>
          </cell>
        </row>
        <row r="188">
          <cell r="BD188">
            <v>0</v>
          </cell>
        </row>
        <row r="189">
          <cell r="BD189">
            <v>0</v>
          </cell>
        </row>
        <row r="190">
          <cell r="BD190">
            <v>0</v>
          </cell>
        </row>
        <row r="192">
          <cell r="BD192">
            <v>0</v>
          </cell>
        </row>
        <row r="193">
          <cell r="BD193">
            <v>0</v>
          </cell>
        </row>
        <row r="194">
          <cell r="BD194">
            <v>0</v>
          </cell>
        </row>
        <row r="195">
          <cell r="BD195">
            <v>0</v>
          </cell>
        </row>
        <row r="196">
          <cell r="BD196">
            <v>0</v>
          </cell>
        </row>
        <row r="197">
          <cell r="BD197">
            <v>0</v>
          </cell>
        </row>
        <row r="198">
          <cell r="BD198">
            <v>0</v>
          </cell>
        </row>
        <row r="199">
          <cell r="BD199">
            <v>0</v>
          </cell>
        </row>
        <row r="201">
          <cell r="BD201">
            <v>0</v>
          </cell>
        </row>
        <row r="202">
          <cell r="BD202">
            <v>0</v>
          </cell>
        </row>
        <row r="203">
          <cell r="BD203">
            <v>0</v>
          </cell>
        </row>
        <row r="204">
          <cell r="BD204">
            <v>0</v>
          </cell>
        </row>
        <row r="205">
          <cell r="BD205">
            <v>0</v>
          </cell>
        </row>
        <row r="207">
          <cell r="BD207">
            <v>0</v>
          </cell>
        </row>
        <row r="208">
          <cell r="BD208">
            <v>0</v>
          </cell>
        </row>
        <row r="209">
          <cell r="BD209">
            <v>0</v>
          </cell>
        </row>
        <row r="210">
          <cell r="BD210">
            <v>0</v>
          </cell>
        </row>
        <row r="211">
          <cell r="BD211">
            <v>0</v>
          </cell>
        </row>
        <row r="214">
          <cell r="BD214">
            <v>871002</v>
          </cell>
        </row>
        <row r="216">
          <cell r="BD216">
            <v>3610879</v>
          </cell>
        </row>
        <row r="217">
          <cell r="BD217">
            <v>0</v>
          </cell>
        </row>
        <row r="218">
          <cell r="BD218">
            <v>0</v>
          </cell>
        </row>
        <row r="219">
          <cell r="BD219">
            <v>0</v>
          </cell>
        </row>
        <row r="222">
          <cell r="BD222">
            <v>0</v>
          </cell>
        </row>
        <row r="223">
          <cell r="BD223">
            <v>253118</v>
          </cell>
        </row>
        <row r="224">
          <cell r="BD224">
            <v>777322</v>
          </cell>
        </row>
        <row r="225">
          <cell r="BD225">
            <v>0</v>
          </cell>
        </row>
        <row r="226">
          <cell r="BD226">
            <v>24967</v>
          </cell>
        </row>
        <row r="227">
          <cell r="BD227">
            <v>0</v>
          </cell>
        </row>
        <row r="228">
          <cell r="BD228">
            <v>41026</v>
          </cell>
        </row>
        <row r="229">
          <cell r="BD229">
            <v>0</v>
          </cell>
        </row>
        <row r="230">
          <cell r="BD230">
            <v>2605480</v>
          </cell>
        </row>
        <row r="234">
          <cell r="BD234">
            <v>320169</v>
          </cell>
        </row>
        <row r="235">
          <cell r="BD235">
            <v>936010</v>
          </cell>
        </row>
        <row r="236">
          <cell r="BD236">
            <v>178005</v>
          </cell>
        </row>
        <row r="237">
          <cell r="BD237">
            <v>3032449</v>
          </cell>
        </row>
        <row r="238">
          <cell r="BD238">
            <v>10500</v>
          </cell>
        </row>
        <row r="239">
          <cell r="BD239">
            <v>2702743</v>
          </cell>
        </row>
        <row r="240">
          <cell r="BD240">
            <v>300000</v>
          </cell>
        </row>
        <row r="241">
          <cell r="BD241">
            <v>4027001</v>
          </cell>
        </row>
        <row r="242">
          <cell r="BD242">
            <v>1207163</v>
          </cell>
        </row>
        <row r="245">
          <cell r="BD245">
            <v>9735863</v>
          </cell>
        </row>
        <row r="247">
          <cell r="BD247">
            <v>11280636</v>
          </cell>
        </row>
        <row r="250">
          <cell r="BD250">
            <v>0</v>
          </cell>
        </row>
        <row r="251">
          <cell r="BD251">
            <v>592818</v>
          </cell>
        </row>
        <row r="252">
          <cell r="BD252">
            <v>0</v>
          </cell>
        </row>
        <row r="253">
          <cell r="BD253">
            <v>15206</v>
          </cell>
        </row>
        <row r="254">
          <cell r="AT254">
            <v>0</v>
          </cell>
        </row>
        <row r="255">
          <cell r="AT255">
            <v>0</v>
          </cell>
        </row>
        <row r="257">
          <cell r="BD257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ion"/>
      <sheetName val="GAA-2014"/>
      <sheetName val="PROGRAMS"/>
      <sheetName val="NC"/>
      <sheetName val="SUMMARY"/>
      <sheetName val="B"/>
      <sheetName val="GAARD"/>
      <sheetName val="WP"/>
      <sheetName val="abm-estimate"/>
      <sheetName val="WP-OCT."/>
      <sheetName val="WP-Sept"/>
      <sheetName val="WP-NOV."/>
      <sheetName val="MARCH"/>
      <sheetName val="WP-monthly"/>
      <sheetName val="WP-FEB."/>
      <sheetName val="BYDEPT"/>
      <sheetName val="AGENCY"/>
      <sheetName val="monthly comparison"/>
      <sheetName val="anx a "/>
      <sheetName val="a-1 "/>
      <sheetName val="anx a"/>
      <sheetName val="a-1"/>
      <sheetName val="anx a2"/>
      <sheetName val="anx a-2"/>
      <sheetName val="anx a3"/>
      <sheetName val="NC-NNC"/>
      <sheetName val="2014ACTUALFCR"/>
      <sheetName val="abm-yr-on-yr"/>
      <sheetName val="A"/>
      <sheetName val="anx a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J8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B"/>
      <sheetName val="NCA"/>
      <sheetName val="VS. DISB."/>
      <sheetName val="PROGRAMS"/>
      <sheetName val="NNC-NC"/>
      <sheetName val="all sources"/>
      <sheetName val="RLIP-GARO"/>
      <sheetName val="SUM"/>
      <sheetName val="NEW GAA"/>
      <sheetName val="AUTO"/>
      <sheetName val="CONT-RA10633"/>
      <sheetName val="SUPPL-10652"/>
      <sheetName val="UF"/>
      <sheetName val="SUM-SPFs"/>
      <sheetName val="SUM-CONT."/>
      <sheetName val="SUM-AUTO"/>
      <sheetName val="SUM-SUPPL"/>
      <sheetName val="SUM-UF"/>
      <sheetName val="Sheet1"/>
    </sheetNames>
    <sheetDataSet>
      <sheetData sheetId="0"/>
      <sheetData sheetId="1"/>
      <sheetData sheetId="2"/>
      <sheetData sheetId="3"/>
      <sheetData sheetId="4">
        <row r="7">
          <cell r="Z7">
            <v>1372088967</v>
          </cell>
        </row>
      </sheetData>
      <sheetData sheetId="5">
        <row r="1">
          <cell r="A1" t="str">
            <v>CY 2015 ALLOTMENT RELEASES</v>
          </cell>
        </row>
        <row r="3">
          <cell r="A3" t="str">
            <v>January 1-May 31, 2015</v>
          </cell>
        </row>
      </sheetData>
      <sheetData sheetId="6"/>
      <sheetData sheetId="7">
        <row r="1">
          <cell r="A1" t="str">
            <v>CY 2015 ALLOTMENT RELEASES</v>
          </cell>
        </row>
        <row r="3">
          <cell r="A3" t="str">
            <v>January 1-May 31, 2015</v>
          </cell>
        </row>
      </sheetData>
      <sheetData sheetId="8">
        <row r="7">
          <cell r="E7">
            <v>12658419</v>
          </cell>
          <cell r="H7">
            <v>0</v>
          </cell>
          <cell r="L7">
            <v>0</v>
          </cell>
          <cell r="O7">
            <v>0</v>
          </cell>
          <cell r="R7">
            <v>0</v>
          </cell>
          <cell r="V7">
            <v>0</v>
          </cell>
          <cell r="AJ7">
            <v>0</v>
          </cell>
          <cell r="AR7">
            <v>0</v>
          </cell>
        </row>
        <row r="8">
          <cell r="E8">
            <v>2567637</v>
          </cell>
          <cell r="H8">
            <v>0</v>
          </cell>
          <cell r="L8">
            <v>0</v>
          </cell>
          <cell r="O8">
            <v>0</v>
          </cell>
          <cell r="R8">
            <v>0</v>
          </cell>
          <cell r="V8">
            <v>0</v>
          </cell>
          <cell r="W8">
            <v>7912781</v>
          </cell>
          <cell r="Z8">
            <v>16690</v>
          </cell>
          <cell r="AJ8">
            <v>13702</v>
          </cell>
          <cell r="AR8">
            <v>7943173</v>
          </cell>
        </row>
        <row r="9">
          <cell r="E9">
            <v>222632</v>
          </cell>
          <cell r="H9">
            <v>0</v>
          </cell>
          <cell r="L9">
            <v>0</v>
          </cell>
          <cell r="O9">
            <v>0</v>
          </cell>
          <cell r="R9">
            <v>0</v>
          </cell>
          <cell r="V9">
            <v>0</v>
          </cell>
          <cell r="Z9">
            <v>969</v>
          </cell>
          <cell r="AJ9">
            <v>264</v>
          </cell>
          <cell r="AR9">
            <v>1233</v>
          </cell>
        </row>
        <row r="10">
          <cell r="E10">
            <v>10158390</v>
          </cell>
          <cell r="H10">
            <v>0</v>
          </cell>
          <cell r="L10">
            <v>0</v>
          </cell>
          <cell r="O10">
            <v>0</v>
          </cell>
          <cell r="R10">
            <v>0</v>
          </cell>
          <cell r="V10">
            <v>0</v>
          </cell>
          <cell r="AD10">
            <v>0</v>
          </cell>
          <cell r="AJ10">
            <v>15457</v>
          </cell>
          <cell r="AR10">
            <v>15457</v>
          </cell>
        </row>
        <row r="11">
          <cell r="E11">
            <v>38788736</v>
          </cell>
          <cell r="H11">
            <v>0</v>
          </cell>
          <cell r="L11">
            <v>0</v>
          </cell>
          <cell r="O11">
            <v>264333</v>
          </cell>
          <cell r="R11">
            <v>0</v>
          </cell>
          <cell r="V11">
            <v>0</v>
          </cell>
          <cell r="AJ11">
            <v>22615</v>
          </cell>
          <cell r="AR11">
            <v>286948</v>
          </cell>
        </row>
        <row r="12">
          <cell r="E12">
            <v>1626295</v>
          </cell>
          <cell r="H12">
            <v>0</v>
          </cell>
          <cell r="L12">
            <v>0</v>
          </cell>
          <cell r="O12">
            <v>0</v>
          </cell>
          <cell r="R12">
            <v>0</v>
          </cell>
          <cell r="V12">
            <v>100000</v>
          </cell>
          <cell r="AJ12">
            <v>3237</v>
          </cell>
          <cell r="AR12">
            <v>103237</v>
          </cell>
        </row>
        <row r="14">
          <cell r="E14">
            <v>17783591</v>
          </cell>
          <cell r="H14">
            <v>0</v>
          </cell>
          <cell r="L14">
            <v>0</v>
          </cell>
          <cell r="O14">
            <v>0</v>
          </cell>
          <cell r="R14">
            <v>0</v>
          </cell>
          <cell r="V14">
            <v>0</v>
          </cell>
          <cell r="AD14">
            <v>0</v>
          </cell>
          <cell r="AJ14">
            <v>2163</v>
          </cell>
          <cell r="AR14">
            <v>2163</v>
          </cell>
        </row>
        <row r="15">
          <cell r="E15">
            <v>252050154</v>
          </cell>
          <cell r="H15">
            <v>0</v>
          </cell>
          <cell r="L15">
            <v>0</v>
          </cell>
          <cell r="O15">
            <v>0</v>
          </cell>
          <cell r="R15">
            <v>0</v>
          </cell>
          <cell r="V15">
            <v>0</v>
          </cell>
          <cell r="Z15">
            <v>6973159</v>
          </cell>
          <cell r="AD15">
            <v>0</v>
          </cell>
          <cell r="AJ15">
            <v>444034</v>
          </cell>
          <cell r="AR15">
            <v>7417193</v>
          </cell>
        </row>
        <row r="16">
          <cell r="E16">
            <v>41361328</v>
          </cell>
          <cell r="H16">
            <v>0</v>
          </cell>
          <cell r="L16">
            <v>0</v>
          </cell>
          <cell r="O16">
            <v>0</v>
          </cell>
          <cell r="R16">
            <v>0</v>
          </cell>
          <cell r="V16">
            <v>0</v>
          </cell>
          <cell r="Z16">
            <v>860593</v>
          </cell>
          <cell r="AD16">
            <v>0</v>
          </cell>
          <cell r="AJ16">
            <v>314364</v>
          </cell>
          <cell r="AR16">
            <v>1174957</v>
          </cell>
        </row>
        <row r="17">
          <cell r="E17">
            <v>3469272</v>
          </cell>
          <cell r="H17">
            <v>0</v>
          </cell>
          <cell r="L17">
            <v>0</v>
          </cell>
          <cell r="O17">
            <v>0</v>
          </cell>
          <cell r="R17">
            <v>0</v>
          </cell>
          <cell r="V17">
            <v>0</v>
          </cell>
          <cell r="AJ17">
            <v>1727</v>
          </cell>
          <cell r="AR17">
            <v>1727</v>
          </cell>
        </row>
        <row r="18">
          <cell r="E18">
            <v>20702958</v>
          </cell>
          <cell r="H18">
            <v>0</v>
          </cell>
          <cell r="L18">
            <v>0</v>
          </cell>
          <cell r="O18">
            <v>0</v>
          </cell>
          <cell r="R18">
            <v>0</v>
          </cell>
          <cell r="V18">
            <v>35000</v>
          </cell>
          <cell r="W18">
            <v>1153</v>
          </cell>
          <cell r="AJ18">
            <v>22353</v>
          </cell>
          <cell r="AR18">
            <v>58506</v>
          </cell>
        </row>
        <row r="19">
          <cell r="E19">
            <v>12856042</v>
          </cell>
          <cell r="H19">
            <v>0</v>
          </cell>
          <cell r="L19">
            <v>0</v>
          </cell>
          <cell r="O19">
            <v>0</v>
          </cell>
          <cell r="R19">
            <v>0</v>
          </cell>
          <cell r="V19">
            <v>0</v>
          </cell>
          <cell r="Y19">
            <v>5302</v>
          </cell>
          <cell r="Z19">
            <v>1921</v>
          </cell>
          <cell r="AJ19">
            <v>256950</v>
          </cell>
          <cell r="AR19">
            <v>264173</v>
          </cell>
        </row>
        <row r="20">
          <cell r="E20">
            <v>11857884</v>
          </cell>
          <cell r="H20">
            <v>0</v>
          </cell>
          <cell r="L20">
            <v>0</v>
          </cell>
          <cell r="O20">
            <v>0</v>
          </cell>
          <cell r="R20">
            <v>2850</v>
          </cell>
          <cell r="V20">
            <v>0</v>
          </cell>
          <cell r="Y20">
            <v>12865</v>
          </cell>
          <cell r="AJ20">
            <v>44976</v>
          </cell>
          <cell r="AR20">
            <v>60691</v>
          </cell>
        </row>
        <row r="22">
          <cell r="E22">
            <v>21929566</v>
          </cell>
          <cell r="H22">
            <v>0</v>
          </cell>
          <cell r="L22">
            <v>0</v>
          </cell>
          <cell r="O22">
            <v>0</v>
          </cell>
          <cell r="R22">
            <v>0</v>
          </cell>
          <cell r="V22">
            <v>70001</v>
          </cell>
          <cell r="AJ22">
            <v>122706</v>
          </cell>
          <cell r="AR22">
            <v>192707</v>
          </cell>
        </row>
        <row r="23">
          <cell r="E23">
            <v>15966452</v>
          </cell>
          <cell r="H23">
            <v>0</v>
          </cell>
          <cell r="L23">
            <v>0</v>
          </cell>
          <cell r="O23">
            <v>0</v>
          </cell>
          <cell r="R23">
            <v>0</v>
          </cell>
          <cell r="V23">
            <v>0</v>
          </cell>
          <cell r="Z23">
            <v>1470222</v>
          </cell>
          <cell r="AJ23">
            <v>53640</v>
          </cell>
          <cell r="AR23">
            <v>1523862</v>
          </cell>
        </row>
        <row r="24">
          <cell r="E24">
            <v>102614277</v>
          </cell>
          <cell r="H24">
            <v>0</v>
          </cell>
          <cell r="L24">
            <v>10227</v>
          </cell>
          <cell r="O24">
            <v>0</v>
          </cell>
          <cell r="R24">
            <v>142044</v>
          </cell>
          <cell r="V24">
            <v>0</v>
          </cell>
          <cell r="Z24">
            <v>2845306</v>
          </cell>
          <cell r="AD24">
            <v>0</v>
          </cell>
          <cell r="AJ24">
            <v>17067630</v>
          </cell>
          <cell r="AR24">
            <v>20065207</v>
          </cell>
        </row>
        <row r="25">
          <cell r="E25">
            <v>11128986</v>
          </cell>
          <cell r="H25">
            <v>0</v>
          </cell>
          <cell r="L25">
            <v>0</v>
          </cell>
          <cell r="O25">
            <v>0</v>
          </cell>
          <cell r="R25">
            <v>104143</v>
          </cell>
          <cell r="V25">
            <v>0</v>
          </cell>
          <cell r="W25">
            <v>2950</v>
          </cell>
          <cell r="AJ25">
            <v>418320</v>
          </cell>
          <cell r="AR25">
            <v>525413</v>
          </cell>
        </row>
        <row r="27">
          <cell r="E27">
            <v>8021657</v>
          </cell>
          <cell r="H27">
            <v>0</v>
          </cell>
          <cell r="L27">
            <v>0</v>
          </cell>
          <cell r="O27">
            <v>0</v>
          </cell>
          <cell r="R27">
            <v>0</v>
          </cell>
          <cell r="V27">
            <v>0</v>
          </cell>
          <cell r="AJ27">
            <v>99696</v>
          </cell>
          <cell r="AR27">
            <v>99696</v>
          </cell>
        </row>
        <row r="28">
          <cell r="E28">
            <v>3521922</v>
          </cell>
          <cell r="H28">
            <v>0</v>
          </cell>
          <cell r="L28">
            <v>0</v>
          </cell>
          <cell r="O28">
            <v>0</v>
          </cell>
          <cell r="R28">
            <v>0</v>
          </cell>
          <cell r="V28">
            <v>0</v>
          </cell>
          <cell r="Z28">
            <v>19025</v>
          </cell>
          <cell r="AJ28">
            <v>10563</v>
          </cell>
          <cell r="AR28">
            <v>29588</v>
          </cell>
        </row>
        <row r="29">
          <cell r="E29">
            <v>98426086</v>
          </cell>
          <cell r="H29">
            <v>0</v>
          </cell>
          <cell r="L29">
            <v>0</v>
          </cell>
          <cell r="O29">
            <v>0</v>
          </cell>
          <cell r="R29">
            <v>144034</v>
          </cell>
          <cell r="V29">
            <v>0</v>
          </cell>
          <cell r="Z29">
            <v>22367</v>
          </cell>
          <cell r="AJ29">
            <v>25578059</v>
          </cell>
          <cell r="AR29">
            <v>25744460</v>
          </cell>
        </row>
        <row r="31">
          <cell r="E31">
            <v>158282853</v>
          </cell>
          <cell r="H31">
            <v>0</v>
          </cell>
          <cell r="L31">
            <v>0</v>
          </cell>
          <cell r="O31">
            <v>1086595</v>
          </cell>
          <cell r="R31">
            <v>0</v>
          </cell>
          <cell r="V31">
            <v>0</v>
          </cell>
          <cell r="AD31">
            <v>0</v>
          </cell>
          <cell r="AJ31">
            <v>17474</v>
          </cell>
          <cell r="AR31">
            <v>1104069</v>
          </cell>
        </row>
        <row r="32">
          <cell r="E32">
            <v>148834191</v>
          </cell>
          <cell r="H32">
            <v>0</v>
          </cell>
          <cell r="L32">
            <v>0</v>
          </cell>
          <cell r="O32">
            <v>0</v>
          </cell>
          <cell r="R32">
            <v>0</v>
          </cell>
          <cell r="V32">
            <v>0</v>
          </cell>
          <cell r="Z32">
            <v>51639</v>
          </cell>
          <cell r="AJ32">
            <v>40173</v>
          </cell>
          <cell r="AR32">
            <v>91812</v>
          </cell>
        </row>
        <row r="33">
          <cell r="E33">
            <v>17565925</v>
          </cell>
          <cell r="H33">
            <v>0</v>
          </cell>
          <cell r="L33">
            <v>0</v>
          </cell>
          <cell r="O33">
            <v>0</v>
          </cell>
          <cell r="R33">
            <v>0</v>
          </cell>
          <cell r="V33">
            <v>0</v>
          </cell>
          <cell r="W33">
            <v>4608</v>
          </cell>
          <cell r="Z33">
            <v>9435</v>
          </cell>
          <cell r="AJ33">
            <v>74570</v>
          </cell>
          <cell r="AR33">
            <v>88613</v>
          </cell>
        </row>
        <row r="34">
          <cell r="E34">
            <v>107701252</v>
          </cell>
          <cell r="H34">
            <v>0</v>
          </cell>
          <cell r="L34">
            <v>0</v>
          </cell>
          <cell r="O34">
            <v>2010977</v>
          </cell>
          <cell r="R34">
            <v>0</v>
          </cell>
          <cell r="V34">
            <v>10716</v>
          </cell>
          <cell r="Z34">
            <v>24550</v>
          </cell>
          <cell r="AD34">
            <v>0</v>
          </cell>
          <cell r="AJ34">
            <v>12608</v>
          </cell>
          <cell r="AR34">
            <v>2058851</v>
          </cell>
        </row>
        <row r="35">
          <cell r="E35">
            <v>2453718</v>
          </cell>
          <cell r="H35">
            <v>0</v>
          </cell>
          <cell r="L35">
            <v>0</v>
          </cell>
          <cell r="O35">
            <v>0</v>
          </cell>
          <cell r="R35">
            <v>0</v>
          </cell>
          <cell r="V35">
            <v>0</v>
          </cell>
          <cell r="Z35">
            <v>3443</v>
          </cell>
          <cell r="AJ35">
            <v>2810</v>
          </cell>
          <cell r="AR35">
            <v>6253</v>
          </cell>
        </row>
        <row r="36">
          <cell r="E36">
            <v>3734308</v>
          </cell>
          <cell r="H36">
            <v>0</v>
          </cell>
          <cell r="L36">
            <v>0</v>
          </cell>
          <cell r="O36">
            <v>0</v>
          </cell>
          <cell r="R36">
            <v>0</v>
          </cell>
          <cell r="V36">
            <v>0</v>
          </cell>
          <cell r="AJ36">
            <v>5524</v>
          </cell>
          <cell r="AR36">
            <v>5524</v>
          </cell>
        </row>
        <row r="37">
          <cell r="E37">
            <v>52874342</v>
          </cell>
          <cell r="H37">
            <v>0</v>
          </cell>
          <cell r="L37">
            <v>0</v>
          </cell>
          <cell r="O37">
            <v>0</v>
          </cell>
          <cell r="R37">
            <v>0</v>
          </cell>
          <cell r="V37">
            <v>0</v>
          </cell>
          <cell r="W37">
            <v>6590</v>
          </cell>
          <cell r="AJ37">
            <v>427157</v>
          </cell>
          <cell r="AR37">
            <v>433747</v>
          </cell>
        </row>
        <row r="38">
          <cell r="E38">
            <v>5962780</v>
          </cell>
          <cell r="H38">
            <v>0</v>
          </cell>
          <cell r="L38">
            <v>0</v>
          </cell>
          <cell r="O38">
            <v>0</v>
          </cell>
          <cell r="R38">
            <v>0</v>
          </cell>
          <cell r="V38">
            <v>0</v>
          </cell>
          <cell r="Z38">
            <v>5066</v>
          </cell>
          <cell r="AJ38">
            <v>15330</v>
          </cell>
          <cell r="AR38">
            <v>20396</v>
          </cell>
        </row>
        <row r="39">
          <cell r="E39">
            <v>987312</v>
          </cell>
          <cell r="H39">
            <v>0</v>
          </cell>
          <cell r="L39">
            <v>0</v>
          </cell>
          <cell r="O39">
            <v>0</v>
          </cell>
          <cell r="R39">
            <v>5400</v>
          </cell>
          <cell r="V39">
            <v>0</v>
          </cell>
          <cell r="Z39">
            <v>13501</v>
          </cell>
          <cell r="AJ39">
            <v>13185</v>
          </cell>
          <cell r="AR39">
            <v>32086</v>
          </cell>
        </row>
        <row r="40">
          <cell r="E40">
            <v>24655017</v>
          </cell>
          <cell r="H40">
            <v>0</v>
          </cell>
          <cell r="L40">
            <v>0</v>
          </cell>
          <cell r="O40">
            <v>0</v>
          </cell>
          <cell r="R40">
            <v>0</v>
          </cell>
          <cell r="V40">
            <v>0</v>
          </cell>
          <cell r="Z40">
            <v>33711</v>
          </cell>
          <cell r="AJ40">
            <v>118596</v>
          </cell>
          <cell r="AR40">
            <v>152307</v>
          </cell>
        </row>
        <row r="41">
          <cell r="E41">
            <v>2897</v>
          </cell>
          <cell r="H41">
            <v>0</v>
          </cell>
          <cell r="L41">
            <v>0</v>
          </cell>
          <cell r="O41">
            <v>0</v>
          </cell>
          <cell r="R41">
            <v>0</v>
          </cell>
          <cell r="V41">
            <v>0</v>
          </cell>
          <cell r="AJ41">
            <v>0</v>
          </cell>
          <cell r="AR41">
            <v>0</v>
          </cell>
        </row>
        <row r="42">
          <cell r="E42">
            <v>20260782</v>
          </cell>
          <cell r="H42">
            <v>0</v>
          </cell>
          <cell r="L42">
            <v>0</v>
          </cell>
          <cell r="O42">
            <v>0</v>
          </cell>
          <cell r="R42">
            <v>0</v>
          </cell>
          <cell r="V42">
            <v>0</v>
          </cell>
          <cell r="AJ42">
            <v>374753</v>
          </cell>
          <cell r="AR42">
            <v>374753</v>
          </cell>
        </row>
        <row r="43">
          <cell r="E43">
            <v>1114273</v>
          </cell>
          <cell r="H43">
            <v>0</v>
          </cell>
          <cell r="L43">
            <v>0</v>
          </cell>
          <cell r="O43">
            <v>0</v>
          </cell>
          <cell r="R43">
            <v>0</v>
          </cell>
          <cell r="V43">
            <v>0</v>
          </cell>
          <cell r="W43">
            <v>4980</v>
          </cell>
          <cell r="Z43">
            <v>524</v>
          </cell>
          <cell r="AJ43">
            <v>11954</v>
          </cell>
          <cell r="AR43">
            <v>17458</v>
          </cell>
        </row>
        <row r="44">
          <cell r="E44">
            <v>7754238</v>
          </cell>
          <cell r="H44">
            <v>0</v>
          </cell>
          <cell r="L44">
            <v>0</v>
          </cell>
          <cell r="O44">
            <v>0</v>
          </cell>
          <cell r="R44">
            <v>0</v>
          </cell>
          <cell r="V44">
            <v>0</v>
          </cell>
          <cell r="Z44">
            <v>71022</v>
          </cell>
          <cell r="AJ44">
            <v>185210</v>
          </cell>
          <cell r="AR44">
            <v>256232</v>
          </cell>
        </row>
        <row r="45">
          <cell r="E45">
            <v>16814910</v>
          </cell>
          <cell r="H45">
            <v>0</v>
          </cell>
          <cell r="L45">
            <v>0</v>
          </cell>
          <cell r="O45">
            <v>0</v>
          </cell>
          <cell r="R45">
            <v>0</v>
          </cell>
          <cell r="V45">
            <v>0</v>
          </cell>
          <cell r="AJ45">
            <v>68319</v>
          </cell>
          <cell r="AR45">
            <v>68319</v>
          </cell>
        </row>
        <row r="46">
          <cell r="E46">
            <v>1821694</v>
          </cell>
          <cell r="H46">
            <v>0</v>
          </cell>
          <cell r="L46">
            <v>0</v>
          </cell>
          <cell r="O46">
            <v>0</v>
          </cell>
          <cell r="R46">
            <v>0</v>
          </cell>
          <cell r="V46">
            <v>0</v>
          </cell>
          <cell r="Z46">
            <v>11264</v>
          </cell>
          <cell r="AJ46">
            <v>0</v>
          </cell>
          <cell r="AR46">
            <v>11264</v>
          </cell>
        </row>
        <row r="47">
          <cell r="E47">
            <v>355101</v>
          </cell>
          <cell r="H47">
            <v>0</v>
          </cell>
          <cell r="L47">
            <v>0</v>
          </cell>
          <cell r="O47">
            <v>0</v>
          </cell>
          <cell r="R47">
            <v>0</v>
          </cell>
          <cell r="V47">
            <v>0</v>
          </cell>
          <cell r="AJ47">
            <v>5014</v>
          </cell>
          <cell r="AR47">
            <v>5014</v>
          </cell>
        </row>
        <row r="50">
          <cell r="E50">
            <v>40000</v>
          </cell>
          <cell r="H50">
            <v>0</v>
          </cell>
          <cell r="L50">
            <v>0</v>
          </cell>
          <cell r="O50">
            <v>0</v>
          </cell>
          <cell r="R50">
            <v>0</v>
          </cell>
          <cell r="V50">
            <v>0</v>
          </cell>
          <cell r="AJ50">
            <v>0</v>
          </cell>
          <cell r="AR50">
            <v>0</v>
          </cell>
        </row>
        <row r="51">
          <cell r="E51">
            <v>78250</v>
          </cell>
          <cell r="AR51">
            <v>0</v>
          </cell>
        </row>
        <row r="52">
          <cell r="E52">
            <v>82792</v>
          </cell>
          <cell r="H52">
            <v>0</v>
          </cell>
          <cell r="L52">
            <v>0</v>
          </cell>
          <cell r="O52">
            <v>0</v>
          </cell>
          <cell r="R52">
            <v>0</v>
          </cell>
          <cell r="V52">
            <v>0</v>
          </cell>
          <cell r="Z52">
            <v>676</v>
          </cell>
          <cell r="AJ52">
            <v>0</v>
          </cell>
          <cell r="AR52">
            <v>676</v>
          </cell>
        </row>
        <row r="54">
          <cell r="E54">
            <v>2138428</v>
          </cell>
          <cell r="H54">
            <v>0</v>
          </cell>
          <cell r="L54">
            <v>0</v>
          </cell>
          <cell r="O54">
            <v>0</v>
          </cell>
          <cell r="R54">
            <v>0</v>
          </cell>
          <cell r="V54">
            <v>0</v>
          </cell>
          <cell r="AJ54">
            <v>339</v>
          </cell>
          <cell r="AR54">
            <v>339</v>
          </cell>
        </row>
        <row r="55">
          <cell r="E55">
            <v>230341</v>
          </cell>
          <cell r="H55">
            <v>0</v>
          </cell>
          <cell r="L55">
            <v>0</v>
          </cell>
          <cell r="O55">
            <v>0</v>
          </cell>
          <cell r="R55">
            <v>0</v>
          </cell>
          <cell r="V55">
            <v>0</v>
          </cell>
          <cell r="Z55">
            <v>2875</v>
          </cell>
          <cell r="AJ55">
            <v>96</v>
          </cell>
          <cell r="AR55">
            <v>2971</v>
          </cell>
        </row>
        <row r="56">
          <cell r="E56">
            <v>41066</v>
          </cell>
          <cell r="H56">
            <v>0</v>
          </cell>
          <cell r="L56">
            <v>0</v>
          </cell>
          <cell r="O56">
            <v>0</v>
          </cell>
          <cell r="R56">
            <v>0</v>
          </cell>
          <cell r="V56">
            <v>0</v>
          </cell>
          <cell r="AJ56">
            <v>0</v>
          </cell>
          <cell r="AR56">
            <v>0</v>
          </cell>
        </row>
        <row r="57">
          <cell r="E57">
            <v>119075</v>
          </cell>
          <cell r="H57">
            <v>0</v>
          </cell>
          <cell r="L57">
            <v>0</v>
          </cell>
          <cell r="O57">
            <v>0</v>
          </cell>
          <cell r="R57">
            <v>0</v>
          </cell>
          <cell r="V57">
            <v>0</v>
          </cell>
          <cell r="Z57">
            <v>1018</v>
          </cell>
          <cell r="AJ57">
            <v>487</v>
          </cell>
          <cell r="AR57">
            <v>1505</v>
          </cell>
        </row>
        <row r="58">
          <cell r="E58">
            <v>407058</v>
          </cell>
          <cell r="H58">
            <v>0</v>
          </cell>
          <cell r="L58">
            <v>0</v>
          </cell>
          <cell r="O58">
            <v>0</v>
          </cell>
          <cell r="R58">
            <v>0</v>
          </cell>
          <cell r="V58">
            <v>0</v>
          </cell>
          <cell r="AJ58">
            <v>12022</v>
          </cell>
          <cell r="AR58">
            <v>12022</v>
          </cell>
        </row>
        <row r="59">
          <cell r="E59">
            <v>56824</v>
          </cell>
          <cell r="H59">
            <v>0</v>
          </cell>
          <cell r="L59">
            <v>0</v>
          </cell>
          <cell r="O59">
            <v>0</v>
          </cell>
          <cell r="R59">
            <v>0</v>
          </cell>
          <cell r="V59">
            <v>0</v>
          </cell>
          <cell r="AJ59">
            <v>0</v>
          </cell>
          <cell r="AR59">
            <v>0</v>
          </cell>
        </row>
        <row r="60">
          <cell r="E60">
            <v>57976</v>
          </cell>
          <cell r="AR60">
            <v>0</v>
          </cell>
        </row>
        <row r="61">
          <cell r="E61">
            <v>63195</v>
          </cell>
          <cell r="H61">
            <v>0</v>
          </cell>
          <cell r="L61">
            <v>0</v>
          </cell>
          <cell r="O61">
            <v>0</v>
          </cell>
          <cell r="R61">
            <v>0</v>
          </cell>
          <cell r="V61">
            <v>0</v>
          </cell>
          <cell r="Z61">
            <v>1627</v>
          </cell>
          <cell r="AJ61">
            <v>71</v>
          </cell>
          <cell r="AR61">
            <v>1698</v>
          </cell>
        </row>
        <row r="62">
          <cell r="E62">
            <v>99057</v>
          </cell>
          <cell r="R62">
            <v>0</v>
          </cell>
          <cell r="AJ62">
            <v>0</v>
          </cell>
          <cell r="AR62">
            <v>0</v>
          </cell>
        </row>
        <row r="63">
          <cell r="E63">
            <v>189434</v>
          </cell>
          <cell r="H63">
            <v>0</v>
          </cell>
          <cell r="L63">
            <v>0</v>
          </cell>
          <cell r="O63">
            <v>0</v>
          </cell>
          <cell r="R63">
            <v>0</v>
          </cell>
          <cell r="V63">
            <v>0</v>
          </cell>
          <cell r="AJ63">
            <v>775</v>
          </cell>
          <cell r="AR63">
            <v>775</v>
          </cell>
        </row>
        <row r="64">
          <cell r="E64">
            <v>119507</v>
          </cell>
          <cell r="H64">
            <v>0</v>
          </cell>
          <cell r="L64">
            <v>0</v>
          </cell>
          <cell r="O64">
            <v>0</v>
          </cell>
          <cell r="R64">
            <v>0</v>
          </cell>
          <cell r="V64">
            <v>0</v>
          </cell>
          <cell r="AJ64">
            <v>0</v>
          </cell>
          <cell r="AR64">
            <v>0</v>
          </cell>
        </row>
        <row r="65">
          <cell r="E65">
            <v>99942</v>
          </cell>
          <cell r="R65">
            <v>0</v>
          </cell>
          <cell r="W65">
            <v>10730</v>
          </cell>
          <cell r="AJ65">
            <v>0</v>
          </cell>
          <cell r="AR65">
            <v>10730</v>
          </cell>
        </row>
        <row r="66">
          <cell r="E66">
            <v>23287</v>
          </cell>
          <cell r="H66">
            <v>0</v>
          </cell>
          <cell r="L66">
            <v>0</v>
          </cell>
          <cell r="O66">
            <v>0</v>
          </cell>
          <cell r="R66">
            <v>0</v>
          </cell>
          <cell r="V66">
            <v>0</v>
          </cell>
          <cell r="Z66">
            <v>625</v>
          </cell>
          <cell r="AJ66">
            <v>0</v>
          </cell>
          <cell r="AR66">
            <v>625</v>
          </cell>
        </row>
        <row r="67">
          <cell r="E67">
            <v>154497</v>
          </cell>
          <cell r="H67">
            <v>0</v>
          </cell>
          <cell r="L67">
            <v>0</v>
          </cell>
          <cell r="O67">
            <v>0</v>
          </cell>
          <cell r="R67">
            <v>0</v>
          </cell>
          <cell r="V67">
            <v>0</v>
          </cell>
          <cell r="AJ67">
            <v>0</v>
          </cell>
          <cell r="AR67">
            <v>0</v>
          </cell>
        </row>
        <row r="69">
          <cell r="E69">
            <v>30165</v>
          </cell>
          <cell r="H69">
            <v>0</v>
          </cell>
          <cell r="L69">
            <v>0</v>
          </cell>
          <cell r="O69">
            <v>0</v>
          </cell>
          <cell r="R69">
            <v>0</v>
          </cell>
          <cell r="V69">
            <v>0</v>
          </cell>
          <cell r="AJ69">
            <v>0</v>
          </cell>
          <cell r="AR69">
            <v>0</v>
          </cell>
        </row>
        <row r="70">
          <cell r="E70">
            <v>743049</v>
          </cell>
          <cell r="H70">
            <v>0</v>
          </cell>
          <cell r="L70">
            <v>0</v>
          </cell>
          <cell r="O70">
            <v>0</v>
          </cell>
          <cell r="R70">
            <v>0</v>
          </cell>
          <cell r="V70">
            <v>0</v>
          </cell>
          <cell r="AJ70">
            <v>0</v>
          </cell>
          <cell r="AR70">
            <v>0</v>
          </cell>
        </row>
        <row r="71">
          <cell r="E71">
            <v>270221</v>
          </cell>
          <cell r="H71">
            <v>0</v>
          </cell>
          <cell r="L71">
            <v>0</v>
          </cell>
          <cell r="O71">
            <v>0</v>
          </cell>
          <cell r="R71">
            <v>0</v>
          </cell>
          <cell r="V71">
            <v>0</v>
          </cell>
          <cell r="AJ71">
            <v>779</v>
          </cell>
          <cell r="AR71">
            <v>779</v>
          </cell>
        </row>
        <row r="72">
          <cell r="E72">
            <v>105995</v>
          </cell>
          <cell r="H72">
            <v>0</v>
          </cell>
          <cell r="L72">
            <v>0</v>
          </cell>
          <cell r="O72">
            <v>0</v>
          </cell>
          <cell r="R72">
            <v>0</v>
          </cell>
          <cell r="V72">
            <v>0</v>
          </cell>
          <cell r="AJ72">
            <v>483</v>
          </cell>
          <cell r="AR72">
            <v>483</v>
          </cell>
        </row>
        <row r="73">
          <cell r="E73">
            <v>774823</v>
          </cell>
          <cell r="AJ73">
            <v>5481</v>
          </cell>
          <cell r="AR73">
            <v>5481</v>
          </cell>
        </row>
        <row r="74">
          <cell r="E74">
            <v>436779</v>
          </cell>
          <cell r="H74">
            <v>0</v>
          </cell>
          <cell r="L74">
            <v>0</v>
          </cell>
          <cell r="O74">
            <v>0</v>
          </cell>
          <cell r="R74">
            <v>0</v>
          </cell>
          <cell r="V74">
            <v>0</v>
          </cell>
          <cell r="AJ74">
            <v>12968</v>
          </cell>
          <cell r="AR74">
            <v>12968</v>
          </cell>
        </row>
        <row r="75">
          <cell r="E75">
            <v>530030</v>
          </cell>
          <cell r="H75">
            <v>0</v>
          </cell>
          <cell r="L75">
            <v>0</v>
          </cell>
          <cell r="O75">
            <v>0</v>
          </cell>
          <cell r="R75">
            <v>0</v>
          </cell>
          <cell r="V75">
            <v>0</v>
          </cell>
          <cell r="AJ75">
            <v>1598</v>
          </cell>
          <cell r="AR75">
            <v>1598</v>
          </cell>
        </row>
        <row r="76">
          <cell r="E76">
            <v>91622</v>
          </cell>
          <cell r="H76">
            <v>0</v>
          </cell>
          <cell r="L76">
            <v>0</v>
          </cell>
          <cell r="O76">
            <v>0</v>
          </cell>
          <cell r="R76">
            <v>0</v>
          </cell>
          <cell r="V76">
            <v>0</v>
          </cell>
          <cell r="Z76">
            <v>886</v>
          </cell>
          <cell r="AJ76">
            <v>0</v>
          </cell>
          <cell r="AR76">
            <v>886</v>
          </cell>
        </row>
        <row r="77">
          <cell r="E77">
            <v>314747</v>
          </cell>
          <cell r="H77">
            <v>0</v>
          </cell>
          <cell r="O77">
            <v>0</v>
          </cell>
          <cell r="R77">
            <v>0</v>
          </cell>
          <cell r="W77">
            <v>3250</v>
          </cell>
          <cell r="AJ77">
            <v>2515</v>
          </cell>
          <cell r="AR77">
            <v>5765</v>
          </cell>
        </row>
        <row r="78">
          <cell r="E78">
            <v>582280</v>
          </cell>
          <cell r="H78">
            <v>0</v>
          </cell>
          <cell r="L78">
            <v>0</v>
          </cell>
          <cell r="O78">
            <v>0</v>
          </cell>
          <cell r="R78">
            <v>0</v>
          </cell>
          <cell r="V78">
            <v>0</v>
          </cell>
          <cell r="AJ78">
            <v>0</v>
          </cell>
          <cell r="AR78">
            <v>0</v>
          </cell>
        </row>
        <row r="79">
          <cell r="E79">
            <v>45826</v>
          </cell>
          <cell r="H79">
            <v>0</v>
          </cell>
          <cell r="R79">
            <v>0</v>
          </cell>
          <cell r="Z79">
            <v>536</v>
          </cell>
          <cell r="AJ79">
            <v>0</v>
          </cell>
          <cell r="AR79">
            <v>536</v>
          </cell>
        </row>
        <row r="80">
          <cell r="E80">
            <v>168778</v>
          </cell>
          <cell r="H80">
            <v>0</v>
          </cell>
          <cell r="L80">
            <v>0</v>
          </cell>
          <cell r="O80">
            <v>0</v>
          </cell>
          <cell r="R80">
            <v>0</v>
          </cell>
          <cell r="V80">
            <v>0</v>
          </cell>
          <cell r="AJ80">
            <v>0</v>
          </cell>
          <cell r="AR80">
            <v>0</v>
          </cell>
        </row>
        <row r="81">
          <cell r="E81">
            <v>57265</v>
          </cell>
          <cell r="H81">
            <v>0</v>
          </cell>
          <cell r="L81">
            <v>0</v>
          </cell>
          <cell r="O81">
            <v>0</v>
          </cell>
          <cell r="R81">
            <v>0</v>
          </cell>
          <cell r="V81">
            <v>0</v>
          </cell>
          <cell r="AJ81">
            <v>0</v>
          </cell>
          <cell r="AR81">
            <v>0</v>
          </cell>
        </row>
        <row r="82">
          <cell r="E82">
            <v>897357</v>
          </cell>
          <cell r="H82">
            <v>0</v>
          </cell>
          <cell r="L82">
            <v>0</v>
          </cell>
          <cell r="O82">
            <v>0</v>
          </cell>
          <cell r="R82">
            <v>0</v>
          </cell>
          <cell r="V82">
            <v>0</v>
          </cell>
          <cell r="AJ82">
            <v>17094</v>
          </cell>
          <cell r="AR82">
            <v>17094</v>
          </cell>
        </row>
        <row r="83">
          <cell r="E83">
            <v>114320</v>
          </cell>
          <cell r="H83">
            <v>0</v>
          </cell>
          <cell r="Z83">
            <v>827</v>
          </cell>
          <cell r="AJ83">
            <v>709</v>
          </cell>
          <cell r="AR83">
            <v>1536</v>
          </cell>
        </row>
        <row r="84">
          <cell r="E84">
            <v>186924</v>
          </cell>
          <cell r="H84">
            <v>0</v>
          </cell>
          <cell r="L84">
            <v>0</v>
          </cell>
          <cell r="O84">
            <v>0</v>
          </cell>
          <cell r="R84">
            <v>0</v>
          </cell>
          <cell r="V84">
            <v>0</v>
          </cell>
          <cell r="Z84">
            <v>1081</v>
          </cell>
          <cell r="AJ84">
            <v>29</v>
          </cell>
          <cell r="AR84">
            <v>1110</v>
          </cell>
        </row>
        <row r="85">
          <cell r="E85">
            <v>117773</v>
          </cell>
          <cell r="H85">
            <v>0</v>
          </cell>
          <cell r="L85">
            <v>0</v>
          </cell>
          <cell r="O85">
            <v>0</v>
          </cell>
          <cell r="R85">
            <v>0</v>
          </cell>
          <cell r="V85">
            <v>0</v>
          </cell>
          <cell r="Z85">
            <v>1148</v>
          </cell>
          <cell r="AJ85">
            <v>46</v>
          </cell>
          <cell r="AR85">
            <v>1194</v>
          </cell>
        </row>
        <row r="86">
          <cell r="E86">
            <v>72232</v>
          </cell>
          <cell r="H86">
            <v>0</v>
          </cell>
          <cell r="R86">
            <v>0</v>
          </cell>
          <cell r="V86">
            <v>0</v>
          </cell>
          <cell r="Z86">
            <v>265</v>
          </cell>
          <cell r="AJ86">
            <v>0</v>
          </cell>
          <cell r="AR86">
            <v>265</v>
          </cell>
        </row>
        <row r="87">
          <cell r="E87">
            <v>36433</v>
          </cell>
          <cell r="H87">
            <v>0</v>
          </cell>
          <cell r="L87">
            <v>0</v>
          </cell>
          <cell r="O87">
            <v>0</v>
          </cell>
          <cell r="R87">
            <v>0</v>
          </cell>
          <cell r="V87">
            <v>0</v>
          </cell>
          <cell r="AJ87">
            <v>648</v>
          </cell>
          <cell r="AR87">
            <v>648</v>
          </cell>
        </row>
        <row r="88">
          <cell r="E88">
            <v>315292</v>
          </cell>
          <cell r="H88">
            <v>0</v>
          </cell>
          <cell r="L88">
            <v>0</v>
          </cell>
          <cell r="O88">
            <v>0</v>
          </cell>
          <cell r="R88">
            <v>0</v>
          </cell>
          <cell r="V88">
            <v>0</v>
          </cell>
          <cell r="AJ88">
            <v>224</v>
          </cell>
          <cell r="AR88">
            <v>224</v>
          </cell>
        </row>
        <row r="90">
          <cell r="H90">
            <v>25431756</v>
          </cell>
          <cell r="L90">
            <v>0</v>
          </cell>
          <cell r="O90">
            <v>0</v>
          </cell>
          <cell r="R90">
            <v>0</v>
          </cell>
          <cell r="V90">
            <v>0</v>
          </cell>
          <cell r="AD90">
            <v>0</v>
          </cell>
          <cell r="AJ90">
            <v>0</v>
          </cell>
          <cell r="AR90">
            <v>25431756</v>
          </cell>
        </row>
        <row r="92">
          <cell r="E92">
            <v>0</v>
          </cell>
          <cell r="H92">
            <v>0</v>
          </cell>
          <cell r="L92">
            <v>4625660</v>
          </cell>
          <cell r="O92">
            <v>0</v>
          </cell>
          <cell r="R92">
            <v>0</v>
          </cell>
          <cell r="AJ92">
            <v>0</v>
          </cell>
          <cell r="AR92">
            <v>4625660</v>
          </cell>
        </row>
        <row r="93">
          <cell r="H93">
            <v>0</v>
          </cell>
          <cell r="L93">
            <v>917191</v>
          </cell>
          <cell r="O93">
            <v>0</v>
          </cell>
          <cell r="R93">
            <v>0</v>
          </cell>
          <cell r="V93">
            <v>0</v>
          </cell>
          <cell r="AJ93">
            <v>34086</v>
          </cell>
          <cell r="AR93">
            <v>951277</v>
          </cell>
        </row>
        <row r="94">
          <cell r="E94">
            <v>0</v>
          </cell>
          <cell r="H94">
            <v>0</v>
          </cell>
          <cell r="L94">
            <v>1979540</v>
          </cell>
          <cell r="O94">
            <v>0</v>
          </cell>
          <cell r="R94">
            <v>0</v>
          </cell>
          <cell r="V94">
            <v>0</v>
          </cell>
          <cell r="AJ94">
            <v>1220</v>
          </cell>
          <cell r="AR94">
            <v>1980760</v>
          </cell>
        </row>
        <row r="95">
          <cell r="E95">
            <v>0</v>
          </cell>
          <cell r="AR95">
            <v>0</v>
          </cell>
        </row>
      </sheetData>
      <sheetData sheetId="9">
        <row r="7">
          <cell r="F7">
            <v>324783</v>
          </cell>
          <cell r="K7">
            <v>0</v>
          </cell>
          <cell r="N7">
            <v>0</v>
          </cell>
          <cell r="S7">
            <v>0</v>
          </cell>
          <cell r="AD7">
            <v>0</v>
          </cell>
          <cell r="BA7">
            <v>324783</v>
          </cell>
        </row>
        <row r="8">
          <cell r="F8">
            <v>34489</v>
          </cell>
          <cell r="K8">
            <v>0</v>
          </cell>
          <cell r="N8">
            <v>0</v>
          </cell>
          <cell r="S8">
            <v>0</v>
          </cell>
          <cell r="AD8">
            <v>0</v>
          </cell>
          <cell r="AE8">
            <v>331</v>
          </cell>
          <cell r="BA8">
            <v>34820</v>
          </cell>
        </row>
        <row r="9">
          <cell r="F9">
            <v>3885</v>
          </cell>
          <cell r="K9">
            <v>0</v>
          </cell>
          <cell r="N9">
            <v>0</v>
          </cell>
          <cell r="S9">
            <v>0</v>
          </cell>
          <cell r="AD9">
            <v>0</v>
          </cell>
          <cell r="BA9">
            <v>3885</v>
          </cell>
        </row>
        <row r="10">
          <cell r="F10">
            <v>323641</v>
          </cell>
          <cell r="K10">
            <v>0</v>
          </cell>
          <cell r="N10">
            <v>0</v>
          </cell>
          <cell r="S10">
            <v>0</v>
          </cell>
          <cell r="AD10">
            <v>0</v>
          </cell>
          <cell r="BA10">
            <v>323641</v>
          </cell>
        </row>
        <row r="11">
          <cell r="F11">
            <v>216563</v>
          </cell>
          <cell r="K11">
            <v>1446</v>
          </cell>
          <cell r="N11">
            <v>0</v>
          </cell>
          <cell r="S11">
            <v>59690</v>
          </cell>
          <cell r="AD11">
            <v>0</v>
          </cell>
          <cell r="BA11">
            <v>277699</v>
          </cell>
        </row>
        <row r="12">
          <cell r="F12">
            <v>313866</v>
          </cell>
          <cell r="K12">
            <v>7291</v>
          </cell>
          <cell r="N12">
            <v>517</v>
          </cell>
          <cell r="S12">
            <v>0</v>
          </cell>
          <cell r="AD12">
            <v>0</v>
          </cell>
          <cell r="BA12">
            <v>321674</v>
          </cell>
        </row>
        <row r="14">
          <cell r="F14">
            <v>37697</v>
          </cell>
          <cell r="K14">
            <v>112141</v>
          </cell>
          <cell r="N14">
            <v>1491</v>
          </cell>
          <cell r="S14">
            <v>308983</v>
          </cell>
          <cell r="AD14">
            <v>0</v>
          </cell>
          <cell r="BA14">
            <v>460312</v>
          </cell>
        </row>
        <row r="15">
          <cell r="F15">
            <v>20380301</v>
          </cell>
          <cell r="K15">
            <v>0</v>
          </cell>
          <cell r="N15">
            <v>0</v>
          </cell>
          <cell r="S15">
            <v>0</v>
          </cell>
          <cell r="AD15">
            <v>0</v>
          </cell>
          <cell r="BA15">
            <v>20380301</v>
          </cell>
        </row>
        <row r="16">
          <cell r="F16">
            <v>2200709</v>
          </cell>
          <cell r="K16">
            <v>0</v>
          </cell>
          <cell r="N16">
            <v>0</v>
          </cell>
          <cell r="S16">
            <v>0</v>
          </cell>
          <cell r="AD16">
            <v>0</v>
          </cell>
          <cell r="BA16">
            <v>2200709</v>
          </cell>
        </row>
        <row r="17">
          <cell r="F17">
            <v>27949</v>
          </cell>
          <cell r="K17">
            <v>140902</v>
          </cell>
          <cell r="N17">
            <v>3067</v>
          </cell>
          <cell r="S17">
            <v>974309</v>
          </cell>
          <cell r="AD17">
            <v>0</v>
          </cell>
          <cell r="BA17">
            <v>1146227</v>
          </cell>
        </row>
        <row r="18">
          <cell r="F18">
            <v>330326</v>
          </cell>
          <cell r="K18">
            <v>114940</v>
          </cell>
          <cell r="N18">
            <v>0</v>
          </cell>
          <cell r="S18">
            <v>0</v>
          </cell>
          <cell r="AD18">
            <v>0</v>
          </cell>
          <cell r="BA18">
            <v>445266</v>
          </cell>
        </row>
        <row r="19">
          <cell r="F19">
            <v>527381</v>
          </cell>
          <cell r="K19">
            <v>0</v>
          </cell>
          <cell r="N19">
            <v>1428547</v>
          </cell>
          <cell r="S19">
            <v>333813</v>
          </cell>
          <cell r="AD19">
            <v>0</v>
          </cell>
          <cell r="BA19">
            <v>2289741</v>
          </cell>
        </row>
        <row r="20">
          <cell r="F20">
            <v>99283</v>
          </cell>
          <cell r="K20">
            <v>0</v>
          </cell>
          <cell r="N20">
            <v>0</v>
          </cell>
          <cell r="S20">
            <v>0</v>
          </cell>
          <cell r="AD20">
            <v>0</v>
          </cell>
          <cell r="BA20">
            <v>99283</v>
          </cell>
        </row>
        <row r="22">
          <cell r="F22">
            <v>324871</v>
          </cell>
          <cell r="K22">
            <v>65676</v>
          </cell>
          <cell r="N22">
            <v>31815</v>
          </cell>
          <cell r="S22">
            <v>53068</v>
          </cell>
          <cell r="AD22">
            <v>0</v>
          </cell>
          <cell r="BA22">
            <v>475430</v>
          </cell>
        </row>
        <row r="23">
          <cell r="F23">
            <v>580039</v>
          </cell>
          <cell r="K23">
            <v>160</v>
          </cell>
          <cell r="N23">
            <v>0</v>
          </cell>
          <cell r="S23">
            <v>0</v>
          </cell>
          <cell r="AD23">
            <v>0</v>
          </cell>
          <cell r="BA23">
            <v>580199</v>
          </cell>
        </row>
        <row r="24">
          <cell r="F24">
            <v>364437</v>
          </cell>
          <cell r="K24">
            <v>0</v>
          </cell>
          <cell r="N24">
            <v>0</v>
          </cell>
          <cell r="S24">
            <v>65875</v>
          </cell>
          <cell r="AD24">
            <v>0</v>
          </cell>
          <cell r="BA24">
            <v>430312</v>
          </cell>
        </row>
        <row r="25">
          <cell r="F25">
            <v>460292</v>
          </cell>
          <cell r="K25">
            <v>0</v>
          </cell>
          <cell r="N25">
            <v>0</v>
          </cell>
          <cell r="S25">
            <v>323302</v>
          </cell>
          <cell r="AD25">
            <v>0</v>
          </cell>
          <cell r="AJ25">
            <v>5668</v>
          </cell>
          <cell r="BA25">
            <v>789262</v>
          </cell>
        </row>
        <row r="27">
          <cell r="F27">
            <v>180470</v>
          </cell>
          <cell r="K27">
            <v>0</v>
          </cell>
          <cell r="N27">
            <v>0</v>
          </cell>
          <cell r="S27">
            <v>208095</v>
          </cell>
          <cell r="AD27">
            <v>0</v>
          </cell>
          <cell r="AJ27">
            <v>0</v>
          </cell>
          <cell r="BA27">
            <v>388565</v>
          </cell>
        </row>
        <row r="28">
          <cell r="F28">
            <v>110771</v>
          </cell>
          <cell r="K28">
            <v>0</v>
          </cell>
          <cell r="N28">
            <v>0</v>
          </cell>
          <cell r="S28">
            <v>0</v>
          </cell>
          <cell r="AD28">
            <v>0</v>
          </cell>
          <cell r="BA28">
            <v>110771</v>
          </cell>
        </row>
        <row r="29">
          <cell r="F29">
            <v>170169</v>
          </cell>
          <cell r="K29">
            <v>0</v>
          </cell>
          <cell r="N29">
            <v>97225</v>
          </cell>
          <cell r="S29">
            <v>0</v>
          </cell>
          <cell r="AD29">
            <v>0</v>
          </cell>
          <cell r="AJ29">
            <v>0</v>
          </cell>
          <cell r="AM29">
            <v>0</v>
          </cell>
          <cell r="BA29">
            <v>267394</v>
          </cell>
        </row>
        <row r="31">
          <cell r="F31">
            <v>57250</v>
          </cell>
          <cell r="K31">
            <v>0</v>
          </cell>
          <cell r="N31">
            <v>12689</v>
          </cell>
          <cell r="S31">
            <v>0</v>
          </cell>
          <cell r="W31">
            <v>4696015</v>
          </cell>
          <cell r="AD31">
            <v>0</v>
          </cell>
          <cell r="AJ31">
            <v>0</v>
          </cell>
          <cell r="BA31">
            <v>4765954</v>
          </cell>
        </row>
        <row r="32">
          <cell r="F32">
            <v>443863</v>
          </cell>
          <cell r="K32">
            <v>0</v>
          </cell>
          <cell r="N32">
            <v>0</v>
          </cell>
          <cell r="S32">
            <v>0</v>
          </cell>
          <cell r="W32">
            <v>0</v>
          </cell>
          <cell r="AD32">
            <v>0</v>
          </cell>
          <cell r="AJ32">
            <v>0</v>
          </cell>
          <cell r="BA32">
            <v>443863</v>
          </cell>
        </row>
        <row r="33">
          <cell r="F33">
            <v>180000</v>
          </cell>
          <cell r="K33">
            <v>832</v>
          </cell>
          <cell r="N33">
            <v>0</v>
          </cell>
          <cell r="S33">
            <v>0</v>
          </cell>
          <cell r="AD33">
            <v>0</v>
          </cell>
          <cell r="AJ33">
            <v>0</v>
          </cell>
          <cell r="BA33">
            <v>180832</v>
          </cell>
        </row>
        <row r="34">
          <cell r="F34">
            <v>90831</v>
          </cell>
          <cell r="K34">
            <v>218806</v>
          </cell>
          <cell r="N34">
            <v>26794</v>
          </cell>
          <cell r="S34">
            <v>0</v>
          </cell>
          <cell r="AD34">
            <v>0</v>
          </cell>
          <cell r="AJ34">
            <v>9538</v>
          </cell>
          <cell r="BA34">
            <v>345969</v>
          </cell>
        </row>
        <row r="35">
          <cell r="F35">
            <v>25525</v>
          </cell>
          <cell r="K35">
            <v>0</v>
          </cell>
          <cell r="N35">
            <v>0</v>
          </cell>
          <cell r="S35">
            <v>0</v>
          </cell>
          <cell r="AD35">
            <v>0</v>
          </cell>
          <cell r="BA35">
            <v>25525</v>
          </cell>
        </row>
        <row r="36">
          <cell r="F36">
            <v>87802</v>
          </cell>
          <cell r="K36">
            <v>0</v>
          </cell>
          <cell r="N36">
            <v>0</v>
          </cell>
          <cell r="S36">
            <v>0</v>
          </cell>
          <cell r="AD36">
            <v>0</v>
          </cell>
          <cell r="BA36">
            <v>87802</v>
          </cell>
        </row>
        <row r="37">
          <cell r="F37">
            <v>126441</v>
          </cell>
          <cell r="K37">
            <v>0</v>
          </cell>
          <cell r="N37">
            <v>1242152</v>
          </cell>
          <cell r="S37">
            <v>710084</v>
          </cell>
          <cell r="W37">
            <v>260000</v>
          </cell>
          <cell r="AD37">
            <v>0</v>
          </cell>
          <cell r="BA37">
            <v>2338677</v>
          </cell>
        </row>
        <row r="38">
          <cell r="F38">
            <v>137261</v>
          </cell>
          <cell r="K38">
            <v>53413</v>
          </cell>
          <cell r="N38">
            <v>0</v>
          </cell>
          <cell r="S38">
            <v>0</v>
          </cell>
          <cell r="AD38">
            <v>0</v>
          </cell>
          <cell r="BA38">
            <v>190674</v>
          </cell>
        </row>
        <row r="39">
          <cell r="F39">
            <v>44650</v>
          </cell>
          <cell r="K39">
            <v>0</v>
          </cell>
          <cell r="N39">
            <v>0</v>
          </cell>
          <cell r="S39">
            <v>0</v>
          </cell>
          <cell r="AD39">
            <v>0</v>
          </cell>
          <cell r="BA39">
            <v>44650</v>
          </cell>
        </row>
        <row r="40">
          <cell r="F40">
            <v>205706</v>
          </cell>
          <cell r="K40">
            <v>0</v>
          </cell>
          <cell r="N40">
            <v>0</v>
          </cell>
          <cell r="S40">
            <v>0</v>
          </cell>
          <cell r="AD40">
            <v>0</v>
          </cell>
          <cell r="BA40">
            <v>205706</v>
          </cell>
        </row>
        <row r="41">
          <cell r="F41">
            <v>0</v>
          </cell>
          <cell r="K41">
            <v>0</v>
          </cell>
          <cell r="N41">
            <v>0</v>
          </cell>
          <cell r="S41">
            <v>0</v>
          </cell>
          <cell r="AD41">
            <v>0</v>
          </cell>
          <cell r="BA41">
            <v>0</v>
          </cell>
        </row>
        <row r="42">
          <cell r="F42">
            <v>785487</v>
          </cell>
          <cell r="K42">
            <v>0</v>
          </cell>
          <cell r="N42">
            <v>0</v>
          </cell>
          <cell r="S42">
            <v>0</v>
          </cell>
          <cell r="AD42">
            <v>0</v>
          </cell>
          <cell r="BA42">
            <v>785487</v>
          </cell>
        </row>
        <row r="43">
          <cell r="F43">
            <v>61651</v>
          </cell>
          <cell r="K43">
            <v>0</v>
          </cell>
          <cell r="N43">
            <v>0</v>
          </cell>
          <cell r="S43">
            <v>0</v>
          </cell>
          <cell r="AD43">
            <v>0</v>
          </cell>
          <cell r="BA43">
            <v>61651</v>
          </cell>
        </row>
        <row r="44">
          <cell r="F44">
            <v>756721</v>
          </cell>
          <cell r="K44">
            <v>0</v>
          </cell>
          <cell r="N44">
            <v>0</v>
          </cell>
          <cell r="S44">
            <v>0</v>
          </cell>
          <cell r="AD44">
            <v>0</v>
          </cell>
          <cell r="BA44">
            <v>756721</v>
          </cell>
        </row>
        <row r="45">
          <cell r="F45">
            <v>150190</v>
          </cell>
          <cell r="K45">
            <v>0</v>
          </cell>
          <cell r="N45">
            <v>0</v>
          </cell>
          <cell r="S45">
            <v>0</v>
          </cell>
          <cell r="AD45">
            <v>0</v>
          </cell>
          <cell r="BA45">
            <v>150190</v>
          </cell>
        </row>
        <row r="46">
          <cell r="F46">
            <v>60310</v>
          </cell>
          <cell r="K46">
            <v>0</v>
          </cell>
          <cell r="N46">
            <v>0</v>
          </cell>
          <cell r="S46">
            <v>0</v>
          </cell>
          <cell r="AD46">
            <v>0</v>
          </cell>
          <cell r="AJ46">
            <v>0</v>
          </cell>
          <cell r="BA46">
            <v>60310</v>
          </cell>
        </row>
        <row r="47">
          <cell r="F47">
            <v>20349</v>
          </cell>
          <cell r="K47">
            <v>0</v>
          </cell>
          <cell r="N47">
            <v>0</v>
          </cell>
          <cell r="S47">
            <v>0</v>
          </cell>
          <cell r="AD47">
            <v>0</v>
          </cell>
          <cell r="BA47">
            <v>20349</v>
          </cell>
        </row>
        <row r="50">
          <cell r="F50">
            <v>0</v>
          </cell>
          <cell r="K50">
            <v>0</v>
          </cell>
          <cell r="N50">
            <v>0</v>
          </cell>
          <cell r="S50">
            <v>0</v>
          </cell>
          <cell r="AD50">
            <v>0</v>
          </cell>
          <cell r="BA50">
            <v>0</v>
          </cell>
        </row>
        <row r="51">
          <cell r="F51">
            <v>2005</v>
          </cell>
          <cell r="S51">
            <v>0</v>
          </cell>
          <cell r="BA51">
            <v>2005</v>
          </cell>
        </row>
        <row r="52">
          <cell r="F52">
            <v>2520</v>
          </cell>
          <cell r="S52">
            <v>0</v>
          </cell>
          <cell r="BA52">
            <v>2520</v>
          </cell>
        </row>
        <row r="54">
          <cell r="F54">
            <v>8006</v>
          </cell>
          <cell r="K54">
            <v>0</v>
          </cell>
          <cell r="N54">
            <v>0</v>
          </cell>
          <cell r="S54">
            <v>1030208</v>
          </cell>
          <cell r="AD54">
            <v>0</v>
          </cell>
          <cell r="AJ54">
            <v>0</v>
          </cell>
          <cell r="BA54">
            <v>1038214</v>
          </cell>
        </row>
        <row r="55">
          <cell r="F55">
            <v>14504</v>
          </cell>
          <cell r="K55">
            <v>0</v>
          </cell>
          <cell r="N55">
            <v>0</v>
          </cell>
          <cell r="S55">
            <v>0</v>
          </cell>
          <cell r="AD55">
            <v>0</v>
          </cell>
          <cell r="BA55">
            <v>14504</v>
          </cell>
        </row>
        <row r="56">
          <cell r="F56">
            <v>2269</v>
          </cell>
          <cell r="K56">
            <v>0</v>
          </cell>
          <cell r="N56">
            <v>0</v>
          </cell>
          <cell r="S56">
            <v>0</v>
          </cell>
          <cell r="AD56">
            <v>0</v>
          </cell>
          <cell r="BA56">
            <v>2269</v>
          </cell>
        </row>
        <row r="57">
          <cell r="F57">
            <v>3784</v>
          </cell>
          <cell r="K57">
            <v>0</v>
          </cell>
          <cell r="N57">
            <v>0</v>
          </cell>
          <cell r="S57">
            <v>0</v>
          </cell>
          <cell r="AD57">
            <v>0</v>
          </cell>
          <cell r="BA57">
            <v>3784</v>
          </cell>
        </row>
        <row r="58">
          <cell r="F58">
            <v>10245</v>
          </cell>
          <cell r="K58">
            <v>0</v>
          </cell>
          <cell r="N58">
            <v>0</v>
          </cell>
          <cell r="S58">
            <v>0</v>
          </cell>
          <cell r="AD58">
            <v>0</v>
          </cell>
          <cell r="BA58">
            <v>10245</v>
          </cell>
        </row>
        <row r="59">
          <cell r="F59">
            <v>796</v>
          </cell>
          <cell r="K59">
            <v>0</v>
          </cell>
          <cell r="N59">
            <v>0</v>
          </cell>
          <cell r="S59">
            <v>41869</v>
          </cell>
          <cell r="AD59">
            <v>0</v>
          </cell>
          <cell r="BA59">
            <v>42665</v>
          </cell>
        </row>
        <row r="60">
          <cell r="F60">
            <v>2881</v>
          </cell>
          <cell r="BA60">
            <v>2881</v>
          </cell>
        </row>
        <row r="61">
          <cell r="F61">
            <v>4832</v>
          </cell>
          <cell r="K61">
            <v>0</v>
          </cell>
          <cell r="N61">
            <v>0</v>
          </cell>
          <cell r="S61">
            <v>10830</v>
          </cell>
          <cell r="AD61">
            <v>0</v>
          </cell>
          <cell r="BA61">
            <v>15662</v>
          </cell>
        </row>
        <row r="62">
          <cell r="F62">
            <v>3236</v>
          </cell>
          <cell r="BA62">
            <v>3236</v>
          </cell>
        </row>
        <row r="63">
          <cell r="F63">
            <v>18028</v>
          </cell>
          <cell r="K63">
            <v>0</v>
          </cell>
          <cell r="N63">
            <v>0</v>
          </cell>
          <cell r="S63">
            <v>134968</v>
          </cell>
          <cell r="AD63">
            <v>0</v>
          </cell>
          <cell r="BA63">
            <v>152996</v>
          </cell>
        </row>
        <row r="64">
          <cell r="F64">
            <v>3356</v>
          </cell>
          <cell r="K64">
            <v>0</v>
          </cell>
          <cell r="N64">
            <v>0</v>
          </cell>
          <cell r="S64">
            <v>0</v>
          </cell>
          <cell r="AD64">
            <v>0</v>
          </cell>
          <cell r="BA64">
            <v>3356</v>
          </cell>
        </row>
        <row r="65">
          <cell r="F65">
            <v>3386</v>
          </cell>
          <cell r="K65">
            <v>0</v>
          </cell>
          <cell r="N65">
            <v>0</v>
          </cell>
          <cell r="S65">
            <v>0</v>
          </cell>
          <cell r="BA65">
            <v>3386</v>
          </cell>
        </row>
        <row r="66">
          <cell r="F66">
            <v>1588</v>
          </cell>
          <cell r="K66">
            <v>0</v>
          </cell>
          <cell r="N66">
            <v>0</v>
          </cell>
          <cell r="S66">
            <v>30399</v>
          </cell>
          <cell r="AD66">
            <v>0</v>
          </cell>
          <cell r="BA66">
            <v>31987</v>
          </cell>
        </row>
        <row r="67">
          <cell r="F67">
            <v>1419</v>
          </cell>
          <cell r="K67">
            <v>2698</v>
          </cell>
          <cell r="N67">
            <v>0</v>
          </cell>
          <cell r="S67">
            <v>0</v>
          </cell>
          <cell r="AD67">
            <v>0</v>
          </cell>
          <cell r="BA67">
            <v>4117</v>
          </cell>
        </row>
        <row r="69">
          <cell r="F69">
            <v>1540</v>
          </cell>
          <cell r="K69">
            <v>0</v>
          </cell>
          <cell r="N69">
            <v>0</v>
          </cell>
          <cell r="S69">
            <v>657974</v>
          </cell>
          <cell r="AD69">
            <v>0</v>
          </cell>
          <cell r="BA69">
            <v>659514</v>
          </cell>
        </row>
        <row r="70">
          <cell r="F70">
            <v>4660</v>
          </cell>
          <cell r="K70">
            <v>0</v>
          </cell>
          <cell r="N70">
            <v>0</v>
          </cell>
          <cell r="S70">
            <v>0</v>
          </cell>
          <cell r="AD70">
            <v>0</v>
          </cell>
          <cell r="BA70">
            <v>4660</v>
          </cell>
        </row>
        <row r="71">
          <cell r="F71">
            <v>4872</v>
          </cell>
          <cell r="K71">
            <v>0</v>
          </cell>
          <cell r="N71">
            <v>0</v>
          </cell>
          <cell r="S71">
            <v>0</v>
          </cell>
          <cell r="AD71">
            <v>0</v>
          </cell>
          <cell r="BA71">
            <v>4872</v>
          </cell>
        </row>
        <row r="72">
          <cell r="F72">
            <v>4260</v>
          </cell>
          <cell r="K72">
            <v>0</v>
          </cell>
          <cell r="N72">
            <v>0</v>
          </cell>
          <cell r="S72">
            <v>0</v>
          </cell>
          <cell r="AD72">
            <v>0</v>
          </cell>
          <cell r="BA72">
            <v>4260</v>
          </cell>
        </row>
        <row r="73">
          <cell r="F73">
            <v>47467</v>
          </cell>
          <cell r="BA73">
            <v>47467</v>
          </cell>
        </row>
        <row r="74">
          <cell r="F74">
            <v>32895</v>
          </cell>
          <cell r="K74">
            <v>0</v>
          </cell>
          <cell r="N74">
            <v>0</v>
          </cell>
          <cell r="S74">
            <v>0</v>
          </cell>
          <cell r="AD74">
            <v>0</v>
          </cell>
          <cell r="BA74">
            <v>32895</v>
          </cell>
        </row>
        <row r="75">
          <cell r="F75">
            <v>32338</v>
          </cell>
          <cell r="K75">
            <v>0</v>
          </cell>
          <cell r="N75">
            <v>0</v>
          </cell>
          <cell r="S75">
            <v>0</v>
          </cell>
          <cell r="AD75">
            <v>0</v>
          </cell>
          <cell r="BA75">
            <v>32338</v>
          </cell>
        </row>
        <row r="76">
          <cell r="F76">
            <v>3767</v>
          </cell>
          <cell r="K76">
            <v>0</v>
          </cell>
          <cell r="N76">
            <v>0</v>
          </cell>
          <cell r="S76">
            <v>0</v>
          </cell>
          <cell r="AD76">
            <v>0</v>
          </cell>
          <cell r="BA76">
            <v>3767</v>
          </cell>
        </row>
        <row r="77">
          <cell r="F77">
            <v>16825</v>
          </cell>
          <cell r="K77">
            <v>0</v>
          </cell>
          <cell r="N77">
            <v>0</v>
          </cell>
          <cell r="BA77">
            <v>16825</v>
          </cell>
        </row>
        <row r="78">
          <cell r="F78">
            <v>0</v>
          </cell>
          <cell r="K78">
            <v>0</v>
          </cell>
          <cell r="N78">
            <v>0</v>
          </cell>
          <cell r="AD78">
            <v>0</v>
          </cell>
          <cell r="BA78">
            <v>0</v>
          </cell>
        </row>
        <row r="79">
          <cell r="F79">
            <v>2284</v>
          </cell>
          <cell r="K79">
            <v>0</v>
          </cell>
          <cell r="N79">
            <v>0</v>
          </cell>
          <cell r="BA79">
            <v>2284</v>
          </cell>
        </row>
        <row r="80">
          <cell r="F80">
            <v>837</v>
          </cell>
          <cell r="K80">
            <v>0</v>
          </cell>
          <cell r="N80">
            <v>0</v>
          </cell>
          <cell r="S80">
            <v>0</v>
          </cell>
          <cell r="AD80">
            <v>0</v>
          </cell>
          <cell r="BA80">
            <v>837</v>
          </cell>
        </row>
        <row r="81">
          <cell r="F81">
            <v>2244</v>
          </cell>
          <cell r="K81">
            <v>17415</v>
          </cell>
          <cell r="N81">
            <v>0</v>
          </cell>
          <cell r="S81">
            <v>0</v>
          </cell>
          <cell r="AD81">
            <v>0</v>
          </cell>
          <cell r="BA81">
            <v>19659</v>
          </cell>
        </row>
        <row r="82">
          <cell r="F82">
            <v>54305</v>
          </cell>
          <cell r="K82">
            <v>0</v>
          </cell>
          <cell r="N82">
            <v>0</v>
          </cell>
          <cell r="S82">
            <v>0</v>
          </cell>
          <cell r="AD82">
            <v>0</v>
          </cell>
          <cell r="BA82">
            <v>54305</v>
          </cell>
        </row>
        <row r="83">
          <cell r="F83">
            <v>2484</v>
          </cell>
          <cell r="BA83">
            <v>2484</v>
          </cell>
        </row>
        <row r="84">
          <cell r="F84">
            <v>4082</v>
          </cell>
          <cell r="K84">
            <v>0</v>
          </cell>
          <cell r="N84">
            <v>0</v>
          </cell>
          <cell r="S84">
            <v>0</v>
          </cell>
          <cell r="AD84">
            <v>0</v>
          </cell>
          <cell r="BA84">
            <v>4082</v>
          </cell>
        </row>
        <row r="85">
          <cell r="F85">
            <v>4911</v>
          </cell>
          <cell r="K85">
            <v>0</v>
          </cell>
          <cell r="N85">
            <v>0</v>
          </cell>
          <cell r="S85">
            <v>0</v>
          </cell>
          <cell r="AD85">
            <v>0</v>
          </cell>
          <cell r="BA85">
            <v>4911</v>
          </cell>
        </row>
        <row r="86">
          <cell r="F86">
            <v>0</v>
          </cell>
          <cell r="BA86">
            <v>0</v>
          </cell>
        </row>
        <row r="87">
          <cell r="F87">
            <v>2054</v>
          </cell>
          <cell r="K87">
            <v>0</v>
          </cell>
          <cell r="N87">
            <v>0</v>
          </cell>
          <cell r="S87">
            <v>0</v>
          </cell>
          <cell r="AD87">
            <v>0</v>
          </cell>
          <cell r="BA87">
            <v>2054</v>
          </cell>
        </row>
        <row r="88">
          <cell r="F88">
            <v>15608</v>
          </cell>
          <cell r="K88">
            <v>0</v>
          </cell>
          <cell r="N88">
            <v>0</v>
          </cell>
          <cell r="S88">
            <v>0</v>
          </cell>
          <cell r="AD88">
            <v>0</v>
          </cell>
          <cell r="BA88">
            <v>15608</v>
          </cell>
        </row>
        <row r="90">
          <cell r="F90">
            <v>0</v>
          </cell>
          <cell r="K90">
            <v>0</v>
          </cell>
          <cell r="N90">
            <v>6182224</v>
          </cell>
          <cell r="S90">
            <v>204101</v>
          </cell>
          <cell r="AD90">
            <v>0</v>
          </cell>
          <cell r="AG90">
            <v>2218000</v>
          </cell>
          <cell r="AJ90">
            <v>0</v>
          </cell>
          <cell r="BA90">
            <v>8604325</v>
          </cell>
        </row>
        <row r="92">
          <cell r="K92">
            <v>0</v>
          </cell>
          <cell r="S92">
            <v>0</v>
          </cell>
          <cell r="AD92">
            <v>0</v>
          </cell>
          <cell r="AQ92">
            <v>389860429</v>
          </cell>
          <cell r="BA92">
            <v>389860429</v>
          </cell>
        </row>
        <row r="93">
          <cell r="K93">
            <v>0</v>
          </cell>
          <cell r="S93">
            <v>0</v>
          </cell>
          <cell r="AD93">
            <v>0</v>
          </cell>
          <cell r="AJ93">
            <v>0</v>
          </cell>
          <cell r="BA93">
            <v>0</v>
          </cell>
        </row>
        <row r="94">
          <cell r="F94">
            <v>2072</v>
          </cell>
          <cell r="K94">
            <v>0</v>
          </cell>
          <cell r="N94">
            <v>0</v>
          </cell>
          <cell r="S94">
            <v>0</v>
          </cell>
          <cell r="AD94">
            <v>0</v>
          </cell>
          <cell r="BA94">
            <v>2072</v>
          </cell>
        </row>
        <row r="95">
          <cell r="F95">
            <v>0</v>
          </cell>
          <cell r="K95">
            <v>0</v>
          </cell>
          <cell r="N95">
            <v>0</v>
          </cell>
          <cell r="S95">
            <v>0</v>
          </cell>
          <cell r="AD95">
            <v>0</v>
          </cell>
          <cell r="AF95">
            <v>372863000</v>
          </cell>
          <cell r="BA95">
            <v>372863000</v>
          </cell>
        </row>
      </sheetData>
      <sheetData sheetId="10">
        <row r="7">
          <cell r="E7">
            <v>0</v>
          </cell>
          <cell r="H7">
            <v>0</v>
          </cell>
          <cell r="K7">
            <v>0</v>
          </cell>
          <cell r="N7">
            <v>0</v>
          </cell>
          <cell r="AA7">
            <v>0</v>
          </cell>
          <cell r="AN7">
            <v>0</v>
          </cell>
        </row>
        <row r="8">
          <cell r="E8">
            <v>0</v>
          </cell>
          <cell r="H8">
            <v>0</v>
          </cell>
          <cell r="K8">
            <v>0</v>
          </cell>
          <cell r="N8">
            <v>0</v>
          </cell>
          <cell r="AA8">
            <v>0</v>
          </cell>
          <cell r="AN8">
            <v>0</v>
          </cell>
        </row>
        <row r="9">
          <cell r="E9">
            <v>0</v>
          </cell>
          <cell r="H9">
            <v>0</v>
          </cell>
          <cell r="K9">
            <v>0</v>
          </cell>
          <cell r="N9">
            <v>0</v>
          </cell>
          <cell r="AA9">
            <v>0</v>
          </cell>
          <cell r="AN9">
            <v>0</v>
          </cell>
        </row>
        <row r="10">
          <cell r="E10">
            <v>0</v>
          </cell>
          <cell r="H10">
            <v>0</v>
          </cell>
          <cell r="K10">
            <v>0</v>
          </cell>
          <cell r="N10">
            <v>0</v>
          </cell>
          <cell r="AA10">
            <v>0</v>
          </cell>
          <cell r="AN10">
            <v>0</v>
          </cell>
        </row>
        <row r="11">
          <cell r="E11">
            <v>0</v>
          </cell>
          <cell r="H11">
            <v>0</v>
          </cell>
          <cell r="K11">
            <v>0</v>
          </cell>
          <cell r="N11">
            <v>0</v>
          </cell>
          <cell r="X11">
            <v>234091</v>
          </cell>
          <cell r="AN11">
            <v>234091</v>
          </cell>
        </row>
        <row r="12">
          <cell r="E12">
            <v>0</v>
          </cell>
          <cell r="H12">
            <v>0</v>
          </cell>
          <cell r="K12">
            <v>0</v>
          </cell>
          <cell r="N12">
            <v>0</v>
          </cell>
          <cell r="R12">
            <v>495074</v>
          </cell>
          <cell r="AA12">
            <v>0</v>
          </cell>
          <cell r="AN12">
            <v>495074</v>
          </cell>
        </row>
        <row r="14">
          <cell r="B14">
            <v>1530071</v>
          </cell>
          <cell r="E14">
            <v>0</v>
          </cell>
          <cell r="H14">
            <v>0</v>
          </cell>
          <cell r="K14">
            <v>0</v>
          </cell>
          <cell r="N14">
            <v>0</v>
          </cell>
          <cell r="AA14">
            <v>0</v>
          </cell>
          <cell r="AN14">
            <v>1530071</v>
          </cell>
        </row>
        <row r="15">
          <cell r="E15">
            <v>0</v>
          </cell>
          <cell r="H15">
            <v>0</v>
          </cell>
          <cell r="K15">
            <v>0</v>
          </cell>
          <cell r="N15">
            <v>0</v>
          </cell>
          <cell r="AA15">
            <v>0</v>
          </cell>
          <cell r="AN15">
            <v>0</v>
          </cell>
        </row>
        <row r="16">
          <cell r="B16">
            <v>119913</v>
          </cell>
          <cell r="E16">
            <v>0</v>
          </cell>
          <cell r="H16">
            <v>0</v>
          </cell>
          <cell r="K16">
            <v>0</v>
          </cell>
          <cell r="N16">
            <v>0</v>
          </cell>
          <cell r="X16">
            <v>0</v>
          </cell>
          <cell r="AN16">
            <v>119913</v>
          </cell>
        </row>
        <row r="17">
          <cell r="E17">
            <v>0</v>
          </cell>
          <cell r="H17">
            <v>0</v>
          </cell>
          <cell r="K17">
            <v>0</v>
          </cell>
          <cell r="N17">
            <v>0</v>
          </cell>
          <cell r="AA17">
            <v>0</v>
          </cell>
          <cell r="AN17">
            <v>0</v>
          </cell>
        </row>
        <row r="18">
          <cell r="E18">
            <v>0</v>
          </cell>
          <cell r="H18">
            <v>0</v>
          </cell>
          <cell r="K18">
            <v>0</v>
          </cell>
          <cell r="N18">
            <v>0</v>
          </cell>
          <cell r="X18">
            <v>400000</v>
          </cell>
          <cell r="AN18">
            <v>400000</v>
          </cell>
        </row>
        <row r="19">
          <cell r="B19">
            <v>524581</v>
          </cell>
          <cell r="E19">
            <v>0</v>
          </cell>
          <cell r="H19">
            <v>0</v>
          </cell>
          <cell r="K19">
            <v>0</v>
          </cell>
          <cell r="N19">
            <v>0</v>
          </cell>
          <cell r="R19">
            <v>51647</v>
          </cell>
          <cell r="S19">
            <v>9700</v>
          </cell>
          <cell r="AA19">
            <v>0</v>
          </cell>
          <cell r="AN19">
            <v>585928</v>
          </cell>
        </row>
        <row r="20">
          <cell r="E20">
            <v>0</v>
          </cell>
          <cell r="H20">
            <v>0</v>
          </cell>
          <cell r="K20">
            <v>0</v>
          </cell>
          <cell r="N20">
            <v>0</v>
          </cell>
          <cell r="S20">
            <v>12585</v>
          </cell>
          <cell r="AA20">
            <v>0</v>
          </cell>
          <cell r="AN20">
            <v>12585</v>
          </cell>
        </row>
        <row r="22">
          <cell r="E22">
            <v>0</v>
          </cell>
          <cell r="H22">
            <v>0</v>
          </cell>
          <cell r="K22">
            <v>0</v>
          </cell>
          <cell r="N22">
            <v>0</v>
          </cell>
          <cell r="R22">
            <v>89419</v>
          </cell>
          <cell r="AA22">
            <v>0</v>
          </cell>
          <cell r="AN22">
            <v>89419</v>
          </cell>
        </row>
        <row r="23">
          <cell r="E23">
            <v>0</v>
          </cell>
          <cell r="H23">
            <v>0</v>
          </cell>
          <cell r="K23">
            <v>0</v>
          </cell>
          <cell r="N23">
            <v>0</v>
          </cell>
          <cell r="AA23">
            <v>0</v>
          </cell>
          <cell r="AN23">
            <v>0</v>
          </cell>
        </row>
        <row r="24">
          <cell r="B24">
            <v>470000</v>
          </cell>
          <cell r="E24">
            <v>0</v>
          </cell>
          <cell r="H24">
            <v>0</v>
          </cell>
          <cell r="K24">
            <v>0</v>
          </cell>
          <cell r="N24">
            <v>0</v>
          </cell>
          <cell r="AA24">
            <v>0</v>
          </cell>
          <cell r="AN24">
            <v>470000</v>
          </cell>
        </row>
        <row r="25">
          <cell r="E25">
            <v>0</v>
          </cell>
          <cell r="H25">
            <v>0</v>
          </cell>
          <cell r="K25">
            <v>0</v>
          </cell>
          <cell r="N25">
            <v>0</v>
          </cell>
          <cell r="AA25">
            <v>0</v>
          </cell>
          <cell r="AN25">
            <v>0</v>
          </cell>
        </row>
        <row r="27">
          <cell r="E27">
            <v>0</v>
          </cell>
          <cell r="H27">
            <v>0</v>
          </cell>
          <cell r="K27">
            <v>0</v>
          </cell>
          <cell r="N27">
            <v>0</v>
          </cell>
          <cell r="AA27">
            <v>0</v>
          </cell>
          <cell r="AN27">
            <v>0</v>
          </cell>
        </row>
        <row r="28">
          <cell r="E28">
            <v>0</v>
          </cell>
          <cell r="H28">
            <v>0</v>
          </cell>
          <cell r="K28">
            <v>0</v>
          </cell>
          <cell r="N28">
            <v>0</v>
          </cell>
          <cell r="AA28">
            <v>0</v>
          </cell>
          <cell r="AN28">
            <v>0</v>
          </cell>
        </row>
        <row r="29">
          <cell r="E29">
            <v>0</v>
          </cell>
          <cell r="H29">
            <v>0</v>
          </cell>
          <cell r="K29">
            <v>0</v>
          </cell>
          <cell r="N29">
            <v>0</v>
          </cell>
          <cell r="AA29">
            <v>0</v>
          </cell>
          <cell r="AN29">
            <v>0</v>
          </cell>
        </row>
        <row r="31">
          <cell r="B31">
            <v>21958884</v>
          </cell>
          <cell r="E31">
            <v>0</v>
          </cell>
          <cell r="H31">
            <v>0</v>
          </cell>
          <cell r="K31">
            <v>41026</v>
          </cell>
          <cell r="N31">
            <v>0</v>
          </cell>
          <cell r="O31">
            <v>253118</v>
          </cell>
          <cell r="W31">
            <v>1971389</v>
          </cell>
          <cell r="AN31">
            <v>24224417</v>
          </cell>
        </row>
        <row r="32">
          <cell r="E32">
            <v>0</v>
          </cell>
          <cell r="H32">
            <v>0</v>
          </cell>
          <cell r="K32">
            <v>0</v>
          </cell>
          <cell r="N32">
            <v>0</v>
          </cell>
          <cell r="AA32">
            <v>0</v>
          </cell>
          <cell r="AN32">
            <v>0</v>
          </cell>
        </row>
        <row r="33">
          <cell r="E33">
            <v>0</v>
          </cell>
          <cell r="H33">
            <v>0</v>
          </cell>
          <cell r="K33">
            <v>0</v>
          </cell>
          <cell r="N33">
            <v>0</v>
          </cell>
          <cell r="S33">
            <v>2682</v>
          </cell>
          <cell r="AA33">
            <v>0</v>
          </cell>
          <cell r="AN33">
            <v>2682</v>
          </cell>
        </row>
        <row r="34">
          <cell r="B34">
            <v>53517</v>
          </cell>
          <cell r="E34">
            <v>0</v>
          </cell>
          <cell r="H34">
            <v>0</v>
          </cell>
          <cell r="K34">
            <v>0</v>
          </cell>
          <cell r="N34">
            <v>0</v>
          </cell>
          <cell r="AA34">
            <v>0</v>
          </cell>
          <cell r="AN34">
            <v>53517</v>
          </cell>
        </row>
        <row r="35">
          <cell r="E35">
            <v>0</v>
          </cell>
          <cell r="H35">
            <v>0</v>
          </cell>
          <cell r="K35">
            <v>0</v>
          </cell>
          <cell r="N35">
            <v>0</v>
          </cell>
          <cell r="AA35">
            <v>0</v>
          </cell>
          <cell r="AN35">
            <v>0</v>
          </cell>
        </row>
        <row r="36">
          <cell r="B36">
            <v>770000</v>
          </cell>
          <cell r="E36">
            <v>0</v>
          </cell>
          <cell r="H36">
            <v>0</v>
          </cell>
          <cell r="K36">
            <v>0</v>
          </cell>
          <cell r="N36">
            <v>0</v>
          </cell>
          <cell r="AA36">
            <v>0</v>
          </cell>
          <cell r="AN36">
            <v>770000</v>
          </cell>
        </row>
        <row r="37">
          <cell r="E37">
            <v>0</v>
          </cell>
          <cell r="H37">
            <v>0</v>
          </cell>
          <cell r="K37">
            <v>0</v>
          </cell>
          <cell r="N37">
            <v>0</v>
          </cell>
          <cell r="AA37">
            <v>0</v>
          </cell>
          <cell r="AN37">
            <v>0</v>
          </cell>
        </row>
        <row r="38">
          <cell r="E38">
            <v>0</v>
          </cell>
          <cell r="H38">
            <v>0</v>
          </cell>
          <cell r="K38">
            <v>0</v>
          </cell>
          <cell r="N38">
            <v>0</v>
          </cell>
          <cell r="AA38">
            <v>0</v>
          </cell>
          <cell r="AN38">
            <v>0</v>
          </cell>
        </row>
        <row r="39">
          <cell r="E39">
            <v>0</v>
          </cell>
          <cell r="H39">
            <v>0</v>
          </cell>
          <cell r="K39">
            <v>0</v>
          </cell>
          <cell r="N39">
            <v>0</v>
          </cell>
          <cell r="AA39">
            <v>0</v>
          </cell>
          <cell r="AN39">
            <v>0</v>
          </cell>
        </row>
        <row r="40">
          <cell r="B40">
            <v>264747</v>
          </cell>
          <cell r="E40">
            <v>0</v>
          </cell>
          <cell r="H40">
            <v>0</v>
          </cell>
          <cell r="K40">
            <v>0</v>
          </cell>
          <cell r="N40">
            <v>0</v>
          </cell>
          <cell r="AA40">
            <v>0</v>
          </cell>
          <cell r="AN40">
            <v>264747</v>
          </cell>
        </row>
        <row r="41">
          <cell r="E41">
            <v>0</v>
          </cell>
          <cell r="H41">
            <v>0</v>
          </cell>
          <cell r="K41">
            <v>0</v>
          </cell>
          <cell r="N41">
            <v>0</v>
          </cell>
          <cell r="AA41">
            <v>0</v>
          </cell>
          <cell r="AN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  <cell r="N42">
            <v>0</v>
          </cell>
          <cell r="AA42">
            <v>0</v>
          </cell>
          <cell r="AN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  <cell r="N43">
            <v>0</v>
          </cell>
          <cell r="AA43">
            <v>0</v>
          </cell>
          <cell r="AN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  <cell r="N44">
            <v>0</v>
          </cell>
          <cell r="AA44">
            <v>0</v>
          </cell>
          <cell r="AN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  <cell r="N45">
            <v>0</v>
          </cell>
          <cell r="AA45">
            <v>0</v>
          </cell>
          <cell r="AN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  <cell r="N46">
            <v>0</v>
          </cell>
          <cell r="AA46">
            <v>0</v>
          </cell>
          <cell r="AN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  <cell r="N47">
            <v>0</v>
          </cell>
          <cell r="AA47">
            <v>0</v>
          </cell>
          <cell r="AN47">
            <v>0</v>
          </cell>
        </row>
        <row r="50">
          <cell r="E50">
            <v>0</v>
          </cell>
          <cell r="H50">
            <v>0</v>
          </cell>
          <cell r="K50">
            <v>0</v>
          </cell>
          <cell r="N50">
            <v>0</v>
          </cell>
          <cell r="AA50">
            <v>0</v>
          </cell>
          <cell r="AN50">
            <v>0</v>
          </cell>
        </row>
        <row r="51">
          <cell r="AN51">
            <v>0</v>
          </cell>
        </row>
        <row r="52">
          <cell r="E52">
            <v>0</v>
          </cell>
          <cell r="H52">
            <v>0</v>
          </cell>
          <cell r="K52">
            <v>0</v>
          </cell>
          <cell r="N52">
            <v>0</v>
          </cell>
          <cell r="R52">
            <v>0</v>
          </cell>
          <cell r="AA52">
            <v>0</v>
          </cell>
          <cell r="AN52">
            <v>0</v>
          </cell>
        </row>
        <row r="54">
          <cell r="E54">
            <v>0</v>
          </cell>
          <cell r="H54">
            <v>0</v>
          </cell>
          <cell r="K54">
            <v>0</v>
          </cell>
          <cell r="N54">
            <v>0</v>
          </cell>
          <cell r="R54">
            <v>83812</v>
          </cell>
          <cell r="AA54">
            <v>0</v>
          </cell>
          <cell r="AN54">
            <v>83812</v>
          </cell>
        </row>
        <row r="55">
          <cell r="E55">
            <v>0</v>
          </cell>
          <cell r="H55">
            <v>0</v>
          </cell>
          <cell r="K55">
            <v>0</v>
          </cell>
          <cell r="N55">
            <v>0</v>
          </cell>
          <cell r="R55">
            <v>0</v>
          </cell>
          <cell r="AA55">
            <v>0</v>
          </cell>
          <cell r="AN55">
            <v>0</v>
          </cell>
        </row>
        <row r="56">
          <cell r="E56">
            <v>0</v>
          </cell>
          <cell r="H56">
            <v>0</v>
          </cell>
          <cell r="K56">
            <v>0</v>
          </cell>
          <cell r="N56">
            <v>0</v>
          </cell>
          <cell r="AA56">
            <v>0</v>
          </cell>
          <cell r="AN56">
            <v>0</v>
          </cell>
        </row>
        <row r="57">
          <cell r="E57">
            <v>0</v>
          </cell>
          <cell r="H57">
            <v>0</v>
          </cell>
          <cell r="K57">
            <v>0</v>
          </cell>
          <cell r="N57">
            <v>0</v>
          </cell>
          <cell r="AA57">
            <v>0</v>
          </cell>
          <cell r="AN57">
            <v>0</v>
          </cell>
        </row>
        <row r="58">
          <cell r="E58">
            <v>0</v>
          </cell>
          <cell r="H58">
            <v>0</v>
          </cell>
          <cell r="K58">
            <v>0</v>
          </cell>
          <cell r="N58">
            <v>0</v>
          </cell>
          <cell r="AA58">
            <v>0</v>
          </cell>
          <cell r="AN58">
            <v>0</v>
          </cell>
        </row>
        <row r="59">
          <cell r="E59">
            <v>0</v>
          </cell>
          <cell r="H59">
            <v>0</v>
          </cell>
          <cell r="K59">
            <v>0</v>
          </cell>
          <cell r="N59">
            <v>0</v>
          </cell>
          <cell r="AA59">
            <v>0</v>
          </cell>
          <cell r="AN59">
            <v>0</v>
          </cell>
        </row>
        <row r="61">
          <cell r="E61">
            <v>0</v>
          </cell>
          <cell r="H61">
            <v>0</v>
          </cell>
          <cell r="K61">
            <v>0</v>
          </cell>
          <cell r="N61">
            <v>0</v>
          </cell>
          <cell r="AA61">
            <v>0</v>
          </cell>
          <cell r="AN61">
            <v>0</v>
          </cell>
        </row>
        <row r="62">
          <cell r="AN62">
            <v>0</v>
          </cell>
        </row>
        <row r="63">
          <cell r="E63">
            <v>0</v>
          </cell>
          <cell r="H63">
            <v>0</v>
          </cell>
          <cell r="K63">
            <v>0</v>
          </cell>
          <cell r="N63">
            <v>0</v>
          </cell>
          <cell r="AA63">
            <v>0</v>
          </cell>
          <cell r="AN63">
            <v>0</v>
          </cell>
        </row>
        <row r="64">
          <cell r="E64">
            <v>0</v>
          </cell>
          <cell r="H64">
            <v>0</v>
          </cell>
          <cell r="K64">
            <v>0</v>
          </cell>
          <cell r="N64">
            <v>0</v>
          </cell>
          <cell r="AA64">
            <v>0</v>
          </cell>
          <cell r="AN64">
            <v>0</v>
          </cell>
        </row>
        <row r="65">
          <cell r="E65">
            <v>0</v>
          </cell>
          <cell r="AN65">
            <v>0</v>
          </cell>
        </row>
        <row r="66">
          <cell r="E66">
            <v>0</v>
          </cell>
          <cell r="H66">
            <v>0</v>
          </cell>
          <cell r="K66">
            <v>0</v>
          </cell>
          <cell r="N66">
            <v>0</v>
          </cell>
          <cell r="AA66">
            <v>0</v>
          </cell>
          <cell r="AN66">
            <v>0</v>
          </cell>
        </row>
        <row r="67">
          <cell r="E67">
            <v>0</v>
          </cell>
          <cell r="H67">
            <v>0</v>
          </cell>
          <cell r="K67">
            <v>0</v>
          </cell>
          <cell r="N67">
            <v>0</v>
          </cell>
          <cell r="AA67">
            <v>0</v>
          </cell>
          <cell r="AN67">
            <v>0</v>
          </cell>
        </row>
        <row r="69">
          <cell r="E69">
            <v>0</v>
          </cell>
          <cell r="H69">
            <v>0</v>
          </cell>
          <cell r="K69">
            <v>0</v>
          </cell>
          <cell r="N69">
            <v>0</v>
          </cell>
          <cell r="AA69">
            <v>0</v>
          </cell>
          <cell r="AN69">
            <v>0</v>
          </cell>
        </row>
        <row r="70">
          <cell r="E70">
            <v>0</v>
          </cell>
          <cell r="H70">
            <v>0</v>
          </cell>
          <cell r="K70">
            <v>0</v>
          </cell>
          <cell r="N70">
            <v>0</v>
          </cell>
          <cell r="AA70">
            <v>0</v>
          </cell>
          <cell r="AN70">
            <v>0</v>
          </cell>
        </row>
        <row r="71">
          <cell r="E71">
            <v>0</v>
          </cell>
          <cell r="H71">
            <v>0</v>
          </cell>
          <cell r="K71">
            <v>0</v>
          </cell>
          <cell r="N71">
            <v>0</v>
          </cell>
          <cell r="R71">
            <v>28470</v>
          </cell>
          <cell r="AA71">
            <v>0</v>
          </cell>
          <cell r="AN71">
            <v>28470</v>
          </cell>
        </row>
        <row r="72">
          <cell r="E72">
            <v>0</v>
          </cell>
          <cell r="H72">
            <v>0</v>
          </cell>
          <cell r="K72">
            <v>0</v>
          </cell>
          <cell r="N72">
            <v>0</v>
          </cell>
          <cell r="AA72">
            <v>0</v>
          </cell>
          <cell r="AN72">
            <v>0</v>
          </cell>
        </row>
        <row r="73">
          <cell r="AA73">
            <v>0</v>
          </cell>
          <cell r="AN73">
            <v>0</v>
          </cell>
        </row>
        <row r="74">
          <cell r="E74">
            <v>0</v>
          </cell>
          <cell r="AA74">
            <v>0</v>
          </cell>
          <cell r="AN74">
            <v>0</v>
          </cell>
        </row>
        <row r="75">
          <cell r="E75">
            <v>0</v>
          </cell>
          <cell r="H75">
            <v>0</v>
          </cell>
          <cell r="K75">
            <v>0</v>
          </cell>
          <cell r="N75">
            <v>0</v>
          </cell>
          <cell r="AA75">
            <v>0</v>
          </cell>
          <cell r="AN75">
            <v>0</v>
          </cell>
        </row>
        <row r="76">
          <cell r="E76">
            <v>0</v>
          </cell>
          <cell r="H76">
            <v>0</v>
          </cell>
          <cell r="K76">
            <v>0</v>
          </cell>
          <cell r="N76">
            <v>0</v>
          </cell>
          <cell r="AA76">
            <v>0</v>
          </cell>
          <cell r="AN76">
            <v>0</v>
          </cell>
        </row>
        <row r="77">
          <cell r="AA77">
            <v>0</v>
          </cell>
          <cell r="AN77">
            <v>0</v>
          </cell>
        </row>
        <row r="78">
          <cell r="E78">
            <v>0</v>
          </cell>
          <cell r="H78">
            <v>0</v>
          </cell>
          <cell r="K78">
            <v>0</v>
          </cell>
          <cell r="N78">
            <v>0</v>
          </cell>
          <cell r="AA78">
            <v>0</v>
          </cell>
          <cell r="AN78">
            <v>0</v>
          </cell>
        </row>
        <row r="79">
          <cell r="AA79">
            <v>0</v>
          </cell>
          <cell r="AN79">
            <v>0</v>
          </cell>
        </row>
        <row r="80">
          <cell r="E80">
            <v>0</v>
          </cell>
          <cell r="H80">
            <v>0</v>
          </cell>
          <cell r="K80">
            <v>0</v>
          </cell>
          <cell r="N80">
            <v>0</v>
          </cell>
          <cell r="AA80">
            <v>0</v>
          </cell>
          <cell r="AN80">
            <v>0</v>
          </cell>
        </row>
        <row r="81">
          <cell r="E81">
            <v>0</v>
          </cell>
          <cell r="H81">
            <v>0</v>
          </cell>
          <cell r="K81">
            <v>0</v>
          </cell>
          <cell r="N81">
            <v>0</v>
          </cell>
          <cell r="AA81">
            <v>0</v>
          </cell>
          <cell r="AN81">
            <v>0</v>
          </cell>
        </row>
        <row r="82">
          <cell r="E82">
            <v>0</v>
          </cell>
          <cell r="H82">
            <v>0</v>
          </cell>
          <cell r="K82">
            <v>0</v>
          </cell>
          <cell r="N82">
            <v>0</v>
          </cell>
          <cell r="AA82">
            <v>0</v>
          </cell>
          <cell r="AN82">
            <v>0</v>
          </cell>
        </row>
        <row r="83">
          <cell r="AA83">
            <v>0</v>
          </cell>
          <cell r="AN83">
            <v>0</v>
          </cell>
        </row>
        <row r="84">
          <cell r="E84">
            <v>0</v>
          </cell>
          <cell r="H84">
            <v>0</v>
          </cell>
          <cell r="K84">
            <v>0</v>
          </cell>
          <cell r="N84">
            <v>0</v>
          </cell>
          <cell r="AA84">
            <v>0</v>
          </cell>
          <cell r="AN84">
            <v>0</v>
          </cell>
        </row>
        <row r="85">
          <cell r="E85">
            <v>0</v>
          </cell>
          <cell r="H85">
            <v>0</v>
          </cell>
          <cell r="K85">
            <v>0</v>
          </cell>
          <cell r="N85">
            <v>0</v>
          </cell>
          <cell r="AA85">
            <v>0</v>
          </cell>
          <cell r="AN85">
            <v>0</v>
          </cell>
        </row>
        <row r="86">
          <cell r="E86">
            <v>0</v>
          </cell>
          <cell r="H86">
            <v>0</v>
          </cell>
          <cell r="K86">
            <v>0</v>
          </cell>
          <cell r="N86">
            <v>0</v>
          </cell>
          <cell r="R86">
            <v>28900</v>
          </cell>
          <cell r="AA86">
            <v>0</v>
          </cell>
          <cell r="AN86">
            <v>28900</v>
          </cell>
        </row>
        <row r="87">
          <cell r="E87">
            <v>0</v>
          </cell>
          <cell r="H87">
            <v>0</v>
          </cell>
          <cell r="K87">
            <v>0</v>
          </cell>
          <cell r="N87">
            <v>0</v>
          </cell>
          <cell r="AA87">
            <v>0</v>
          </cell>
          <cell r="AN87">
            <v>0</v>
          </cell>
        </row>
        <row r="88">
          <cell r="E88">
            <v>0</v>
          </cell>
          <cell r="H88">
            <v>0</v>
          </cell>
          <cell r="K88">
            <v>0</v>
          </cell>
          <cell r="N88">
            <v>0</v>
          </cell>
          <cell r="AA88">
            <v>0</v>
          </cell>
          <cell r="AN88">
            <v>0</v>
          </cell>
        </row>
        <row r="90">
          <cell r="E90">
            <v>871002</v>
          </cell>
          <cell r="H90">
            <v>0</v>
          </cell>
          <cell r="K90">
            <v>0</v>
          </cell>
          <cell r="N90">
            <v>0</v>
          </cell>
          <cell r="AA90">
            <v>0</v>
          </cell>
          <cell r="AN90">
            <v>871002</v>
          </cell>
        </row>
        <row r="92">
          <cell r="E92">
            <v>0</v>
          </cell>
          <cell r="H92">
            <v>0</v>
          </cell>
          <cell r="K92">
            <v>0</v>
          </cell>
          <cell r="AA92">
            <v>0</v>
          </cell>
          <cell r="AN92">
            <v>0</v>
          </cell>
        </row>
        <row r="93">
          <cell r="E93">
            <v>0</v>
          </cell>
          <cell r="H93">
            <v>3610879</v>
          </cell>
          <cell r="K93">
            <v>0</v>
          </cell>
          <cell r="AA93">
            <v>0</v>
          </cell>
          <cell r="AN93">
            <v>3610879</v>
          </cell>
        </row>
        <row r="94">
          <cell r="E94">
            <v>0</v>
          </cell>
          <cell r="H94">
            <v>0</v>
          </cell>
          <cell r="K94">
            <v>0</v>
          </cell>
          <cell r="N94">
            <v>0</v>
          </cell>
          <cell r="AA94">
            <v>0</v>
          </cell>
          <cell r="AN94">
            <v>0</v>
          </cell>
        </row>
        <row r="95">
          <cell r="AN95">
            <v>0</v>
          </cell>
        </row>
      </sheetData>
      <sheetData sheetId="11">
        <row r="7">
          <cell r="E7">
            <v>320169</v>
          </cell>
          <cell r="H7">
            <v>0</v>
          </cell>
          <cell r="L7">
            <v>320169</v>
          </cell>
        </row>
        <row r="8">
          <cell r="H8">
            <v>0</v>
          </cell>
          <cell r="L8">
            <v>0</v>
          </cell>
        </row>
        <row r="9">
          <cell r="H9">
            <v>0</v>
          </cell>
          <cell r="L9">
            <v>0</v>
          </cell>
        </row>
        <row r="10">
          <cell r="H10">
            <v>0</v>
          </cell>
          <cell r="L10">
            <v>0</v>
          </cell>
        </row>
        <row r="11">
          <cell r="H11">
            <v>0</v>
          </cell>
          <cell r="L11">
            <v>0</v>
          </cell>
        </row>
        <row r="12">
          <cell r="H12">
            <v>0</v>
          </cell>
          <cell r="L12">
            <v>0</v>
          </cell>
        </row>
        <row r="14">
          <cell r="H14">
            <v>0</v>
          </cell>
          <cell r="L14">
            <v>0</v>
          </cell>
        </row>
        <row r="15">
          <cell r="H15">
            <v>0</v>
          </cell>
          <cell r="L15">
            <v>0</v>
          </cell>
        </row>
        <row r="16">
          <cell r="E16">
            <v>0</v>
          </cell>
          <cell r="H16">
            <v>0</v>
          </cell>
          <cell r="L16">
            <v>0</v>
          </cell>
        </row>
        <row r="17">
          <cell r="E17">
            <v>0</v>
          </cell>
          <cell r="H17">
            <v>0</v>
          </cell>
          <cell r="L17">
            <v>0</v>
          </cell>
        </row>
        <row r="18">
          <cell r="E18">
            <v>178005</v>
          </cell>
          <cell r="H18">
            <v>0</v>
          </cell>
          <cell r="L18">
            <v>178005</v>
          </cell>
        </row>
        <row r="19">
          <cell r="E19">
            <v>936010</v>
          </cell>
          <cell r="H19">
            <v>0</v>
          </cell>
          <cell r="L19">
            <v>936010</v>
          </cell>
        </row>
        <row r="20">
          <cell r="E20">
            <v>0</v>
          </cell>
          <cell r="H20">
            <v>0</v>
          </cell>
          <cell r="L20">
            <v>0</v>
          </cell>
        </row>
        <row r="22">
          <cell r="H22">
            <v>0</v>
          </cell>
          <cell r="L22">
            <v>0</v>
          </cell>
        </row>
        <row r="23">
          <cell r="H23">
            <v>0</v>
          </cell>
          <cell r="L23">
            <v>0</v>
          </cell>
        </row>
        <row r="24">
          <cell r="E24">
            <v>3032449</v>
          </cell>
          <cell r="H24">
            <v>0</v>
          </cell>
          <cell r="L24">
            <v>3032449</v>
          </cell>
        </row>
        <row r="25">
          <cell r="E25">
            <v>10500</v>
          </cell>
          <cell r="H25">
            <v>0</v>
          </cell>
          <cell r="L25">
            <v>10500</v>
          </cell>
        </row>
        <row r="27">
          <cell r="H27">
            <v>0</v>
          </cell>
          <cell r="L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E31">
            <v>2702743</v>
          </cell>
          <cell r="H31">
            <v>0</v>
          </cell>
          <cell r="L31">
            <v>2702743</v>
          </cell>
        </row>
        <row r="32">
          <cell r="H32">
            <v>0</v>
          </cell>
          <cell r="L32">
            <v>0</v>
          </cell>
        </row>
        <row r="33">
          <cell r="E33">
            <v>300000</v>
          </cell>
          <cell r="H33">
            <v>0</v>
          </cell>
          <cell r="L33">
            <v>300000</v>
          </cell>
        </row>
        <row r="34">
          <cell r="E34">
            <v>4027001</v>
          </cell>
          <cell r="H34">
            <v>0</v>
          </cell>
          <cell r="L34">
            <v>4027001</v>
          </cell>
        </row>
        <row r="35">
          <cell r="E35">
            <v>0</v>
          </cell>
          <cell r="H35">
            <v>0</v>
          </cell>
          <cell r="L35">
            <v>0</v>
          </cell>
        </row>
        <row r="36">
          <cell r="E36">
            <v>0</v>
          </cell>
          <cell r="H36">
            <v>0</v>
          </cell>
          <cell r="L36">
            <v>0</v>
          </cell>
        </row>
        <row r="37">
          <cell r="E37">
            <v>1207163</v>
          </cell>
          <cell r="H37">
            <v>0</v>
          </cell>
          <cell r="L37">
            <v>1207163</v>
          </cell>
        </row>
        <row r="38">
          <cell r="E38">
            <v>0</v>
          </cell>
          <cell r="H38">
            <v>0</v>
          </cell>
          <cell r="L38">
            <v>0</v>
          </cell>
        </row>
        <row r="39">
          <cell r="E39">
            <v>0</v>
          </cell>
          <cell r="H39">
            <v>0</v>
          </cell>
          <cell r="L39">
            <v>0</v>
          </cell>
        </row>
        <row r="40">
          <cell r="E40">
            <v>0</v>
          </cell>
          <cell r="H40">
            <v>0</v>
          </cell>
          <cell r="L40">
            <v>0</v>
          </cell>
        </row>
        <row r="41">
          <cell r="E41">
            <v>0</v>
          </cell>
          <cell r="H41">
            <v>0</v>
          </cell>
          <cell r="L41">
            <v>0</v>
          </cell>
        </row>
        <row r="42">
          <cell r="E42">
            <v>0</v>
          </cell>
          <cell r="H42">
            <v>0</v>
          </cell>
          <cell r="L42">
            <v>0</v>
          </cell>
        </row>
        <row r="43">
          <cell r="E43">
            <v>0</v>
          </cell>
          <cell r="H43">
            <v>0</v>
          </cell>
          <cell r="L43">
            <v>0</v>
          </cell>
        </row>
        <row r="44">
          <cell r="E44">
            <v>0</v>
          </cell>
          <cell r="H44">
            <v>0</v>
          </cell>
          <cell r="L44">
            <v>0</v>
          </cell>
        </row>
        <row r="45">
          <cell r="E45">
            <v>0</v>
          </cell>
          <cell r="H45">
            <v>0</v>
          </cell>
          <cell r="L45">
            <v>0</v>
          </cell>
        </row>
        <row r="46">
          <cell r="E46">
            <v>0</v>
          </cell>
          <cell r="H46">
            <v>0</v>
          </cell>
          <cell r="L46">
            <v>0</v>
          </cell>
        </row>
        <row r="47">
          <cell r="E47">
            <v>0</v>
          </cell>
          <cell r="H47">
            <v>0</v>
          </cell>
          <cell r="L47">
            <v>0</v>
          </cell>
        </row>
        <row r="48">
          <cell r="E48">
            <v>0</v>
          </cell>
        </row>
        <row r="50">
          <cell r="H50">
            <v>0</v>
          </cell>
          <cell r="L50">
            <v>0</v>
          </cell>
        </row>
        <row r="51">
          <cell r="L51">
            <v>0</v>
          </cell>
        </row>
        <row r="52">
          <cell r="H52">
            <v>0</v>
          </cell>
          <cell r="L52">
            <v>0</v>
          </cell>
        </row>
        <row r="53">
          <cell r="L53">
            <v>0</v>
          </cell>
        </row>
        <row r="54">
          <cell r="H54">
            <v>0</v>
          </cell>
          <cell r="L54">
            <v>0</v>
          </cell>
        </row>
        <row r="55">
          <cell r="H55">
            <v>0</v>
          </cell>
          <cell r="L55">
            <v>0</v>
          </cell>
        </row>
        <row r="56">
          <cell r="H56">
            <v>0</v>
          </cell>
          <cell r="L56">
            <v>0</v>
          </cell>
        </row>
        <row r="57">
          <cell r="H57">
            <v>0</v>
          </cell>
          <cell r="L57">
            <v>0</v>
          </cell>
        </row>
        <row r="58">
          <cell r="H58">
            <v>0</v>
          </cell>
          <cell r="L58">
            <v>0</v>
          </cell>
        </row>
        <row r="59">
          <cell r="H59">
            <v>0</v>
          </cell>
          <cell r="L59">
            <v>0</v>
          </cell>
        </row>
        <row r="61">
          <cell r="H61">
            <v>0</v>
          </cell>
          <cell r="L61">
            <v>0</v>
          </cell>
        </row>
        <row r="62">
          <cell r="L62">
            <v>0</v>
          </cell>
        </row>
        <row r="63">
          <cell r="H63">
            <v>0</v>
          </cell>
          <cell r="L63">
            <v>0</v>
          </cell>
        </row>
        <row r="64">
          <cell r="H64">
            <v>0</v>
          </cell>
          <cell r="L64">
            <v>0</v>
          </cell>
        </row>
        <row r="65">
          <cell r="L65">
            <v>0</v>
          </cell>
        </row>
        <row r="66">
          <cell r="H66">
            <v>0</v>
          </cell>
          <cell r="L66">
            <v>0</v>
          </cell>
        </row>
        <row r="67">
          <cell r="H67">
            <v>0</v>
          </cell>
          <cell r="L67">
            <v>0</v>
          </cell>
        </row>
        <row r="69">
          <cell r="H69">
            <v>0</v>
          </cell>
          <cell r="L69">
            <v>0</v>
          </cell>
        </row>
        <row r="70">
          <cell r="H70">
            <v>0</v>
          </cell>
          <cell r="L70">
            <v>0</v>
          </cell>
        </row>
        <row r="71">
          <cell r="H71">
            <v>0</v>
          </cell>
          <cell r="L71">
            <v>0</v>
          </cell>
        </row>
        <row r="72">
          <cell r="H72">
            <v>0</v>
          </cell>
          <cell r="L72">
            <v>0</v>
          </cell>
        </row>
        <row r="73">
          <cell r="L73">
            <v>0</v>
          </cell>
        </row>
        <row r="74">
          <cell r="L74">
            <v>0</v>
          </cell>
        </row>
        <row r="75">
          <cell r="H75">
            <v>0</v>
          </cell>
          <cell r="L75">
            <v>0</v>
          </cell>
        </row>
        <row r="76">
          <cell r="H76">
            <v>0</v>
          </cell>
          <cell r="L76">
            <v>0</v>
          </cell>
        </row>
        <row r="77">
          <cell r="L77">
            <v>0</v>
          </cell>
        </row>
        <row r="78">
          <cell r="H78">
            <v>0</v>
          </cell>
          <cell r="L78">
            <v>0</v>
          </cell>
        </row>
        <row r="79">
          <cell r="L79">
            <v>0</v>
          </cell>
        </row>
        <row r="80">
          <cell r="H80">
            <v>0</v>
          </cell>
          <cell r="L80">
            <v>0</v>
          </cell>
        </row>
        <row r="81">
          <cell r="H81">
            <v>0</v>
          </cell>
          <cell r="L81">
            <v>0</v>
          </cell>
        </row>
        <row r="82">
          <cell r="H82">
            <v>0</v>
          </cell>
          <cell r="L82">
            <v>0</v>
          </cell>
        </row>
        <row r="83">
          <cell r="L83">
            <v>0</v>
          </cell>
        </row>
        <row r="84">
          <cell r="H84">
            <v>0</v>
          </cell>
          <cell r="L84">
            <v>0</v>
          </cell>
        </row>
        <row r="85">
          <cell r="H85">
            <v>0</v>
          </cell>
          <cell r="L85">
            <v>0</v>
          </cell>
        </row>
        <row r="86">
          <cell r="H86">
            <v>0</v>
          </cell>
          <cell r="L86">
            <v>0</v>
          </cell>
        </row>
        <row r="87">
          <cell r="H87">
            <v>0</v>
          </cell>
          <cell r="L87">
            <v>0</v>
          </cell>
        </row>
        <row r="88">
          <cell r="H88">
            <v>0</v>
          </cell>
          <cell r="L88">
            <v>0</v>
          </cell>
        </row>
        <row r="90">
          <cell r="H90">
            <v>9735863</v>
          </cell>
          <cell r="L90">
            <v>9735863</v>
          </cell>
        </row>
        <row r="92">
          <cell r="H92">
            <v>0</v>
          </cell>
        </row>
        <row r="93">
          <cell r="H93">
            <v>0</v>
          </cell>
          <cell r="L93">
            <v>0</v>
          </cell>
        </row>
        <row r="94">
          <cell r="H94">
            <v>0</v>
          </cell>
        </row>
      </sheetData>
      <sheetData sheetId="12">
        <row r="7">
          <cell r="AF7">
            <v>0</v>
          </cell>
        </row>
        <row r="8">
          <cell r="AF8">
            <v>0</v>
          </cell>
        </row>
        <row r="9">
          <cell r="AF9">
            <v>0</v>
          </cell>
        </row>
        <row r="10">
          <cell r="AF10">
            <v>0</v>
          </cell>
        </row>
        <row r="11">
          <cell r="AF11">
            <v>0</v>
          </cell>
        </row>
        <row r="12">
          <cell r="AF12">
            <v>0</v>
          </cell>
        </row>
        <row r="14">
          <cell r="AF14">
            <v>0</v>
          </cell>
        </row>
        <row r="15">
          <cell r="AF15">
            <v>0</v>
          </cell>
        </row>
        <row r="16">
          <cell r="AF16">
            <v>0</v>
          </cell>
        </row>
        <row r="17">
          <cell r="AF17">
            <v>0</v>
          </cell>
        </row>
        <row r="18">
          <cell r="AF18">
            <v>0</v>
          </cell>
        </row>
        <row r="19">
          <cell r="AF19">
            <v>0</v>
          </cell>
        </row>
        <row r="20">
          <cell r="AF20">
            <v>0</v>
          </cell>
        </row>
        <row r="22">
          <cell r="AF22">
            <v>0</v>
          </cell>
        </row>
        <row r="23">
          <cell r="AF23">
            <v>0</v>
          </cell>
        </row>
        <row r="24">
          <cell r="AF24">
            <v>0</v>
          </cell>
        </row>
        <row r="25">
          <cell r="AF25">
            <v>0</v>
          </cell>
        </row>
        <row r="27">
          <cell r="AF27">
            <v>0</v>
          </cell>
        </row>
        <row r="28">
          <cell r="AF28">
            <v>0</v>
          </cell>
        </row>
        <row r="29">
          <cell r="AF29">
            <v>0</v>
          </cell>
        </row>
        <row r="31">
          <cell r="AF31">
            <v>0</v>
          </cell>
        </row>
        <row r="32">
          <cell r="AF32">
            <v>0</v>
          </cell>
        </row>
        <row r="33">
          <cell r="AF33">
            <v>0</v>
          </cell>
        </row>
        <row r="34">
          <cell r="AF34">
            <v>11180520</v>
          </cell>
        </row>
        <row r="35">
          <cell r="AF35">
            <v>0</v>
          </cell>
        </row>
        <row r="36">
          <cell r="AF36">
            <v>0</v>
          </cell>
        </row>
        <row r="37">
          <cell r="AF37">
            <v>0</v>
          </cell>
        </row>
        <row r="38">
          <cell r="AF38">
            <v>0</v>
          </cell>
        </row>
        <row r="39">
          <cell r="AF39">
            <v>0</v>
          </cell>
        </row>
        <row r="40">
          <cell r="AF40">
            <v>100116</v>
          </cell>
        </row>
        <row r="41">
          <cell r="AF41">
            <v>0</v>
          </cell>
        </row>
        <row r="42">
          <cell r="AF42">
            <v>0</v>
          </cell>
        </row>
        <row r="43">
          <cell r="AF43">
            <v>0</v>
          </cell>
        </row>
        <row r="44">
          <cell r="AF44">
            <v>0</v>
          </cell>
        </row>
        <row r="45">
          <cell r="AF45">
            <v>0</v>
          </cell>
        </row>
        <row r="46">
          <cell r="AF46">
            <v>0</v>
          </cell>
        </row>
        <row r="47">
          <cell r="AF47">
            <v>0</v>
          </cell>
        </row>
        <row r="50">
          <cell r="AF50">
            <v>0</v>
          </cell>
        </row>
        <row r="52">
          <cell r="AF52">
            <v>0</v>
          </cell>
        </row>
        <row r="54">
          <cell r="AF54">
            <v>0</v>
          </cell>
        </row>
        <row r="55">
          <cell r="AF55">
            <v>0</v>
          </cell>
        </row>
        <row r="56">
          <cell r="AF56">
            <v>0</v>
          </cell>
        </row>
        <row r="57">
          <cell r="AF57">
            <v>0</v>
          </cell>
        </row>
        <row r="58">
          <cell r="AF58">
            <v>0</v>
          </cell>
        </row>
        <row r="59">
          <cell r="AF59">
            <v>0</v>
          </cell>
        </row>
        <row r="61">
          <cell r="AF61">
            <v>0</v>
          </cell>
        </row>
        <row r="63">
          <cell r="AF63">
            <v>0</v>
          </cell>
        </row>
        <row r="64">
          <cell r="AF64">
            <v>0</v>
          </cell>
        </row>
        <row r="65">
          <cell r="AF65">
            <v>0</v>
          </cell>
        </row>
        <row r="66">
          <cell r="AF66">
            <v>0</v>
          </cell>
        </row>
        <row r="67">
          <cell r="AF67">
            <v>0</v>
          </cell>
        </row>
        <row r="69">
          <cell r="AF69">
            <v>0</v>
          </cell>
        </row>
        <row r="70">
          <cell r="AF70">
            <v>0</v>
          </cell>
        </row>
        <row r="71">
          <cell r="AF71">
            <v>0</v>
          </cell>
        </row>
        <row r="72">
          <cell r="AF72">
            <v>0</v>
          </cell>
        </row>
        <row r="74">
          <cell r="AF74">
            <v>0</v>
          </cell>
        </row>
        <row r="75">
          <cell r="AF75">
            <v>0</v>
          </cell>
        </row>
        <row r="76">
          <cell r="AF76">
            <v>0</v>
          </cell>
        </row>
        <row r="78">
          <cell r="AF78">
            <v>0</v>
          </cell>
        </row>
        <row r="80">
          <cell r="AF80">
            <v>0</v>
          </cell>
        </row>
        <row r="81">
          <cell r="AF81">
            <v>0</v>
          </cell>
        </row>
        <row r="82">
          <cell r="AF82">
            <v>0</v>
          </cell>
        </row>
        <row r="84">
          <cell r="AF84">
            <v>0</v>
          </cell>
        </row>
        <row r="85">
          <cell r="AF85">
            <v>0</v>
          </cell>
        </row>
        <row r="86">
          <cell r="AF86">
            <v>0</v>
          </cell>
        </row>
        <row r="87">
          <cell r="AF87">
            <v>0</v>
          </cell>
        </row>
        <row r="88">
          <cell r="AF88">
            <v>0</v>
          </cell>
        </row>
        <row r="90">
          <cell r="AF90">
            <v>0</v>
          </cell>
        </row>
        <row r="92">
          <cell r="AF92">
            <v>0</v>
          </cell>
        </row>
        <row r="93">
          <cell r="AF93">
            <v>0</v>
          </cell>
        </row>
        <row r="94">
          <cell r="AF94">
            <v>0</v>
          </cell>
        </row>
        <row r="95">
          <cell r="AF95">
            <v>0</v>
          </cell>
        </row>
      </sheetData>
      <sheetData sheetId="13">
        <row r="95">
          <cell r="K95">
            <v>103308450</v>
          </cell>
        </row>
      </sheetData>
      <sheetData sheetId="14">
        <row r="96">
          <cell r="L96">
            <v>33875507</v>
          </cell>
        </row>
      </sheetData>
      <sheetData sheetId="15">
        <row r="95">
          <cell r="O95">
            <v>815391109</v>
          </cell>
        </row>
      </sheetData>
      <sheetData sheetId="16">
        <row r="97">
          <cell r="D97">
            <v>22449903</v>
          </cell>
        </row>
      </sheetData>
      <sheetData sheetId="17">
        <row r="95">
          <cell r="H95">
            <v>11280636</v>
          </cell>
        </row>
      </sheetData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B"/>
      <sheetName val="NCA"/>
      <sheetName val="VS. DISB."/>
      <sheetName val="PROGRAMS"/>
      <sheetName val="NNC-NC"/>
      <sheetName val="all sources"/>
      <sheetName val="RLIP-GARO"/>
      <sheetName val="SUM"/>
      <sheetName val="NEW GAA"/>
      <sheetName val="AUTO"/>
      <sheetName val="CONT-RA10633"/>
      <sheetName val="SUPPL-10652"/>
      <sheetName val="UF"/>
      <sheetName val="SUM-SPFs"/>
      <sheetName val="SUM-CONT."/>
      <sheetName val="SUM-AUTO"/>
      <sheetName val="SUM-SUPPL"/>
      <sheetName val="SUM-UF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CY 2015 ALLOTMENT RELEASES</v>
          </cell>
        </row>
        <row r="3">
          <cell r="A3" t="str">
            <v>January 1-May 31, 2015</v>
          </cell>
        </row>
      </sheetData>
      <sheetData sheetId="8"/>
      <sheetData sheetId="9"/>
      <sheetData sheetId="10"/>
      <sheetData sheetId="11"/>
      <sheetData sheetId="12">
        <row r="7">
          <cell r="H7">
            <v>0</v>
          </cell>
          <cell r="L7">
            <v>0</v>
          </cell>
          <cell r="P7">
            <v>0</v>
          </cell>
        </row>
        <row r="8">
          <cell r="H8">
            <v>0</v>
          </cell>
          <cell r="L8">
            <v>0</v>
          </cell>
          <cell r="P8">
            <v>0</v>
          </cell>
        </row>
        <row r="9">
          <cell r="H9">
            <v>0</v>
          </cell>
          <cell r="L9">
            <v>0</v>
          </cell>
          <cell r="P9">
            <v>0</v>
          </cell>
        </row>
        <row r="10">
          <cell r="H10">
            <v>0</v>
          </cell>
          <cell r="L10">
            <v>0</v>
          </cell>
          <cell r="P10">
            <v>0</v>
          </cell>
        </row>
        <row r="11">
          <cell r="H11">
            <v>0</v>
          </cell>
          <cell r="L11">
            <v>0</v>
          </cell>
          <cell r="P11">
            <v>0</v>
          </cell>
        </row>
        <row r="12">
          <cell r="H12">
            <v>0</v>
          </cell>
          <cell r="L12">
            <v>0</v>
          </cell>
          <cell r="P12">
            <v>0</v>
          </cell>
        </row>
        <row r="14">
          <cell r="H14">
            <v>0</v>
          </cell>
          <cell r="L14">
            <v>0</v>
          </cell>
          <cell r="P14">
            <v>0</v>
          </cell>
        </row>
        <row r="15">
          <cell r="H15">
            <v>0</v>
          </cell>
          <cell r="L15">
            <v>0</v>
          </cell>
          <cell r="P15">
            <v>0</v>
          </cell>
        </row>
        <row r="16">
          <cell r="H16">
            <v>0</v>
          </cell>
          <cell r="L16">
            <v>0</v>
          </cell>
          <cell r="P16">
            <v>0</v>
          </cell>
        </row>
        <row r="17">
          <cell r="H17">
            <v>0</v>
          </cell>
          <cell r="L17">
            <v>0</v>
          </cell>
          <cell r="P17">
            <v>0</v>
          </cell>
        </row>
        <row r="18">
          <cell r="H18">
            <v>0</v>
          </cell>
          <cell r="L18">
            <v>0</v>
          </cell>
          <cell r="P18">
            <v>0</v>
          </cell>
        </row>
        <row r="19">
          <cell r="H19">
            <v>0</v>
          </cell>
          <cell r="L19">
            <v>0</v>
          </cell>
          <cell r="P19">
            <v>0</v>
          </cell>
        </row>
        <row r="20">
          <cell r="H20">
            <v>0</v>
          </cell>
          <cell r="L20">
            <v>0</v>
          </cell>
          <cell r="P20">
            <v>0</v>
          </cell>
        </row>
        <row r="22">
          <cell r="H22">
            <v>0</v>
          </cell>
          <cell r="L22">
            <v>0</v>
          </cell>
          <cell r="P22">
            <v>0</v>
          </cell>
        </row>
        <row r="23">
          <cell r="H23">
            <v>0</v>
          </cell>
          <cell r="L23">
            <v>0</v>
          </cell>
          <cell r="P23">
            <v>0</v>
          </cell>
        </row>
        <row r="24">
          <cell r="H24">
            <v>0</v>
          </cell>
          <cell r="L24">
            <v>0</v>
          </cell>
          <cell r="P24">
            <v>0</v>
          </cell>
        </row>
        <row r="25">
          <cell r="H25">
            <v>0</v>
          </cell>
          <cell r="L25">
            <v>0</v>
          </cell>
          <cell r="P25">
            <v>0</v>
          </cell>
        </row>
        <row r="27">
          <cell r="H27">
            <v>0</v>
          </cell>
          <cell r="L27">
            <v>0</v>
          </cell>
          <cell r="P27">
            <v>0</v>
          </cell>
        </row>
        <row r="28">
          <cell r="H28">
            <v>0</v>
          </cell>
          <cell r="L28">
            <v>0</v>
          </cell>
          <cell r="P28">
            <v>0</v>
          </cell>
        </row>
        <row r="29">
          <cell r="H29">
            <v>0</v>
          </cell>
          <cell r="L29">
            <v>0</v>
          </cell>
          <cell r="P29">
            <v>0</v>
          </cell>
          <cell r="X29">
            <v>0</v>
          </cell>
        </row>
        <row r="31">
          <cell r="H31">
            <v>0</v>
          </cell>
          <cell r="L31">
            <v>0</v>
          </cell>
          <cell r="P31">
            <v>0</v>
          </cell>
        </row>
        <row r="32">
          <cell r="H32">
            <v>0</v>
          </cell>
          <cell r="L32">
            <v>0</v>
          </cell>
          <cell r="P32">
            <v>0</v>
          </cell>
        </row>
        <row r="33">
          <cell r="H33">
            <v>0</v>
          </cell>
          <cell r="L33">
            <v>0</v>
          </cell>
          <cell r="P33">
            <v>0</v>
          </cell>
        </row>
        <row r="34">
          <cell r="H34">
            <v>0</v>
          </cell>
          <cell r="L34">
            <v>0</v>
          </cell>
          <cell r="P34">
            <v>6180520</v>
          </cell>
          <cell r="AB34">
            <v>5000000</v>
          </cell>
        </row>
        <row r="35">
          <cell r="H35">
            <v>0</v>
          </cell>
          <cell r="L35">
            <v>0</v>
          </cell>
          <cell r="P35">
            <v>0</v>
          </cell>
        </row>
        <row r="36">
          <cell r="H36">
            <v>0</v>
          </cell>
          <cell r="L36">
            <v>0</v>
          </cell>
          <cell r="P36">
            <v>0</v>
          </cell>
        </row>
        <row r="37">
          <cell r="H37">
            <v>0</v>
          </cell>
          <cell r="L37">
            <v>0</v>
          </cell>
          <cell r="P37">
            <v>0</v>
          </cell>
        </row>
        <row r="38">
          <cell r="H38">
            <v>0</v>
          </cell>
          <cell r="L38">
            <v>0</v>
          </cell>
          <cell r="P38">
            <v>0</v>
          </cell>
        </row>
        <row r="39">
          <cell r="H39">
            <v>0</v>
          </cell>
          <cell r="L39">
            <v>0</v>
          </cell>
          <cell r="P39">
            <v>0</v>
          </cell>
        </row>
        <row r="40">
          <cell r="H40">
            <v>0</v>
          </cell>
          <cell r="L40">
            <v>100116</v>
          </cell>
          <cell r="P40">
            <v>0</v>
          </cell>
        </row>
        <row r="41">
          <cell r="H41">
            <v>0</v>
          </cell>
          <cell r="L41">
            <v>0</v>
          </cell>
          <cell r="P41">
            <v>0</v>
          </cell>
        </row>
        <row r="42">
          <cell r="H42">
            <v>0</v>
          </cell>
          <cell r="L42">
            <v>0</v>
          </cell>
          <cell r="P42">
            <v>0</v>
          </cell>
        </row>
        <row r="43">
          <cell r="H43">
            <v>0</v>
          </cell>
          <cell r="L43">
            <v>0</v>
          </cell>
          <cell r="P43">
            <v>0</v>
          </cell>
        </row>
        <row r="44">
          <cell r="H44">
            <v>0</v>
          </cell>
          <cell r="L44">
            <v>0</v>
          </cell>
          <cell r="P44">
            <v>0</v>
          </cell>
        </row>
        <row r="45">
          <cell r="H45">
            <v>0</v>
          </cell>
          <cell r="L45">
            <v>0</v>
          </cell>
          <cell r="P45">
            <v>0</v>
          </cell>
        </row>
        <row r="46">
          <cell r="H46">
            <v>0</v>
          </cell>
          <cell r="L46">
            <v>0</v>
          </cell>
          <cell r="P46">
            <v>0</v>
          </cell>
        </row>
        <row r="47">
          <cell r="H47">
            <v>0</v>
          </cell>
          <cell r="L47">
            <v>0</v>
          </cell>
          <cell r="P47">
            <v>0</v>
          </cell>
        </row>
        <row r="50">
          <cell r="H50">
            <v>0</v>
          </cell>
          <cell r="L50">
            <v>0</v>
          </cell>
          <cell r="P50">
            <v>0</v>
          </cell>
        </row>
        <row r="51">
          <cell r="P51">
            <v>0</v>
          </cell>
        </row>
        <row r="52">
          <cell r="H52">
            <v>0</v>
          </cell>
          <cell r="L52">
            <v>0</v>
          </cell>
          <cell r="P52">
            <v>0</v>
          </cell>
        </row>
        <row r="54">
          <cell r="H54">
            <v>0</v>
          </cell>
          <cell r="L54">
            <v>0</v>
          </cell>
          <cell r="P54">
            <v>0</v>
          </cell>
        </row>
        <row r="55">
          <cell r="H55">
            <v>0</v>
          </cell>
          <cell r="L55">
            <v>0</v>
          </cell>
          <cell r="P55">
            <v>0</v>
          </cell>
        </row>
        <row r="56">
          <cell r="H56">
            <v>0</v>
          </cell>
          <cell r="L56">
            <v>0</v>
          </cell>
          <cell r="P56">
            <v>0</v>
          </cell>
        </row>
        <row r="57">
          <cell r="H57">
            <v>0</v>
          </cell>
          <cell r="L57">
            <v>0</v>
          </cell>
          <cell r="P57">
            <v>0</v>
          </cell>
        </row>
        <row r="58">
          <cell r="H58">
            <v>0</v>
          </cell>
          <cell r="L58">
            <v>0</v>
          </cell>
          <cell r="P58">
            <v>0</v>
          </cell>
        </row>
        <row r="59">
          <cell r="H59">
            <v>0</v>
          </cell>
          <cell r="L59">
            <v>0</v>
          </cell>
          <cell r="P59">
            <v>0</v>
          </cell>
        </row>
        <row r="61">
          <cell r="H61">
            <v>0</v>
          </cell>
          <cell r="L61">
            <v>0</v>
          </cell>
          <cell r="P61">
            <v>0</v>
          </cell>
        </row>
        <row r="63">
          <cell r="H63">
            <v>0</v>
          </cell>
          <cell r="L63">
            <v>0</v>
          </cell>
          <cell r="P63">
            <v>0</v>
          </cell>
        </row>
        <row r="64">
          <cell r="H64">
            <v>0</v>
          </cell>
          <cell r="L64">
            <v>0</v>
          </cell>
          <cell r="P64">
            <v>0</v>
          </cell>
        </row>
        <row r="65">
          <cell r="P65">
            <v>0</v>
          </cell>
        </row>
        <row r="66">
          <cell r="H66">
            <v>0</v>
          </cell>
          <cell r="L66">
            <v>0</v>
          </cell>
          <cell r="P66">
            <v>0</v>
          </cell>
        </row>
        <row r="67">
          <cell r="H67">
            <v>0</v>
          </cell>
          <cell r="L67">
            <v>0</v>
          </cell>
          <cell r="P67">
            <v>0</v>
          </cell>
        </row>
        <row r="69">
          <cell r="H69">
            <v>0</v>
          </cell>
          <cell r="L69">
            <v>0</v>
          </cell>
          <cell r="P69">
            <v>0</v>
          </cell>
        </row>
        <row r="70">
          <cell r="H70">
            <v>0</v>
          </cell>
          <cell r="L70">
            <v>0</v>
          </cell>
          <cell r="P70">
            <v>0</v>
          </cell>
        </row>
        <row r="71">
          <cell r="H71">
            <v>0</v>
          </cell>
          <cell r="L71">
            <v>0</v>
          </cell>
          <cell r="P71">
            <v>0</v>
          </cell>
        </row>
        <row r="72">
          <cell r="H72">
            <v>0</v>
          </cell>
          <cell r="L72">
            <v>0</v>
          </cell>
          <cell r="P72">
            <v>0</v>
          </cell>
        </row>
        <row r="73">
          <cell r="P73">
            <v>0</v>
          </cell>
        </row>
        <row r="74">
          <cell r="H74">
            <v>0</v>
          </cell>
          <cell r="L74">
            <v>0</v>
          </cell>
          <cell r="P74">
            <v>0</v>
          </cell>
        </row>
        <row r="75">
          <cell r="H75">
            <v>0</v>
          </cell>
          <cell r="L75">
            <v>0</v>
          </cell>
          <cell r="P75">
            <v>0</v>
          </cell>
        </row>
        <row r="76">
          <cell r="H76">
            <v>0</v>
          </cell>
          <cell r="L76">
            <v>0</v>
          </cell>
          <cell r="P76">
            <v>0</v>
          </cell>
        </row>
        <row r="78">
          <cell r="H78">
            <v>0</v>
          </cell>
          <cell r="L78">
            <v>0</v>
          </cell>
          <cell r="P78">
            <v>0</v>
          </cell>
        </row>
        <row r="80">
          <cell r="H80">
            <v>0</v>
          </cell>
          <cell r="L80">
            <v>0</v>
          </cell>
          <cell r="P80">
            <v>0</v>
          </cell>
        </row>
        <row r="81">
          <cell r="H81">
            <v>0</v>
          </cell>
          <cell r="L81">
            <v>0</v>
          </cell>
          <cell r="P81">
            <v>0</v>
          </cell>
        </row>
        <row r="82">
          <cell r="H82">
            <v>0</v>
          </cell>
          <cell r="L82">
            <v>0</v>
          </cell>
          <cell r="P82">
            <v>0</v>
          </cell>
        </row>
        <row r="84">
          <cell r="H84">
            <v>0</v>
          </cell>
          <cell r="L84">
            <v>0</v>
          </cell>
          <cell r="P84">
            <v>0</v>
          </cell>
        </row>
        <row r="85">
          <cell r="H85">
            <v>0</v>
          </cell>
          <cell r="L85">
            <v>0</v>
          </cell>
          <cell r="P85">
            <v>0</v>
          </cell>
        </row>
        <row r="86">
          <cell r="H86">
            <v>0</v>
          </cell>
          <cell r="L86">
            <v>0</v>
          </cell>
          <cell r="P86">
            <v>0</v>
          </cell>
        </row>
        <row r="87">
          <cell r="H87">
            <v>0</v>
          </cell>
          <cell r="L87">
            <v>0</v>
          </cell>
          <cell r="P87">
            <v>0</v>
          </cell>
        </row>
        <row r="88">
          <cell r="H88">
            <v>0</v>
          </cell>
          <cell r="L88">
            <v>0</v>
          </cell>
          <cell r="P88">
            <v>0</v>
          </cell>
        </row>
        <row r="90">
          <cell r="D90">
            <v>0</v>
          </cell>
          <cell r="H90">
            <v>0</v>
          </cell>
          <cell r="L90">
            <v>0</v>
          </cell>
          <cell r="P90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H94">
            <v>0</v>
          </cell>
          <cell r="L94">
            <v>0</v>
          </cell>
          <cell r="P94">
            <v>0</v>
          </cell>
        </row>
        <row r="95">
          <cell r="H95">
            <v>0</v>
          </cell>
          <cell r="L95">
            <v>0</v>
          </cell>
          <cell r="P95">
            <v>0</v>
          </cell>
        </row>
        <row r="96">
          <cell r="D96">
            <v>0</v>
          </cell>
          <cell r="H96">
            <v>0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J608"/>
  <sheetViews>
    <sheetView tabSelected="1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55" sqref="B55"/>
    </sheetView>
  </sheetViews>
  <sheetFormatPr defaultColWidth="3.5703125" defaultRowHeight="12.75" x14ac:dyDescent="0.2"/>
  <cols>
    <col min="1" max="1" width="39" style="71" customWidth="1"/>
    <col min="2" max="3" width="15.85546875" style="71" customWidth="1"/>
    <col min="4" max="4" width="2" style="71" customWidth="1"/>
    <col min="5" max="5" width="12.28515625" style="188" customWidth="1"/>
    <col min="6" max="6" width="15.28515625" style="71" customWidth="1"/>
    <col min="7" max="7" width="14.28515625" style="64" customWidth="1"/>
    <col min="8" max="8" width="14" style="92" customWidth="1"/>
    <col min="9" max="9" width="14.140625" style="92" customWidth="1"/>
    <col min="10" max="10" width="14.28515625" style="92" customWidth="1"/>
    <col min="11" max="11" width="5.28515625" style="92" bestFit="1" customWidth="1"/>
    <col min="12" max="256" width="3.5703125" style="92"/>
    <col min="257" max="257" width="41.42578125" style="92" customWidth="1"/>
    <col min="258" max="259" width="15.85546875" style="92" customWidth="1"/>
    <col min="260" max="260" width="0" style="92" hidden="1" customWidth="1"/>
    <col min="261" max="261" width="12.7109375" style="92" customWidth="1"/>
    <col min="262" max="262" width="15.28515625" style="92" customWidth="1"/>
    <col min="263" max="263" width="14.28515625" style="92" customWidth="1"/>
    <col min="264" max="264" width="14" style="92" customWidth="1"/>
    <col min="265" max="265" width="14.140625" style="92" customWidth="1"/>
    <col min="266" max="266" width="14.28515625" style="92" customWidth="1"/>
    <col min="267" max="267" width="5.28515625" style="92" bestFit="1" customWidth="1"/>
    <col min="268" max="512" width="3.5703125" style="92"/>
    <col min="513" max="513" width="41.42578125" style="92" customWidth="1"/>
    <col min="514" max="515" width="15.85546875" style="92" customWidth="1"/>
    <col min="516" max="516" width="0" style="92" hidden="1" customWidth="1"/>
    <col min="517" max="517" width="12.7109375" style="92" customWidth="1"/>
    <col min="518" max="518" width="15.28515625" style="92" customWidth="1"/>
    <col min="519" max="519" width="14.28515625" style="92" customWidth="1"/>
    <col min="520" max="520" width="14" style="92" customWidth="1"/>
    <col min="521" max="521" width="14.140625" style="92" customWidth="1"/>
    <col min="522" max="522" width="14.28515625" style="92" customWidth="1"/>
    <col min="523" max="523" width="5.28515625" style="92" bestFit="1" customWidth="1"/>
    <col min="524" max="768" width="3.5703125" style="92"/>
    <col min="769" max="769" width="41.42578125" style="92" customWidth="1"/>
    <col min="770" max="771" width="15.85546875" style="92" customWidth="1"/>
    <col min="772" max="772" width="0" style="92" hidden="1" customWidth="1"/>
    <col min="773" max="773" width="12.7109375" style="92" customWidth="1"/>
    <col min="774" max="774" width="15.28515625" style="92" customWidth="1"/>
    <col min="775" max="775" width="14.28515625" style="92" customWidth="1"/>
    <col min="776" max="776" width="14" style="92" customWidth="1"/>
    <col min="777" max="777" width="14.140625" style="92" customWidth="1"/>
    <col min="778" max="778" width="14.28515625" style="92" customWidth="1"/>
    <col min="779" max="779" width="5.28515625" style="92" bestFit="1" customWidth="1"/>
    <col min="780" max="1024" width="3.5703125" style="92"/>
    <col min="1025" max="1025" width="41.42578125" style="92" customWidth="1"/>
    <col min="1026" max="1027" width="15.85546875" style="92" customWidth="1"/>
    <col min="1028" max="1028" width="0" style="92" hidden="1" customWidth="1"/>
    <col min="1029" max="1029" width="12.7109375" style="92" customWidth="1"/>
    <col min="1030" max="1030" width="15.28515625" style="92" customWidth="1"/>
    <col min="1031" max="1031" width="14.28515625" style="92" customWidth="1"/>
    <col min="1032" max="1032" width="14" style="92" customWidth="1"/>
    <col min="1033" max="1033" width="14.140625" style="92" customWidth="1"/>
    <col min="1034" max="1034" width="14.28515625" style="92" customWidth="1"/>
    <col min="1035" max="1035" width="5.28515625" style="92" bestFit="1" customWidth="1"/>
    <col min="1036" max="1280" width="3.5703125" style="92"/>
    <col min="1281" max="1281" width="41.42578125" style="92" customWidth="1"/>
    <col min="1282" max="1283" width="15.85546875" style="92" customWidth="1"/>
    <col min="1284" max="1284" width="0" style="92" hidden="1" customWidth="1"/>
    <col min="1285" max="1285" width="12.7109375" style="92" customWidth="1"/>
    <col min="1286" max="1286" width="15.28515625" style="92" customWidth="1"/>
    <col min="1287" max="1287" width="14.28515625" style="92" customWidth="1"/>
    <col min="1288" max="1288" width="14" style="92" customWidth="1"/>
    <col min="1289" max="1289" width="14.140625" style="92" customWidth="1"/>
    <col min="1290" max="1290" width="14.28515625" style="92" customWidth="1"/>
    <col min="1291" max="1291" width="5.28515625" style="92" bestFit="1" customWidth="1"/>
    <col min="1292" max="1536" width="3.5703125" style="92"/>
    <col min="1537" max="1537" width="41.42578125" style="92" customWidth="1"/>
    <col min="1538" max="1539" width="15.85546875" style="92" customWidth="1"/>
    <col min="1540" max="1540" width="0" style="92" hidden="1" customWidth="1"/>
    <col min="1541" max="1541" width="12.7109375" style="92" customWidth="1"/>
    <col min="1542" max="1542" width="15.28515625" style="92" customWidth="1"/>
    <col min="1543" max="1543" width="14.28515625" style="92" customWidth="1"/>
    <col min="1544" max="1544" width="14" style="92" customWidth="1"/>
    <col min="1545" max="1545" width="14.140625" style="92" customWidth="1"/>
    <col min="1546" max="1546" width="14.28515625" style="92" customWidth="1"/>
    <col min="1547" max="1547" width="5.28515625" style="92" bestFit="1" customWidth="1"/>
    <col min="1548" max="1792" width="3.5703125" style="92"/>
    <col min="1793" max="1793" width="41.42578125" style="92" customWidth="1"/>
    <col min="1794" max="1795" width="15.85546875" style="92" customWidth="1"/>
    <col min="1796" max="1796" width="0" style="92" hidden="1" customWidth="1"/>
    <col min="1797" max="1797" width="12.7109375" style="92" customWidth="1"/>
    <col min="1798" max="1798" width="15.28515625" style="92" customWidth="1"/>
    <col min="1799" max="1799" width="14.28515625" style="92" customWidth="1"/>
    <col min="1800" max="1800" width="14" style="92" customWidth="1"/>
    <col min="1801" max="1801" width="14.140625" style="92" customWidth="1"/>
    <col min="1802" max="1802" width="14.28515625" style="92" customWidth="1"/>
    <col min="1803" max="1803" width="5.28515625" style="92" bestFit="1" customWidth="1"/>
    <col min="1804" max="2048" width="3.5703125" style="92"/>
    <col min="2049" max="2049" width="41.42578125" style="92" customWidth="1"/>
    <col min="2050" max="2051" width="15.85546875" style="92" customWidth="1"/>
    <col min="2052" max="2052" width="0" style="92" hidden="1" customWidth="1"/>
    <col min="2053" max="2053" width="12.7109375" style="92" customWidth="1"/>
    <col min="2054" max="2054" width="15.28515625" style="92" customWidth="1"/>
    <col min="2055" max="2055" width="14.28515625" style="92" customWidth="1"/>
    <col min="2056" max="2056" width="14" style="92" customWidth="1"/>
    <col min="2057" max="2057" width="14.140625" style="92" customWidth="1"/>
    <col min="2058" max="2058" width="14.28515625" style="92" customWidth="1"/>
    <col min="2059" max="2059" width="5.28515625" style="92" bestFit="1" customWidth="1"/>
    <col min="2060" max="2304" width="3.5703125" style="92"/>
    <col min="2305" max="2305" width="41.42578125" style="92" customWidth="1"/>
    <col min="2306" max="2307" width="15.85546875" style="92" customWidth="1"/>
    <col min="2308" max="2308" width="0" style="92" hidden="1" customWidth="1"/>
    <col min="2309" max="2309" width="12.7109375" style="92" customWidth="1"/>
    <col min="2310" max="2310" width="15.28515625" style="92" customWidth="1"/>
    <col min="2311" max="2311" width="14.28515625" style="92" customWidth="1"/>
    <col min="2312" max="2312" width="14" style="92" customWidth="1"/>
    <col min="2313" max="2313" width="14.140625" style="92" customWidth="1"/>
    <col min="2314" max="2314" width="14.28515625" style="92" customWidth="1"/>
    <col min="2315" max="2315" width="5.28515625" style="92" bestFit="1" customWidth="1"/>
    <col min="2316" max="2560" width="3.5703125" style="92"/>
    <col min="2561" max="2561" width="41.42578125" style="92" customWidth="1"/>
    <col min="2562" max="2563" width="15.85546875" style="92" customWidth="1"/>
    <col min="2564" max="2564" width="0" style="92" hidden="1" customWidth="1"/>
    <col min="2565" max="2565" width="12.7109375" style="92" customWidth="1"/>
    <col min="2566" max="2566" width="15.28515625" style="92" customWidth="1"/>
    <col min="2567" max="2567" width="14.28515625" style="92" customWidth="1"/>
    <col min="2568" max="2568" width="14" style="92" customWidth="1"/>
    <col min="2569" max="2569" width="14.140625" style="92" customWidth="1"/>
    <col min="2570" max="2570" width="14.28515625" style="92" customWidth="1"/>
    <col min="2571" max="2571" width="5.28515625" style="92" bestFit="1" customWidth="1"/>
    <col min="2572" max="2816" width="3.5703125" style="92"/>
    <col min="2817" max="2817" width="41.42578125" style="92" customWidth="1"/>
    <col min="2818" max="2819" width="15.85546875" style="92" customWidth="1"/>
    <col min="2820" max="2820" width="0" style="92" hidden="1" customWidth="1"/>
    <col min="2821" max="2821" width="12.7109375" style="92" customWidth="1"/>
    <col min="2822" max="2822" width="15.28515625" style="92" customWidth="1"/>
    <col min="2823" max="2823" width="14.28515625" style="92" customWidth="1"/>
    <col min="2824" max="2824" width="14" style="92" customWidth="1"/>
    <col min="2825" max="2825" width="14.140625" style="92" customWidth="1"/>
    <col min="2826" max="2826" width="14.28515625" style="92" customWidth="1"/>
    <col min="2827" max="2827" width="5.28515625" style="92" bestFit="1" customWidth="1"/>
    <col min="2828" max="3072" width="3.5703125" style="92"/>
    <col min="3073" max="3073" width="41.42578125" style="92" customWidth="1"/>
    <col min="3074" max="3075" width="15.85546875" style="92" customWidth="1"/>
    <col min="3076" max="3076" width="0" style="92" hidden="1" customWidth="1"/>
    <col min="3077" max="3077" width="12.7109375" style="92" customWidth="1"/>
    <col min="3078" max="3078" width="15.28515625" style="92" customWidth="1"/>
    <col min="3079" max="3079" width="14.28515625" style="92" customWidth="1"/>
    <col min="3080" max="3080" width="14" style="92" customWidth="1"/>
    <col min="3081" max="3081" width="14.140625" style="92" customWidth="1"/>
    <col min="3082" max="3082" width="14.28515625" style="92" customWidth="1"/>
    <col min="3083" max="3083" width="5.28515625" style="92" bestFit="1" customWidth="1"/>
    <col min="3084" max="3328" width="3.5703125" style="92"/>
    <col min="3329" max="3329" width="41.42578125" style="92" customWidth="1"/>
    <col min="3330" max="3331" width="15.85546875" style="92" customWidth="1"/>
    <col min="3332" max="3332" width="0" style="92" hidden="1" customWidth="1"/>
    <col min="3333" max="3333" width="12.7109375" style="92" customWidth="1"/>
    <col min="3334" max="3334" width="15.28515625" style="92" customWidth="1"/>
    <col min="3335" max="3335" width="14.28515625" style="92" customWidth="1"/>
    <col min="3336" max="3336" width="14" style="92" customWidth="1"/>
    <col min="3337" max="3337" width="14.140625" style="92" customWidth="1"/>
    <col min="3338" max="3338" width="14.28515625" style="92" customWidth="1"/>
    <col min="3339" max="3339" width="5.28515625" style="92" bestFit="1" customWidth="1"/>
    <col min="3340" max="3584" width="3.5703125" style="92"/>
    <col min="3585" max="3585" width="41.42578125" style="92" customWidth="1"/>
    <col min="3586" max="3587" width="15.85546875" style="92" customWidth="1"/>
    <col min="3588" max="3588" width="0" style="92" hidden="1" customWidth="1"/>
    <col min="3589" max="3589" width="12.7109375" style="92" customWidth="1"/>
    <col min="3590" max="3590" width="15.28515625" style="92" customWidth="1"/>
    <col min="3591" max="3591" width="14.28515625" style="92" customWidth="1"/>
    <col min="3592" max="3592" width="14" style="92" customWidth="1"/>
    <col min="3593" max="3593" width="14.140625" style="92" customWidth="1"/>
    <col min="3594" max="3594" width="14.28515625" style="92" customWidth="1"/>
    <col min="3595" max="3595" width="5.28515625" style="92" bestFit="1" customWidth="1"/>
    <col min="3596" max="3840" width="3.5703125" style="92"/>
    <col min="3841" max="3841" width="41.42578125" style="92" customWidth="1"/>
    <col min="3842" max="3843" width="15.85546875" style="92" customWidth="1"/>
    <col min="3844" max="3844" width="0" style="92" hidden="1" customWidth="1"/>
    <col min="3845" max="3845" width="12.7109375" style="92" customWidth="1"/>
    <col min="3846" max="3846" width="15.28515625" style="92" customWidth="1"/>
    <col min="3847" max="3847" width="14.28515625" style="92" customWidth="1"/>
    <col min="3848" max="3848" width="14" style="92" customWidth="1"/>
    <col min="3849" max="3849" width="14.140625" style="92" customWidth="1"/>
    <col min="3850" max="3850" width="14.28515625" style="92" customWidth="1"/>
    <col min="3851" max="3851" width="5.28515625" style="92" bestFit="1" customWidth="1"/>
    <col min="3852" max="4096" width="3.5703125" style="92"/>
    <col min="4097" max="4097" width="41.42578125" style="92" customWidth="1"/>
    <col min="4098" max="4099" width="15.85546875" style="92" customWidth="1"/>
    <col min="4100" max="4100" width="0" style="92" hidden="1" customWidth="1"/>
    <col min="4101" max="4101" width="12.7109375" style="92" customWidth="1"/>
    <col min="4102" max="4102" width="15.28515625" style="92" customWidth="1"/>
    <col min="4103" max="4103" width="14.28515625" style="92" customWidth="1"/>
    <col min="4104" max="4104" width="14" style="92" customWidth="1"/>
    <col min="4105" max="4105" width="14.140625" style="92" customWidth="1"/>
    <col min="4106" max="4106" width="14.28515625" style="92" customWidth="1"/>
    <col min="4107" max="4107" width="5.28515625" style="92" bestFit="1" customWidth="1"/>
    <col min="4108" max="4352" width="3.5703125" style="92"/>
    <col min="4353" max="4353" width="41.42578125" style="92" customWidth="1"/>
    <col min="4354" max="4355" width="15.85546875" style="92" customWidth="1"/>
    <col min="4356" max="4356" width="0" style="92" hidden="1" customWidth="1"/>
    <col min="4357" max="4357" width="12.7109375" style="92" customWidth="1"/>
    <col min="4358" max="4358" width="15.28515625" style="92" customWidth="1"/>
    <col min="4359" max="4359" width="14.28515625" style="92" customWidth="1"/>
    <col min="4360" max="4360" width="14" style="92" customWidth="1"/>
    <col min="4361" max="4361" width="14.140625" style="92" customWidth="1"/>
    <col min="4362" max="4362" width="14.28515625" style="92" customWidth="1"/>
    <col min="4363" max="4363" width="5.28515625" style="92" bestFit="1" customWidth="1"/>
    <col min="4364" max="4608" width="3.5703125" style="92"/>
    <col min="4609" max="4609" width="41.42578125" style="92" customWidth="1"/>
    <col min="4610" max="4611" width="15.85546875" style="92" customWidth="1"/>
    <col min="4612" max="4612" width="0" style="92" hidden="1" customWidth="1"/>
    <col min="4613" max="4613" width="12.7109375" style="92" customWidth="1"/>
    <col min="4614" max="4614" width="15.28515625" style="92" customWidth="1"/>
    <col min="4615" max="4615" width="14.28515625" style="92" customWidth="1"/>
    <col min="4616" max="4616" width="14" style="92" customWidth="1"/>
    <col min="4617" max="4617" width="14.140625" style="92" customWidth="1"/>
    <col min="4618" max="4618" width="14.28515625" style="92" customWidth="1"/>
    <col min="4619" max="4619" width="5.28515625" style="92" bestFit="1" customWidth="1"/>
    <col min="4620" max="4864" width="3.5703125" style="92"/>
    <col min="4865" max="4865" width="41.42578125" style="92" customWidth="1"/>
    <col min="4866" max="4867" width="15.85546875" style="92" customWidth="1"/>
    <col min="4868" max="4868" width="0" style="92" hidden="1" customWidth="1"/>
    <col min="4869" max="4869" width="12.7109375" style="92" customWidth="1"/>
    <col min="4870" max="4870" width="15.28515625" style="92" customWidth="1"/>
    <col min="4871" max="4871" width="14.28515625" style="92" customWidth="1"/>
    <col min="4872" max="4872" width="14" style="92" customWidth="1"/>
    <col min="4873" max="4873" width="14.140625" style="92" customWidth="1"/>
    <col min="4874" max="4874" width="14.28515625" style="92" customWidth="1"/>
    <col min="4875" max="4875" width="5.28515625" style="92" bestFit="1" customWidth="1"/>
    <col min="4876" max="5120" width="3.5703125" style="92"/>
    <col min="5121" max="5121" width="41.42578125" style="92" customWidth="1"/>
    <col min="5122" max="5123" width="15.85546875" style="92" customWidth="1"/>
    <col min="5124" max="5124" width="0" style="92" hidden="1" customWidth="1"/>
    <col min="5125" max="5125" width="12.7109375" style="92" customWidth="1"/>
    <col min="5126" max="5126" width="15.28515625" style="92" customWidth="1"/>
    <col min="5127" max="5127" width="14.28515625" style="92" customWidth="1"/>
    <col min="5128" max="5128" width="14" style="92" customWidth="1"/>
    <col min="5129" max="5129" width="14.140625" style="92" customWidth="1"/>
    <col min="5130" max="5130" width="14.28515625" style="92" customWidth="1"/>
    <col min="5131" max="5131" width="5.28515625" style="92" bestFit="1" customWidth="1"/>
    <col min="5132" max="5376" width="3.5703125" style="92"/>
    <col min="5377" max="5377" width="41.42578125" style="92" customWidth="1"/>
    <col min="5378" max="5379" width="15.85546875" style="92" customWidth="1"/>
    <col min="5380" max="5380" width="0" style="92" hidden="1" customWidth="1"/>
    <col min="5381" max="5381" width="12.7109375" style="92" customWidth="1"/>
    <col min="5382" max="5382" width="15.28515625" style="92" customWidth="1"/>
    <col min="5383" max="5383" width="14.28515625" style="92" customWidth="1"/>
    <col min="5384" max="5384" width="14" style="92" customWidth="1"/>
    <col min="5385" max="5385" width="14.140625" style="92" customWidth="1"/>
    <col min="5386" max="5386" width="14.28515625" style="92" customWidth="1"/>
    <col min="5387" max="5387" width="5.28515625" style="92" bestFit="1" customWidth="1"/>
    <col min="5388" max="5632" width="3.5703125" style="92"/>
    <col min="5633" max="5633" width="41.42578125" style="92" customWidth="1"/>
    <col min="5634" max="5635" width="15.85546875" style="92" customWidth="1"/>
    <col min="5636" max="5636" width="0" style="92" hidden="1" customWidth="1"/>
    <col min="5637" max="5637" width="12.7109375" style="92" customWidth="1"/>
    <col min="5638" max="5638" width="15.28515625" style="92" customWidth="1"/>
    <col min="5639" max="5639" width="14.28515625" style="92" customWidth="1"/>
    <col min="5640" max="5640" width="14" style="92" customWidth="1"/>
    <col min="5641" max="5641" width="14.140625" style="92" customWidth="1"/>
    <col min="5642" max="5642" width="14.28515625" style="92" customWidth="1"/>
    <col min="5643" max="5643" width="5.28515625" style="92" bestFit="1" customWidth="1"/>
    <col min="5644" max="5888" width="3.5703125" style="92"/>
    <col min="5889" max="5889" width="41.42578125" style="92" customWidth="1"/>
    <col min="5890" max="5891" width="15.85546875" style="92" customWidth="1"/>
    <col min="5892" max="5892" width="0" style="92" hidden="1" customWidth="1"/>
    <col min="5893" max="5893" width="12.7109375" style="92" customWidth="1"/>
    <col min="5894" max="5894" width="15.28515625" style="92" customWidth="1"/>
    <col min="5895" max="5895" width="14.28515625" style="92" customWidth="1"/>
    <col min="5896" max="5896" width="14" style="92" customWidth="1"/>
    <col min="5897" max="5897" width="14.140625" style="92" customWidth="1"/>
    <col min="5898" max="5898" width="14.28515625" style="92" customWidth="1"/>
    <col min="5899" max="5899" width="5.28515625" style="92" bestFit="1" customWidth="1"/>
    <col min="5900" max="6144" width="3.5703125" style="92"/>
    <col min="6145" max="6145" width="41.42578125" style="92" customWidth="1"/>
    <col min="6146" max="6147" width="15.85546875" style="92" customWidth="1"/>
    <col min="6148" max="6148" width="0" style="92" hidden="1" customWidth="1"/>
    <col min="6149" max="6149" width="12.7109375" style="92" customWidth="1"/>
    <col min="6150" max="6150" width="15.28515625" style="92" customWidth="1"/>
    <col min="6151" max="6151" width="14.28515625" style="92" customWidth="1"/>
    <col min="6152" max="6152" width="14" style="92" customWidth="1"/>
    <col min="6153" max="6153" width="14.140625" style="92" customWidth="1"/>
    <col min="6154" max="6154" width="14.28515625" style="92" customWidth="1"/>
    <col min="6155" max="6155" width="5.28515625" style="92" bestFit="1" customWidth="1"/>
    <col min="6156" max="6400" width="3.5703125" style="92"/>
    <col min="6401" max="6401" width="41.42578125" style="92" customWidth="1"/>
    <col min="6402" max="6403" width="15.85546875" style="92" customWidth="1"/>
    <col min="6404" max="6404" width="0" style="92" hidden="1" customWidth="1"/>
    <col min="6405" max="6405" width="12.7109375" style="92" customWidth="1"/>
    <col min="6406" max="6406" width="15.28515625" style="92" customWidth="1"/>
    <col min="6407" max="6407" width="14.28515625" style="92" customWidth="1"/>
    <col min="6408" max="6408" width="14" style="92" customWidth="1"/>
    <col min="6409" max="6409" width="14.140625" style="92" customWidth="1"/>
    <col min="6410" max="6410" width="14.28515625" style="92" customWidth="1"/>
    <col min="6411" max="6411" width="5.28515625" style="92" bestFit="1" customWidth="1"/>
    <col min="6412" max="6656" width="3.5703125" style="92"/>
    <col min="6657" max="6657" width="41.42578125" style="92" customWidth="1"/>
    <col min="6658" max="6659" width="15.85546875" style="92" customWidth="1"/>
    <col min="6660" max="6660" width="0" style="92" hidden="1" customWidth="1"/>
    <col min="6661" max="6661" width="12.7109375" style="92" customWidth="1"/>
    <col min="6662" max="6662" width="15.28515625" style="92" customWidth="1"/>
    <col min="6663" max="6663" width="14.28515625" style="92" customWidth="1"/>
    <col min="6664" max="6664" width="14" style="92" customWidth="1"/>
    <col min="6665" max="6665" width="14.140625" style="92" customWidth="1"/>
    <col min="6666" max="6666" width="14.28515625" style="92" customWidth="1"/>
    <col min="6667" max="6667" width="5.28515625" style="92" bestFit="1" customWidth="1"/>
    <col min="6668" max="6912" width="3.5703125" style="92"/>
    <col min="6913" max="6913" width="41.42578125" style="92" customWidth="1"/>
    <col min="6914" max="6915" width="15.85546875" style="92" customWidth="1"/>
    <col min="6916" max="6916" width="0" style="92" hidden="1" customWidth="1"/>
    <col min="6917" max="6917" width="12.7109375" style="92" customWidth="1"/>
    <col min="6918" max="6918" width="15.28515625" style="92" customWidth="1"/>
    <col min="6919" max="6919" width="14.28515625" style="92" customWidth="1"/>
    <col min="6920" max="6920" width="14" style="92" customWidth="1"/>
    <col min="6921" max="6921" width="14.140625" style="92" customWidth="1"/>
    <col min="6922" max="6922" width="14.28515625" style="92" customWidth="1"/>
    <col min="6923" max="6923" width="5.28515625" style="92" bestFit="1" customWidth="1"/>
    <col min="6924" max="7168" width="3.5703125" style="92"/>
    <col min="7169" max="7169" width="41.42578125" style="92" customWidth="1"/>
    <col min="7170" max="7171" width="15.85546875" style="92" customWidth="1"/>
    <col min="7172" max="7172" width="0" style="92" hidden="1" customWidth="1"/>
    <col min="7173" max="7173" width="12.7109375" style="92" customWidth="1"/>
    <col min="7174" max="7174" width="15.28515625" style="92" customWidth="1"/>
    <col min="7175" max="7175" width="14.28515625" style="92" customWidth="1"/>
    <col min="7176" max="7176" width="14" style="92" customWidth="1"/>
    <col min="7177" max="7177" width="14.140625" style="92" customWidth="1"/>
    <col min="7178" max="7178" width="14.28515625" style="92" customWidth="1"/>
    <col min="7179" max="7179" width="5.28515625" style="92" bestFit="1" customWidth="1"/>
    <col min="7180" max="7424" width="3.5703125" style="92"/>
    <col min="7425" max="7425" width="41.42578125" style="92" customWidth="1"/>
    <col min="7426" max="7427" width="15.85546875" style="92" customWidth="1"/>
    <col min="7428" max="7428" width="0" style="92" hidden="1" customWidth="1"/>
    <col min="7429" max="7429" width="12.7109375" style="92" customWidth="1"/>
    <col min="7430" max="7430" width="15.28515625" style="92" customWidth="1"/>
    <col min="7431" max="7431" width="14.28515625" style="92" customWidth="1"/>
    <col min="7432" max="7432" width="14" style="92" customWidth="1"/>
    <col min="7433" max="7433" width="14.140625" style="92" customWidth="1"/>
    <col min="7434" max="7434" width="14.28515625" style="92" customWidth="1"/>
    <col min="7435" max="7435" width="5.28515625" style="92" bestFit="1" customWidth="1"/>
    <col min="7436" max="7680" width="3.5703125" style="92"/>
    <col min="7681" max="7681" width="41.42578125" style="92" customWidth="1"/>
    <col min="7682" max="7683" width="15.85546875" style="92" customWidth="1"/>
    <col min="7684" max="7684" width="0" style="92" hidden="1" customWidth="1"/>
    <col min="7685" max="7685" width="12.7109375" style="92" customWidth="1"/>
    <col min="7686" max="7686" width="15.28515625" style="92" customWidth="1"/>
    <col min="7687" max="7687" width="14.28515625" style="92" customWidth="1"/>
    <col min="7688" max="7688" width="14" style="92" customWidth="1"/>
    <col min="7689" max="7689" width="14.140625" style="92" customWidth="1"/>
    <col min="7690" max="7690" width="14.28515625" style="92" customWidth="1"/>
    <col min="7691" max="7691" width="5.28515625" style="92" bestFit="1" customWidth="1"/>
    <col min="7692" max="7936" width="3.5703125" style="92"/>
    <col min="7937" max="7937" width="41.42578125" style="92" customWidth="1"/>
    <col min="7938" max="7939" width="15.85546875" style="92" customWidth="1"/>
    <col min="7940" max="7940" width="0" style="92" hidden="1" customWidth="1"/>
    <col min="7941" max="7941" width="12.7109375" style="92" customWidth="1"/>
    <col min="7942" max="7942" width="15.28515625" style="92" customWidth="1"/>
    <col min="7943" max="7943" width="14.28515625" style="92" customWidth="1"/>
    <col min="7944" max="7944" width="14" style="92" customWidth="1"/>
    <col min="7945" max="7945" width="14.140625" style="92" customWidth="1"/>
    <col min="7946" max="7946" width="14.28515625" style="92" customWidth="1"/>
    <col min="7947" max="7947" width="5.28515625" style="92" bestFit="1" customWidth="1"/>
    <col min="7948" max="8192" width="3.5703125" style="92"/>
    <col min="8193" max="8193" width="41.42578125" style="92" customWidth="1"/>
    <col min="8194" max="8195" width="15.85546875" style="92" customWidth="1"/>
    <col min="8196" max="8196" width="0" style="92" hidden="1" customWidth="1"/>
    <col min="8197" max="8197" width="12.7109375" style="92" customWidth="1"/>
    <col min="8198" max="8198" width="15.28515625" style="92" customWidth="1"/>
    <col min="8199" max="8199" width="14.28515625" style="92" customWidth="1"/>
    <col min="8200" max="8200" width="14" style="92" customWidth="1"/>
    <col min="8201" max="8201" width="14.140625" style="92" customWidth="1"/>
    <col min="8202" max="8202" width="14.28515625" style="92" customWidth="1"/>
    <col min="8203" max="8203" width="5.28515625" style="92" bestFit="1" customWidth="1"/>
    <col min="8204" max="8448" width="3.5703125" style="92"/>
    <col min="8449" max="8449" width="41.42578125" style="92" customWidth="1"/>
    <col min="8450" max="8451" width="15.85546875" style="92" customWidth="1"/>
    <col min="8452" max="8452" width="0" style="92" hidden="1" customWidth="1"/>
    <col min="8453" max="8453" width="12.7109375" style="92" customWidth="1"/>
    <col min="8454" max="8454" width="15.28515625" style="92" customWidth="1"/>
    <col min="8455" max="8455" width="14.28515625" style="92" customWidth="1"/>
    <col min="8456" max="8456" width="14" style="92" customWidth="1"/>
    <col min="8457" max="8457" width="14.140625" style="92" customWidth="1"/>
    <col min="8458" max="8458" width="14.28515625" style="92" customWidth="1"/>
    <col min="8459" max="8459" width="5.28515625" style="92" bestFit="1" customWidth="1"/>
    <col min="8460" max="8704" width="3.5703125" style="92"/>
    <col min="8705" max="8705" width="41.42578125" style="92" customWidth="1"/>
    <col min="8706" max="8707" width="15.85546875" style="92" customWidth="1"/>
    <col min="8708" max="8708" width="0" style="92" hidden="1" customWidth="1"/>
    <col min="8709" max="8709" width="12.7109375" style="92" customWidth="1"/>
    <col min="8710" max="8710" width="15.28515625" style="92" customWidth="1"/>
    <col min="8711" max="8711" width="14.28515625" style="92" customWidth="1"/>
    <col min="8712" max="8712" width="14" style="92" customWidth="1"/>
    <col min="8713" max="8713" width="14.140625" style="92" customWidth="1"/>
    <col min="8714" max="8714" width="14.28515625" style="92" customWidth="1"/>
    <col min="8715" max="8715" width="5.28515625" style="92" bestFit="1" customWidth="1"/>
    <col min="8716" max="8960" width="3.5703125" style="92"/>
    <col min="8961" max="8961" width="41.42578125" style="92" customWidth="1"/>
    <col min="8962" max="8963" width="15.85546875" style="92" customWidth="1"/>
    <col min="8964" max="8964" width="0" style="92" hidden="1" customWidth="1"/>
    <col min="8965" max="8965" width="12.7109375" style="92" customWidth="1"/>
    <col min="8966" max="8966" width="15.28515625" style="92" customWidth="1"/>
    <col min="8967" max="8967" width="14.28515625" style="92" customWidth="1"/>
    <col min="8968" max="8968" width="14" style="92" customWidth="1"/>
    <col min="8969" max="8969" width="14.140625" style="92" customWidth="1"/>
    <col min="8970" max="8970" width="14.28515625" style="92" customWidth="1"/>
    <col min="8971" max="8971" width="5.28515625" style="92" bestFit="1" customWidth="1"/>
    <col min="8972" max="9216" width="3.5703125" style="92"/>
    <col min="9217" max="9217" width="41.42578125" style="92" customWidth="1"/>
    <col min="9218" max="9219" width="15.85546875" style="92" customWidth="1"/>
    <col min="9220" max="9220" width="0" style="92" hidden="1" customWidth="1"/>
    <col min="9221" max="9221" width="12.7109375" style="92" customWidth="1"/>
    <col min="9222" max="9222" width="15.28515625" style="92" customWidth="1"/>
    <col min="9223" max="9223" width="14.28515625" style="92" customWidth="1"/>
    <col min="9224" max="9224" width="14" style="92" customWidth="1"/>
    <col min="9225" max="9225" width="14.140625" style="92" customWidth="1"/>
    <col min="9226" max="9226" width="14.28515625" style="92" customWidth="1"/>
    <col min="9227" max="9227" width="5.28515625" style="92" bestFit="1" customWidth="1"/>
    <col min="9228" max="9472" width="3.5703125" style="92"/>
    <col min="9473" max="9473" width="41.42578125" style="92" customWidth="1"/>
    <col min="9474" max="9475" width="15.85546875" style="92" customWidth="1"/>
    <col min="9476" max="9476" width="0" style="92" hidden="1" customWidth="1"/>
    <col min="9477" max="9477" width="12.7109375" style="92" customWidth="1"/>
    <col min="9478" max="9478" width="15.28515625" style="92" customWidth="1"/>
    <col min="9479" max="9479" width="14.28515625" style="92" customWidth="1"/>
    <col min="9480" max="9480" width="14" style="92" customWidth="1"/>
    <col min="9481" max="9481" width="14.140625" style="92" customWidth="1"/>
    <col min="9482" max="9482" width="14.28515625" style="92" customWidth="1"/>
    <col min="9483" max="9483" width="5.28515625" style="92" bestFit="1" customWidth="1"/>
    <col min="9484" max="9728" width="3.5703125" style="92"/>
    <col min="9729" max="9729" width="41.42578125" style="92" customWidth="1"/>
    <col min="9730" max="9731" width="15.85546875" style="92" customWidth="1"/>
    <col min="9732" max="9732" width="0" style="92" hidden="1" customWidth="1"/>
    <col min="9733" max="9733" width="12.7109375" style="92" customWidth="1"/>
    <col min="9734" max="9734" width="15.28515625" style="92" customWidth="1"/>
    <col min="9735" max="9735" width="14.28515625" style="92" customWidth="1"/>
    <col min="9736" max="9736" width="14" style="92" customWidth="1"/>
    <col min="9737" max="9737" width="14.140625" style="92" customWidth="1"/>
    <col min="9738" max="9738" width="14.28515625" style="92" customWidth="1"/>
    <col min="9739" max="9739" width="5.28515625" style="92" bestFit="1" customWidth="1"/>
    <col min="9740" max="9984" width="3.5703125" style="92"/>
    <col min="9985" max="9985" width="41.42578125" style="92" customWidth="1"/>
    <col min="9986" max="9987" width="15.85546875" style="92" customWidth="1"/>
    <col min="9988" max="9988" width="0" style="92" hidden="1" customWidth="1"/>
    <col min="9989" max="9989" width="12.7109375" style="92" customWidth="1"/>
    <col min="9990" max="9990" width="15.28515625" style="92" customWidth="1"/>
    <col min="9991" max="9991" width="14.28515625" style="92" customWidth="1"/>
    <col min="9992" max="9992" width="14" style="92" customWidth="1"/>
    <col min="9993" max="9993" width="14.140625" style="92" customWidth="1"/>
    <col min="9994" max="9994" width="14.28515625" style="92" customWidth="1"/>
    <col min="9995" max="9995" width="5.28515625" style="92" bestFit="1" customWidth="1"/>
    <col min="9996" max="10240" width="3.5703125" style="92"/>
    <col min="10241" max="10241" width="41.42578125" style="92" customWidth="1"/>
    <col min="10242" max="10243" width="15.85546875" style="92" customWidth="1"/>
    <col min="10244" max="10244" width="0" style="92" hidden="1" customWidth="1"/>
    <col min="10245" max="10245" width="12.7109375" style="92" customWidth="1"/>
    <col min="10246" max="10246" width="15.28515625" style="92" customWidth="1"/>
    <col min="10247" max="10247" width="14.28515625" style="92" customWidth="1"/>
    <col min="10248" max="10248" width="14" style="92" customWidth="1"/>
    <col min="10249" max="10249" width="14.140625" style="92" customWidth="1"/>
    <col min="10250" max="10250" width="14.28515625" style="92" customWidth="1"/>
    <col min="10251" max="10251" width="5.28515625" style="92" bestFit="1" customWidth="1"/>
    <col min="10252" max="10496" width="3.5703125" style="92"/>
    <col min="10497" max="10497" width="41.42578125" style="92" customWidth="1"/>
    <col min="10498" max="10499" width="15.85546875" style="92" customWidth="1"/>
    <col min="10500" max="10500" width="0" style="92" hidden="1" customWidth="1"/>
    <col min="10501" max="10501" width="12.7109375" style="92" customWidth="1"/>
    <col min="10502" max="10502" width="15.28515625" style="92" customWidth="1"/>
    <col min="10503" max="10503" width="14.28515625" style="92" customWidth="1"/>
    <col min="10504" max="10504" width="14" style="92" customWidth="1"/>
    <col min="10505" max="10505" width="14.140625" style="92" customWidth="1"/>
    <col min="10506" max="10506" width="14.28515625" style="92" customWidth="1"/>
    <col min="10507" max="10507" width="5.28515625" style="92" bestFit="1" customWidth="1"/>
    <col min="10508" max="10752" width="3.5703125" style="92"/>
    <col min="10753" max="10753" width="41.42578125" style="92" customWidth="1"/>
    <col min="10754" max="10755" width="15.85546875" style="92" customWidth="1"/>
    <col min="10756" max="10756" width="0" style="92" hidden="1" customWidth="1"/>
    <col min="10757" max="10757" width="12.7109375" style="92" customWidth="1"/>
    <col min="10758" max="10758" width="15.28515625" style="92" customWidth="1"/>
    <col min="10759" max="10759" width="14.28515625" style="92" customWidth="1"/>
    <col min="10760" max="10760" width="14" style="92" customWidth="1"/>
    <col min="10761" max="10761" width="14.140625" style="92" customWidth="1"/>
    <col min="10762" max="10762" width="14.28515625" style="92" customWidth="1"/>
    <col min="10763" max="10763" width="5.28515625" style="92" bestFit="1" customWidth="1"/>
    <col min="10764" max="11008" width="3.5703125" style="92"/>
    <col min="11009" max="11009" width="41.42578125" style="92" customWidth="1"/>
    <col min="11010" max="11011" width="15.85546875" style="92" customWidth="1"/>
    <col min="11012" max="11012" width="0" style="92" hidden="1" customWidth="1"/>
    <col min="11013" max="11013" width="12.7109375" style="92" customWidth="1"/>
    <col min="11014" max="11014" width="15.28515625" style="92" customWidth="1"/>
    <col min="11015" max="11015" width="14.28515625" style="92" customWidth="1"/>
    <col min="11016" max="11016" width="14" style="92" customWidth="1"/>
    <col min="11017" max="11017" width="14.140625" style="92" customWidth="1"/>
    <col min="11018" max="11018" width="14.28515625" style="92" customWidth="1"/>
    <col min="11019" max="11019" width="5.28515625" style="92" bestFit="1" customWidth="1"/>
    <col min="11020" max="11264" width="3.5703125" style="92"/>
    <col min="11265" max="11265" width="41.42578125" style="92" customWidth="1"/>
    <col min="11266" max="11267" width="15.85546875" style="92" customWidth="1"/>
    <col min="11268" max="11268" width="0" style="92" hidden="1" customWidth="1"/>
    <col min="11269" max="11269" width="12.7109375" style="92" customWidth="1"/>
    <col min="11270" max="11270" width="15.28515625" style="92" customWidth="1"/>
    <col min="11271" max="11271" width="14.28515625" style="92" customWidth="1"/>
    <col min="11272" max="11272" width="14" style="92" customWidth="1"/>
    <col min="11273" max="11273" width="14.140625" style="92" customWidth="1"/>
    <col min="11274" max="11274" width="14.28515625" style="92" customWidth="1"/>
    <col min="11275" max="11275" width="5.28515625" style="92" bestFit="1" customWidth="1"/>
    <col min="11276" max="11520" width="3.5703125" style="92"/>
    <col min="11521" max="11521" width="41.42578125" style="92" customWidth="1"/>
    <col min="11522" max="11523" width="15.85546875" style="92" customWidth="1"/>
    <col min="11524" max="11524" width="0" style="92" hidden="1" customWidth="1"/>
    <col min="11525" max="11525" width="12.7109375" style="92" customWidth="1"/>
    <col min="11526" max="11526" width="15.28515625" style="92" customWidth="1"/>
    <col min="11527" max="11527" width="14.28515625" style="92" customWidth="1"/>
    <col min="11528" max="11528" width="14" style="92" customWidth="1"/>
    <col min="11529" max="11529" width="14.140625" style="92" customWidth="1"/>
    <col min="11530" max="11530" width="14.28515625" style="92" customWidth="1"/>
    <col min="11531" max="11531" width="5.28515625" style="92" bestFit="1" customWidth="1"/>
    <col min="11532" max="11776" width="3.5703125" style="92"/>
    <col min="11777" max="11777" width="41.42578125" style="92" customWidth="1"/>
    <col min="11778" max="11779" width="15.85546875" style="92" customWidth="1"/>
    <col min="11780" max="11780" width="0" style="92" hidden="1" customWidth="1"/>
    <col min="11781" max="11781" width="12.7109375" style="92" customWidth="1"/>
    <col min="11782" max="11782" width="15.28515625" style="92" customWidth="1"/>
    <col min="11783" max="11783" width="14.28515625" style="92" customWidth="1"/>
    <col min="11784" max="11784" width="14" style="92" customWidth="1"/>
    <col min="11785" max="11785" width="14.140625" style="92" customWidth="1"/>
    <col min="11786" max="11786" width="14.28515625" style="92" customWidth="1"/>
    <col min="11787" max="11787" width="5.28515625" style="92" bestFit="1" customWidth="1"/>
    <col min="11788" max="12032" width="3.5703125" style="92"/>
    <col min="12033" max="12033" width="41.42578125" style="92" customWidth="1"/>
    <col min="12034" max="12035" width="15.85546875" style="92" customWidth="1"/>
    <col min="12036" max="12036" width="0" style="92" hidden="1" customWidth="1"/>
    <col min="12037" max="12037" width="12.7109375" style="92" customWidth="1"/>
    <col min="12038" max="12038" width="15.28515625" style="92" customWidth="1"/>
    <col min="12039" max="12039" width="14.28515625" style="92" customWidth="1"/>
    <col min="12040" max="12040" width="14" style="92" customWidth="1"/>
    <col min="12041" max="12041" width="14.140625" style="92" customWidth="1"/>
    <col min="12042" max="12042" width="14.28515625" style="92" customWidth="1"/>
    <col min="12043" max="12043" width="5.28515625" style="92" bestFit="1" customWidth="1"/>
    <col min="12044" max="12288" width="3.5703125" style="92"/>
    <col min="12289" max="12289" width="41.42578125" style="92" customWidth="1"/>
    <col min="12290" max="12291" width="15.85546875" style="92" customWidth="1"/>
    <col min="12292" max="12292" width="0" style="92" hidden="1" customWidth="1"/>
    <col min="12293" max="12293" width="12.7109375" style="92" customWidth="1"/>
    <col min="12294" max="12294" width="15.28515625" style="92" customWidth="1"/>
    <col min="12295" max="12295" width="14.28515625" style="92" customWidth="1"/>
    <col min="12296" max="12296" width="14" style="92" customWidth="1"/>
    <col min="12297" max="12297" width="14.140625" style="92" customWidth="1"/>
    <col min="12298" max="12298" width="14.28515625" style="92" customWidth="1"/>
    <col min="12299" max="12299" width="5.28515625" style="92" bestFit="1" customWidth="1"/>
    <col min="12300" max="12544" width="3.5703125" style="92"/>
    <col min="12545" max="12545" width="41.42578125" style="92" customWidth="1"/>
    <col min="12546" max="12547" width="15.85546875" style="92" customWidth="1"/>
    <col min="12548" max="12548" width="0" style="92" hidden="1" customWidth="1"/>
    <col min="12549" max="12549" width="12.7109375" style="92" customWidth="1"/>
    <col min="12550" max="12550" width="15.28515625" style="92" customWidth="1"/>
    <col min="12551" max="12551" width="14.28515625" style="92" customWidth="1"/>
    <col min="12552" max="12552" width="14" style="92" customWidth="1"/>
    <col min="12553" max="12553" width="14.140625" style="92" customWidth="1"/>
    <col min="12554" max="12554" width="14.28515625" style="92" customWidth="1"/>
    <col min="12555" max="12555" width="5.28515625" style="92" bestFit="1" customWidth="1"/>
    <col min="12556" max="12800" width="3.5703125" style="92"/>
    <col min="12801" max="12801" width="41.42578125" style="92" customWidth="1"/>
    <col min="12802" max="12803" width="15.85546875" style="92" customWidth="1"/>
    <col min="12804" max="12804" width="0" style="92" hidden="1" customWidth="1"/>
    <col min="12805" max="12805" width="12.7109375" style="92" customWidth="1"/>
    <col min="12806" max="12806" width="15.28515625" style="92" customWidth="1"/>
    <col min="12807" max="12807" width="14.28515625" style="92" customWidth="1"/>
    <col min="12808" max="12808" width="14" style="92" customWidth="1"/>
    <col min="12809" max="12809" width="14.140625" style="92" customWidth="1"/>
    <col min="12810" max="12810" width="14.28515625" style="92" customWidth="1"/>
    <col min="12811" max="12811" width="5.28515625" style="92" bestFit="1" customWidth="1"/>
    <col min="12812" max="13056" width="3.5703125" style="92"/>
    <col min="13057" max="13057" width="41.42578125" style="92" customWidth="1"/>
    <col min="13058" max="13059" width="15.85546875" style="92" customWidth="1"/>
    <col min="13060" max="13060" width="0" style="92" hidden="1" customWidth="1"/>
    <col min="13061" max="13061" width="12.7109375" style="92" customWidth="1"/>
    <col min="13062" max="13062" width="15.28515625" style="92" customWidth="1"/>
    <col min="13063" max="13063" width="14.28515625" style="92" customWidth="1"/>
    <col min="13064" max="13064" width="14" style="92" customWidth="1"/>
    <col min="13065" max="13065" width="14.140625" style="92" customWidth="1"/>
    <col min="13066" max="13066" width="14.28515625" style="92" customWidth="1"/>
    <col min="13067" max="13067" width="5.28515625" style="92" bestFit="1" customWidth="1"/>
    <col min="13068" max="13312" width="3.5703125" style="92"/>
    <col min="13313" max="13313" width="41.42578125" style="92" customWidth="1"/>
    <col min="13314" max="13315" width="15.85546875" style="92" customWidth="1"/>
    <col min="13316" max="13316" width="0" style="92" hidden="1" customWidth="1"/>
    <col min="13317" max="13317" width="12.7109375" style="92" customWidth="1"/>
    <col min="13318" max="13318" width="15.28515625" style="92" customWidth="1"/>
    <col min="13319" max="13319" width="14.28515625" style="92" customWidth="1"/>
    <col min="13320" max="13320" width="14" style="92" customWidth="1"/>
    <col min="13321" max="13321" width="14.140625" style="92" customWidth="1"/>
    <col min="13322" max="13322" width="14.28515625" style="92" customWidth="1"/>
    <col min="13323" max="13323" width="5.28515625" style="92" bestFit="1" customWidth="1"/>
    <col min="13324" max="13568" width="3.5703125" style="92"/>
    <col min="13569" max="13569" width="41.42578125" style="92" customWidth="1"/>
    <col min="13570" max="13571" width="15.85546875" style="92" customWidth="1"/>
    <col min="13572" max="13572" width="0" style="92" hidden="1" customWidth="1"/>
    <col min="13573" max="13573" width="12.7109375" style="92" customWidth="1"/>
    <col min="13574" max="13574" width="15.28515625" style="92" customWidth="1"/>
    <col min="13575" max="13575" width="14.28515625" style="92" customWidth="1"/>
    <col min="13576" max="13576" width="14" style="92" customWidth="1"/>
    <col min="13577" max="13577" width="14.140625" style="92" customWidth="1"/>
    <col min="13578" max="13578" width="14.28515625" style="92" customWidth="1"/>
    <col min="13579" max="13579" width="5.28515625" style="92" bestFit="1" customWidth="1"/>
    <col min="13580" max="13824" width="3.5703125" style="92"/>
    <col min="13825" max="13825" width="41.42578125" style="92" customWidth="1"/>
    <col min="13826" max="13827" width="15.85546875" style="92" customWidth="1"/>
    <col min="13828" max="13828" width="0" style="92" hidden="1" customWidth="1"/>
    <col min="13829" max="13829" width="12.7109375" style="92" customWidth="1"/>
    <col min="13830" max="13830" width="15.28515625" style="92" customWidth="1"/>
    <col min="13831" max="13831" width="14.28515625" style="92" customWidth="1"/>
    <col min="13832" max="13832" width="14" style="92" customWidth="1"/>
    <col min="13833" max="13833" width="14.140625" style="92" customWidth="1"/>
    <col min="13834" max="13834" width="14.28515625" style="92" customWidth="1"/>
    <col min="13835" max="13835" width="5.28515625" style="92" bestFit="1" customWidth="1"/>
    <col min="13836" max="14080" width="3.5703125" style="92"/>
    <col min="14081" max="14081" width="41.42578125" style="92" customWidth="1"/>
    <col min="14082" max="14083" width="15.85546875" style="92" customWidth="1"/>
    <col min="14084" max="14084" width="0" style="92" hidden="1" customWidth="1"/>
    <col min="14085" max="14085" width="12.7109375" style="92" customWidth="1"/>
    <col min="14086" max="14086" width="15.28515625" style="92" customWidth="1"/>
    <col min="14087" max="14087" width="14.28515625" style="92" customWidth="1"/>
    <col min="14088" max="14088" width="14" style="92" customWidth="1"/>
    <col min="14089" max="14089" width="14.140625" style="92" customWidth="1"/>
    <col min="14090" max="14090" width="14.28515625" style="92" customWidth="1"/>
    <col min="14091" max="14091" width="5.28515625" style="92" bestFit="1" customWidth="1"/>
    <col min="14092" max="14336" width="3.5703125" style="92"/>
    <col min="14337" max="14337" width="41.42578125" style="92" customWidth="1"/>
    <col min="14338" max="14339" width="15.85546875" style="92" customWidth="1"/>
    <col min="14340" max="14340" width="0" style="92" hidden="1" customWidth="1"/>
    <col min="14341" max="14341" width="12.7109375" style="92" customWidth="1"/>
    <col min="14342" max="14342" width="15.28515625" style="92" customWidth="1"/>
    <col min="14343" max="14343" width="14.28515625" style="92" customWidth="1"/>
    <col min="14344" max="14344" width="14" style="92" customWidth="1"/>
    <col min="14345" max="14345" width="14.140625" style="92" customWidth="1"/>
    <col min="14346" max="14346" width="14.28515625" style="92" customWidth="1"/>
    <col min="14347" max="14347" width="5.28515625" style="92" bestFit="1" customWidth="1"/>
    <col min="14348" max="14592" width="3.5703125" style="92"/>
    <col min="14593" max="14593" width="41.42578125" style="92" customWidth="1"/>
    <col min="14594" max="14595" width="15.85546875" style="92" customWidth="1"/>
    <col min="14596" max="14596" width="0" style="92" hidden="1" customWidth="1"/>
    <col min="14597" max="14597" width="12.7109375" style="92" customWidth="1"/>
    <col min="14598" max="14598" width="15.28515625" style="92" customWidth="1"/>
    <col min="14599" max="14599" width="14.28515625" style="92" customWidth="1"/>
    <col min="14600" max="14600" width="14" style="92" customWidth="1"/>
    <col min="14601" max="14601" width="14.140625" style="92" customWidth="1"/>
    <col min="14602" max="14602" width="14.28515625" style="92" customWidth="1"/>
    <col min="14603" max="14603" width="5.28515625" style="92" bestFit="1" customWidth="1"/>
    <col min="14604" max="14848" width="3.5703125" style="92"/>
    <col min="14849" max="14849" width="41.42578125" style="92" customWidth="1"/>
    <col min="14850" max="14851" width="15.85546875" style="92" customWidth="1"/>
    <col min="14852" max="14852" width="0" style="92" hidden="1" customWidth="1"/>
    <col min="14853" max="14853" width="12.7109375" style="92" customWidth="1"/>
    <col min="14854" max="14854" width="15.28515625" style="92" customWidth="1"/>
    <col min="14855" max="14855" width="14.28515625" style="92" customWidth="1"/>
    <col min="14856" max="14856" width="14" style="92" customWidth="1"/>
    <col min="14857" max="14857" width="14.140625" style="92" customWidth="1"/>
    <col min="14858" max="14858" width="14.28515625" style="92" customWidth="1"/>
    <col min="14859" max="14859" width="5.28515625" style="92" bestFit="1" customWidth="1"/>
    <col min="14860" max="15104" width="3.5703125" style="92"/>
    <col min="15105" max="15105" width="41.42578125" style="92" customWidth="1"/>
    <col min="15106" max="15107" width="15.85546875" style="92" customWidth="1"/>
    <col min="15108" max="15108" width="0" style="92" hidden="1" customWidth="1"/>
    <col min="15109" max="15109" width="12.7109375" style="92" customWidth="1"/>
    <col min="15110" max="15110" width="15.28515625" style="92" customWidth="1"/>
    <col min="15111" max="15111" width="14.28515625" style="92" customWidth="1"/>
    <col min="15112" max="15112" width="14" style="92" customWidth="1"/>
    <col min="15113" max="15113" width="14.140625" style="92" customWidth="1"/>
    <col min="15114" max="15114" width="14.28515625" style="92" customWidth="1"/>
    <col min="15115" max="15115" width="5.28515625" style="92" bestFit="1" customWidth="1"/>
    <col min="15116" max="15360" width="3.5703125" style="92"/>
    <col min="15361" max="15361" width="41.42578125" style="92" customWidth="1"/>
    <col min="15362" max="15363" width="15.85546875" style="92" customWidth="1"/>
    <col min="15364" max="15364" width="0" style="92" hidden="1" customWidth="1"/>
    <col min="15365" max="15365" width="12.7109375" style="92" customWidth="1"/>
    <col min="15366" max="15366" width="15.28515625" style="92" customWidth="1"/>
    <col min="15367" max="15367" width="14.28515625" style="92" customWidth="1"/>
    <col min="15368" max="15368" width="14" style="92" customWidth="1"/>
    <col min="15369" max="15369" width="14.140625" style="92" customWidth="1"/>
    <col min="15370" max="15370" width="14.28515625" style="92" customWidth="1"/>
    <col min="15371" max="15371" width="5.28515625" style="92" bestFit="1" customWidth="1"/>
    <col min="15372" max="15616" width="3.5703125" style="92"/>
    <col min="15617" max="15617" width="41.42578125" style="92" customWidth="1"/>
    <col min="15618" max="15619" width="15.85546875" style="92" customWidth="1"/>
    <col min="15620" max="15620" width="0" style="92" hidden="1" customWidth="1"/>
    <col min="15621" max="15621" width="12.7109375" style="92" customWidth="1"/>
    <col min="15622" max="15622" width="15.28515625" style="92" customWidth="1"/>
    <col min="15623" max="15623" width="14.28515625" style="92" customWidth="1"/>
    <col min="15624" max="15624" width="14" style="92" customWidth="1"/>
    <col min="15625" max="15625" width="14.140625" style="92" customWidth="1"/>
    <col min="15626" max="15626" width="14.28515625" style="92" customWidth="1"/>
    <col min="15627" max="15627" width="5.28515625" style="92" bestFit="1" customWidth="1"/>
    <col min="15628" max="15872" width="3.5703125" style="92"/>
    <col min="15873" max="15873" width="41.42578125" style="92" customWidth="1"/>
    <col min="15874" max="15875" width="15.85546875" style="92" customWidth="1"/>
    <col min="15876" max="15876" width="0" style="92" hidden="1" customWidth="1"/>
    <col min="15877" max="15877" width="12.7109375" style="92" customWidth="1"/>
    <col min="15878" max="15878" width="15.28515625" style="92" customWidth="1"/>
    <col min="15879" max="15879" width="14.28515625" style="92" customWidth="1"/>
    <col min="15880" max="15880" width="14" style="92" customWidth="1"/>
    <col min="15881" max="15881" width="14.140625" style="92" customWidth="1"/>
    <col min="15882" max="15882" width="14.28515625" style="92" customWidth="1"/>
    <col min="15883" max="15883" width="5.28515625" style="92" bestFit="1" customWidth="1"/>
    <col min="15884" max="16128" width="3.5703125" style="92"/>
    <col min="16129" max="16129" width="41.42578125" style="92" customWidth="1"/>
    <col min="16130" max="16131" width="15.85546875" style="92" customWidth="1"/>
    <col min="16132" max="16132" width="0" style="92" hidden="1" customWidth="1"/>
    <col min="16133" max="16133" width="12.7109375" style="92" customWidth="1"/>
    <col min="16134" max="16134" width="15.28515625" style="92" customWidth="1"/>
    <col min="16135" max="16135" width="14.28515625" style="92" customWidth="1"/>
    <col min="16136" max="16136" width="14" style="92" customWidth="1"/>
    <col min="16137" max="16137" width="14.140625" style="92" customWidth="1"/>
    <col min="16138" max="16138" width="14.28515625" style="92" customWidth="1"/>
    <col min="16139" max="16139" width="5.28515625" style="92" bestFit="1" customWidth="1"/>
    <col min="16140" max="16384" width="3.5703125" style="92"/>
  </cols>
  <sheetData>
    <row r="1" spans="1:10" ht="16.5" customHeight="1" x14ac:dyDescent="0.2">
      <c r="A1" s="96"/>
      <c r="B1" s="96"/>
      <c r="C1" s="96"/>
      <c r="D1" s="96"/>
      <c r="E1" s="97"/>
      <c r="F1" s="98"/>
      <c r="G1" s="99"/>
    </row>
    <row r="2" spans="1:10" ht="13.5" customHeight="1" x14ac:dyDescent="0.25">
      <c r="A2" s="100" t="s">
        <v>213</v>
      </c>
      <c r="B2" s="101"/>
      <c r="C2" s="101"/>
      <c r="D2" s="101"/>
      <c r="E2" s="102"/>
      <c r="F2" s="103"/>
      <c r="G2" s="104"/>
    </row>
    <row r="3" spans="1:10" x14ac:dyDescent="0.2">
      <c r="A3" s="101" t="str">
        <f>[1]BYDEPT!A2</f>
        <v>January 1-May 31, 2015</v>
      </c>
      <c r="B3" s="96"/>
      <c r="C3" s="96"/>
      <c r="D3" s="96"/>
      <c r="E3" s="97"/>
      <c r="F3" s="105"/>
      <c r="G3" s="99"/>
    </row>
    <row r="4" spans="1:10" ht="13.5" thickBot="1" x14ac:dyDescent="0.25">
      <c r="A4" s="105" t="s">
        <v>0</v>
      </c>
      <c r="B4" s="105"/>
      <c r="C4" s="105"/>
      <c r="D4" s="105"/>
      <c r="E4" s="102"/>
      <c r="F4" s="105"/>
      <c r="G4" s="99"/>
    </row>
    <row r="5" spans="1:10" ht="21" customHeight="1" thickBot="1" x14ac:dyDescent="0.25">
      <c r="A5" s="393" t="s">
        <v>1</v>
      </c>
      <c r="B5" s="396" t="s">
        <v>2</v>
      </c>
      <c r="C5" s="397" t="s">
        <v>3</v>
      </c>
      <c r="D5" s="106"/>
      <c r="E5" s="400" t="s">
        <v>4</v>
      </c>
      <c r="F5" s="403" t="s">
        <v>5</v>
      </c>
      <c r="G5" s="406"/>
      <c r="H5" s="391"/>
      <c r="I5" s="391"/>
    </row>
    <row r="6" spans="1:10" ht="16.5" customHeight="1" thickBot="1" x14ac:dyDescent="0.25">
      <c r="A6" s="394"/>
      <c r="B6" s="396"/>
      <c r="C6" s="398"/>
      <c r="D6" s="107"/>
      <c r="E6" s="401"/>
      <c r="F6" s="404"/>
      <c r="G6" s="406"/>
      <c r="H6" s="391"/>
      <c r="I6" s="391"/>
    </row>
    <row r="7" spans="1:10" ht="30.75" customHeight="1" thickBot="1" x14ac:dyDescent="0.25">
      <c r="A7" s="395"/>
      <c r="B7" s="396"/>
      <c r="C7" s="399"/>
      <c r="D7" s="108"/>
      <c r="E7" s="402"/>
      <c r="F7" s="405"/>
      <c r="G7" s="406"/>
      <c r="H7" s="391"/>
      <c r="I7" s="391"/>
    </row>
    <row r="8" spans="1:10" ht="18.75" customHeight="1" x14ac:dyDescent="0.2">
      <c r="A8" s="109" t="s">
        <v>214</v>
      </c>
      <c r="B8" s="110">
        <f>B9+B10</f>
        <v>1739768572</v>
      </c>
      <c r="C8" s="111">
        <f>C9+C10</f>
        <v>1372088967</v>
      </c>
      <c r="D8" s="111"/>
      <c r="E8" s="112">
        <f>C8/B8</f>
        <v>0.7886617732280774</v>
      </c>
      <c r="F8" s="113">
        <f>F9+F10</f>
        <v>367679605</v>
      </c>
      <c r="G8" s="114"/>
    </row>
    <row r="9" spans="1:10" ht="15.75" customHeight="1" x14ac:dyDescent="0.2">
      <c r="A9" s="62" t="s">
        <v>6</v>
      </c>
      <c r="B9" s="115">
        <f>[1]BYDEPT!AJ8</f>
        <v>1333849887</v>
      </c>
      <c r="C9" s="116">
        <f>[1]BYDEPT!BD8</f>
        <v>1268780517</v>
      </c>
      <c r="D9" s="117"/>
      <c r="E9" s="118">
        <f>C9/B9</f>
        <v>0.95121687182779657</v>
      </c>
      <c r="F9" s="119">
        <f>B9-C9</f>
        <v>65069370</v>
      </c>
    </row>
    <row r="10" spans="1:10" ht="15" customHeight="1" x14ac:dyDescent="0.2">
      <c r="A10" s="120" t="s">
        <v>7</v>
      </c>
      <c r="B10" s="115">
        <f>[1]BYDEPT!AJ92</f>
        <v>405918685</v>
      </c>
      <c r="C10" s="121">
        <f>[1]BYDEPT!BD92</f>
        <v>103308450</v>
      </c>
      <c r="D10" s="117"/>
      <c r="E10" s="118">
        <f>C10/B10</f>
        <v>0.25450528349046064</v>
      </c>
      <c r="F10" s="119">
        <f>B10-C10</f>
        <v>302610235</v>
      </c>
      <c r="G10" s="114"/>
      <c r="J10" s="122"/>
    </row>
    <row r="11" spans="1:10" ht="15" customHeight="1" x14ac:dyDescent="0.2">
      <c r="A11" s="123"/>
      <c r="B11" s="124"/>
      <c r="C11" s="125"/>
      <c r="D11" s="114"/>
      <c r="E11" s="126"/>
      <c r="F11" s="127"/>
      <c r="G11" s="114"/>
      <c r="H11" s="128"/>
    </row>
    <row r="12" spans="1:10" ht="17.25" customHeight="1" x14ac:dyDescent="0.2">
      <c r="A12" s="129" t="s">
        <v>290</v>
      </c>
      <c r="B12" s="130">
        <f>SUM(B13:B17)+SUM(B20:B23)</f>
        <v>866231428</v>
      </c>
      <c r="C12" s="131">
        <f>SUM(C13:C17)+SUM(C20:C23)</f>
        <v>814783085</v>
      </c>
      <c r="D12" s="132"/>
      <c r="E12" s="133">
        <f t="shared" ref="E12:E23" si="0">C12/B12</f>
        <v>0.94060670008384872</v>
      </c>
      <c r="F12" s="134">
        <f>SUM(F13:F17)+SUM(F20:F23)</f>
        <v>51448343</v>
      </c>
      <c r="G12" s="114"/>
      <c r="I12" s="135"/>
    </row>
    <row r="13" spans="1:10" ht="15" customHeight="1" x14ac:dyDescent="0.2">
      <c r="A13" s="136" t="s">
        <v>158</v>
      </c>
      <c r="B13" s="137">
        <f>[1]BYDEPT!AJ112</f>
        <v>30139510</v>
      </c>
      <c r="C13" s="138">
        <f>[1]BYDEPT!BD112</f>
        <v>30568319</v>
      </c>
      <c r="E13" s="139">
        <f t="shared" si="0"/>
        <v>1.0142274708513841</v>
      </c>
      <c r="F13" s="119">
        <f>B13-C13</f>
        <v>-428809</v>
      </c>
      <c r="G13" s="65"/>
      <c r="H13" s="64"/>
      <c r="I13" s="64"/>
    </row>
    <row r="14" spans="1:10" ht="15.75" customHeight="1" x14ac:dyDescent="0.2">
      <c r="A14" s="140" t="s">
        <v>157</v>
      </c>
      <c r="B14" s="137">
        <f>[1]BYDEPT!AJ113</f>
        <v>389860429</v>
      </c>
      <c r="C14" s="138">
        <f>[1]BYDEPT!BD113</f>
        <v>389860429</v>
      </c>
      <c r="E14" s="141">
        <f t="shared" si="0"/>
        <v>1</v>
      </c>
      <c r="F14" s="119">
        <f>B14-C14</f>
        <v>0</v>
      </c>
      <c r="G14" s="142"/>
      <c r="H14" s="64"/>
      <c r="I14" s="64"/>
    </row>
    <row r="15" spans="1:10" ht="15" customHeight="1" x14ac:dyDescent="0.2">
      <c r="A15" s="136" t="s">
        <v>316</v>
      </c>
      <c r="B15" s="137">
        <f>[1]BYDEPT!AJ114</f>
        <v>331</v>
      </c>
      <c r="C15" s="138">
        <f>[1]BYDEPT!BD114</f>
        <v>331</v>
      </c>
      <c r="E15" s="141">
        <f t="shared" si="0"/>
        <v>1</v>
      </c>
      <c r="F15" s="143">
        <f>B15-C15</f>
        <v>0</v>
      </c>
      <c r="G15" s="144"/>
      <c r="H15" s="64"/>
      <c r="I15" s="64"/>
    </row>
    <row r="16" spans="1:10" ht="15" customHeight="1" x14ac:dyDescent="0.2">
      <c r="A16" s="150" t="s">
        <v>156</v>
      </c>
      <c r="B16" s="212">
        <f>[1]BYDEPT!AJ115</f>
        <v>142902</v>
      </c>
      <c r="C16" s="138">
        <f>[1]BYDEPT!BD115</f>
        <v>142902</v>
      </c>
      <c r="E16" s="141">
        <f t="shared" si="0"/>
        <v>1</v>
      </c>
      <c r="F16" s="143">
        <f>B16-C16</f>
        <v>0</v>
      </c>
      <c r="G16" s="65"/>
      <c r="H16" s="64"/>
      <c r="I16" s="64"/>
    </row>
    <row r="17" spans="1:9" ht="15.75" customHeight="1" x14ac:dyDescent="0.2">
      <c r="A17" s="150" t="s">
        <v>155</v>
      </c>
      <c r="B17" s="212">
        <f>SUM(B18:B19)</f>
        <v>21250256</v>
      </c>
      <c r="C17" s="71">
        <f>SUM(C18:C19)</f>
        <v>10103583</v>
      </c>
      <c r="E17" s="141">
        <f t="shared" si="0"/>
        <v>0.47545700155329895</v>
      </c>
      <c r="F17" s="146">
        <f>SUM(F18:F19)</f>
        <v>11146673</v>
      </c>
      <c r="G17" s="65"/>
      <c r="H17" s="64"/>
      <c r="I17" s="64"/>
    </row>
    <row r="18" spans="1:9" ht="15" customHeight="1" x14ac:dyDescent="0.2">
      <c r="A18" s="136" t="s">
        <v>215</v>
      </c>
      <c r="B18" s="137">
        <f>[1]BYDEPT!AJ117</f>
        <v>12998297</v>
      </c>
      <c r="C18" s="138">
        <f>[1]BYDEPT!BD117</f>
        <v>4956015</v>
      </c>
      <c r="E18" s="141">
        <f t="shared" si="0"/>
        <v>0.38128187100202432</v>
      </c>
      <c r="F18" s="143">
        <f t="shared" ref="F18:F23" si="1">B18-C18</f>
        <v>8042282</v>
      </c>
      <c r="G18" s="65"/>
      <c r="H18" s="64"/>
      <c r="I18" s="64"/>
    </row>
    <row r="19" spans="1:9" ht="15" customHeight="1" x14ac:dyDescent="0.2">
      <c r="A19" s="136" t="s">
        <v>153</v>
      </c>
      <c r="B19" s="137">
        <f>[1]BYDEPT!AJ118</f>
        <v>8251959</v>
      </c>
      <c r="C19" s="138">
        <f>[1]BYDEPT!BD118</f>
        <v>5147568</v>
      </c>
      <c r="E19" s="141">
        <f t="shared" si="0"/>
        <v>0.62379951233398034</v>
      </c>
      <c r="F19" s="143">
        <f t="shared" si="1"/>
        <v>3104391</v>
      </c>
      <c r="G19" s="65"/>
      <c r="H19" s="64"/>
      <c r="I19" s="64"/>
    </row>
    <row r="20" spans="1:9" ht="15" hidden="1" customHeight="1" x14ac:dyDescent="0.2">
      <c r="A20" s="147" t="s">
        <v>8</v>
      </c>
      <c r="B20" s="137">
        <f>[1]BYDEPT!AJ119</f>
        <v>0</v>
      </c>
      <c r="C20" s="138">
        <f>[1]BYDEPT!BD119</f>
        <v>0</v>
      </c>
      <c r="E20" s="141"/>
      <c r="F20" s="143">
        <f t="shared" si="1"/>
        <v>0</v>
      </c>
      <c r="G20" s="65"/>
      <c r="H20" s="64"/>
      <c r="I20" s="64"/>
    </row>
    <row r="21" spans="1:9" ht="15.75" customHeight="1" x14ac:dyDescent="0.25">
      <c r="A21" s="147" t="s">
        <v>9</v>
      </c>
      <c r="B21" s="137">
        <f>[1]BYDEPT!AJ120</f>
        <v>26500000</v>
      </c>
      <c r="C21" s="138">
        <f>[1]BYDEPT!BD120</f>
        <v>2218000</v>
      </c>
      <c r="D21" s="148" t="s">
        <v>216</v>
      </c>
      <c r="E21" s="141">
        <f t="shared" si="0"/>
        <v>8.3698113207547165E-2</v>
      </c>
      <c r="F21" s="143">
        <f t="shared" si="1"/>
        <v>24282000</v>
      </c>
      <c r="G21" s="65"/>
      <c r="H21" s="64"/>
      <c r="I21" s="64"/>
    </row>
    <row r="22" spans="1:9" ht="16.5" customHeight="1" x14ac:dyDescent="0.2">
      <c r="A22" s="147" t="s">
        <v>291</v>
      </c>
      <c r="B22" s="137">
        <f>[1]BYDEPT!AJ121</f>
        <v>372863000</v>
      </c>
      <c r="C22" s="138">
        <f>[1]BYDEPT!BD121</f>
        <v>372863000</v>
      </c>
      <c r="E22" s="141">
        <f>C22/B22</f>
        <v>1</v>
      </c>
      <c r="F22" s="119">
        <f t="shared" si="1"/>
        <v>0</v>
      </c>
      <c r="G22" s="65"/>
      <c r="H22" s="64"/>
      <c r="I22" s="64"/>
    </row>
    <row r="23" spans="1:9" ht="15.75" customHeight="1" x14ac:dyDescent="0.2">
      <c r="A23" s="140" t="s">
        <v>154</v>
      </c>
      <c r="B23" s="137">
        <f>[1]BYDEPT!AJ122</f>
        <v>25475000</v>
      </c>
      <c r="C23" s="138">
        <f>[1]BYDEPT!BD122</f>
        <v>9026521</v>
      </c>
      <c r="E23" s="141">
        <f t="shared" si="0"/>
        <v>0.3543285966633955</v>
      </c>
      <c r="F23" s="119">
        <f t="shared" si="1"/>
        <v>16448479</v>
      </c>
      <c r="G23" s="149"/>
      <c r="H23" s="64"/>
      <c r="I23" s="64"/>
    </row>
    <row r="24" spans="1:9" ht="15.75" customHeight="1" x14ac:dyDescent="0.2">
      <c r="A24" s="150"/>
      <c r="B24" s="137"/>
      <c r="C24" s="138"/>
      <c r="E24" s="141"/>
      <c r="F24" s="151"/>
      <c r="G24" s="114"/>
      <c r="H24" s="64"/>
      <c r="I24" s="64"/>
    </row>
    <row r="25" spans="1:9" s="91" customFormat="1" ht="15.75" customHeight="1" x14ac:dyDescent="0.2">
      <c r="A25" s="152" t="s">
        <v>10</v>
      </c>
      <c r="B25" s="153">
        <f>B12+B8</f>
        <v>2606000000</v>
      </c>
      <c r="C25" s="152">
        <f>C12+C8</f>
        <v>2186872052</v>
      </c>
      <c r="D25" s="154"/>
      <c r="E25" s="155">
        <f>C25/B25</f>
        <v>0.83916809363008438</v>
      </c>
      <c r="F25" s="156">
        <f>F12+F8</f>
        <v>419127948</v>
      </c>
      <c r="G25" s="114"/>
      <c r="H25" s="64"/>
      <c r="I25" s="99"/>
    </row>
    <row r="26" spans="1:9" ht="15" customHeight="1" x14ac:dyDescent="0.2">
      <c r="A26" s="138"/>
      <c r="B26" s="137"/>
      <c r="C26" s="138"/>
      <c r="E26" s="141"/>
      <c r="F26" s="151"/>
      <c r="G26" s="114"/>
      <c r="H26" s="64"/>
      <c r="I26" s="64"/>
    </row>
    <row r="27" spans="1:9" ht="15" customHeight="1" x14ac:dyDescent="0.2">
      <c r="A27" s="152" t="s">
        <v>11</v>
      </c>
      <c r="B27" s="153">
        <f>B28+B37+B39</f>
        <v>0</v>
      </c>
      <c r="C27" s="152">
        <f>C28+C37+C39</f>
        <v>68214070</v>
      </c>
      <c r="D27" s="154"/>
      <c r="E27" s="155">
        <f>E28+E37+E39</f>
        <v>0</v>
      </c>
      <c r="F27" s="156">
        <f>F28+F37+F39</f>
        <v>-68214070</v>
      </c>
      <c r="G27" s="114"/>
      <c r="H27" s="64"/>
      <c r="I27" s="64"/>
    </row>
    <row r="28" spans="1:9" ht="16.5" customHeight="1" x14ac:dyDescent="0.2">
      <c r="A28" s="157" t="s">
        <v>292</v>
      </c>
      <c r="B28" s="130">
        <f>B29+B33</f>
        <v>0</v>
      </c>
      <c r="C28" s="131">
        <f>C29+C33</f>
        <v>56325410</v>
      </c>
      <c r="D28" s="132">
        <f>D29+D33</f>
        <v>0</v>
      </c>
      <c r="E28" s="133"/>
      <c r="F28" s="134">
        <f>F29+F33</f>
        <v>-56325410</v>
      </c>
      <c r="G28" s="114"/>
    </row>
    <row r="29" spans="1:9" ht="16.5" customHeight="1" x14ac:dyDescent="0.2">
      <c r="A29" s="158" t="s">
        <v>217</v>
      </c>
      <c r="B29" s="159"/>
      <c r="C29" s="160">
        <f>SUM(C30:C31)</f>
        <v>33875507</v>
      </c>
      <c r="D29" s="161"/>
      <c r="E29" s="162">
        <f>SUM(E30:E31)</f>
        <v>0</v>
      </c>
      <c r="F29" s="163">
        <f>SUM(F30:F31)</f>
        <v>-33875507</v>
      </c>
      <c r="G29" s="114"/>
    </row>
    <row r="30" spans="1:9" ht="15" customHeight="1" x14ac:dyDescent="0.2">
      <c r="A30" s="164" t="s">
        <v>184</v>
      </c>
      <c r="B30" s="165"/>
      <c r="C30" s="120">
        <f>[1]BYDEPT!BD129</f>
        <v>25691713</v>
      </c>
      <c r="D30" s="166"/>
      <c r="E30" s="141"/>
      <c r="F30" s="119">
        <f>B30-C30</f>
        <v>-25691713</v>
      </c>
      <c r="G30" s="114"/>
    </row>
    <row r="31" spans="1:9" ht="15" customHeight="1" x14ac:dyDescent="0.2">
      <c r="A31" s="167" t="s">
        <v>185</v>
      </c>
      <c r="B31" s="168"/>
      <c r="C31" s="120">
        <f>[1]BYDEPT!BD213</f>
        <v>8183794</v>
      </c>
      <c r="D31" s="166"/>
      <c r="E31" s="141"/>
      <c r="F31" s="119">
        <f>B31-C31</f>
        <v>-8183794</v>
      </c>
      <c r="G31" s="114"/>
    </row>
    <row r="32" spans="1:9" ht="15" customHeight="1" x14ac:dyDescent="0.2">
      <c r="A32" s="120"/>
      <c r="B32" s="169"/>
      <c r="C32" s="120"/>
      <c r="D32" s="166"/>
      <c r="E32" s="141"/>
      <c r="F32" s="151"/>
      <c r="G32" s="114"/>
    </row>
    <row r="33" spans="1:9" s="91" customFormat="1" ht="15" customHeight="1" x14ac:dyDescent="0.2">
      <c r="A33" s="158" t="s">
        <v>218</v>
      </c>
      <c r="B33" s="130">
        <f>B35</f>
        <v>0</v>
      </c>
      <c r="C33" s="131">
        <f>SUM(C34:C35)</f>
        <v>22449903</v>
      </c>
      <c r="D33" s="132"/>
      <c r="E33" s="133"/>
      <c r="F33" s="134">
        <f>SUM(F34:F35)</f>
        <v>-22449903</v>
      </c>
      <c r="G33" s="114"/>
      <c r="H33" s="99"/>
      <c r="I33" s="99"/>
    </row>
    <row r="34" spans="1:9" s="91" customFormat="1" ht="14.25" customHeight="1" x14ac:dyDescent="0.2">
      <c r="A34" s="164" t="s">
        <v>184</v>
      </c>
      <c r="B34" s="170"/>
      <c r="C34" s="150">
        <f>[1]BYDEPT!BD233</f>
        <v>12714040</v>
      </c>
      <c r="D34" s="99"/>
      <c r="E34" s="141"/>
      <c r="F34" s="151">
        <f>B34-C34</f>
        <v>-12714040</v>
      </c>
      <c r="G34" s="114"/>
      <c r="H34" s="99"/>
      <c r="I34" s="99"/>
    </row>
    <row r="35" spans="1:9" ht="15" customHeight="1" x14ac:dyDescent="0.2">
      <c r="A35" s="167" t="s">
        <v>185</v>
      </c>
      <c r="B35" s="137"/>
      <c r="C35" s="138">
        <f>[1]BYDEPT!BD244</f>
        <v>9735863</v>
      </c>
      <c r="E35" s="141"/>
      <c r="F35" s="151">
        <f>B35-C35</f>
        <v>-9735863</v>
      </c>
      <c r="G35" s="114"/>
      <c r="H35" s="64"/>
      <c r="I35" s="64"/>
    </row>
    <row r="36" spans="1:9" ht="15" customHeight="1" x14ac:dyDescent="0.2">
      <c r="A36" s="138"/>
      <c r="B36" s="137"/>
      <c r="C36" s="138"/>
      <c r="E36" s="141"/>
      <c r="F36" s="151"/>
      <c r="G36" s="114"/>
      <c r="H36" s="64"/>
      <c r="I36" s="64"/>
    </row>
    <row r="37" spans="1:9" s="91" customFormat="1" ht="15" customHeight="1" x14ac:dyDescent="0.2">
      <c r="A37" s="157" t="s">
        <v>219</v>
      </c>
      <c r="B37" s="170"/>
      <c r="C37" s="129">
        <f>[1]BYDEPT!BD247</f>
        <v>11280636</v>
      </c>
      <c r="D37" s="99"/>
      <c r="E37" s="171"/>
      <c r="F37" s="127">
        <f>B37-C37</f>
        <v>-11280636</v>
      </c>
      <c r="G37" s="114"/>
      <c r="H37" s="92"/>
    </row>
    <row r="38" spans="1:9" ht="15" customHeight="1" x14ac:dyDescent="0.2">
      <c r="A38" s="150"/>
      <c r="B38" s="168"/>
      <c r="C38" s="150"/>
      <c r="D38" s="64"/>
      <c r="E38" s="172"/>
      <c r="F38" s="151"/>
      <c r="G38" s="114"/>
    </row>
    <row r="39" spans="1:9" ht="15" customHeight="1" x14ac:dyDescent="0.2">
      <c r="A39" s="157" t="s">
        <v>187</v>
      </c>
      <c r="B39" s="173">
        <f>SUM(B40:B51)</f>
        <v>0</v>
      </c>
      <c r="C39" s="174">
        <f>SUM(C40:C51)</f>
        <v>608024</v>
      </c>
      <c r="D39" s="175"/>
      <c r="E39" s="176"/>
      <c r="F39" s="134">
        <f>SUM(F40:F51)</f>
        <v>-608024</v>
      </c>
      <c r="G39" s="114"/>
    </row>
    <row r="40" spans="1:9" ht="15" hidden="1" customHeight="1" x14ac:dyDescent="0.2">
      <c r="A40" s="177" t="s">
        <v>180</v>
      </c>
      <c r="B40" s="169"/>
      <c r="C40" s="120">
        <f>[1]BYDEPT!BD250</f>
        <v>0</v>
      </c>
      <c r="D40" s="166"/>
      <c r="E40" s="178"/>
      <c r="F40" s="119">
        <f t="shared" ref="F40:F50" si="2">B40-C40</f>
        <v>0</v>
      </c>
    </row>
    <row r="41" spans="1:9" ht="15.75" customHeight="1" x14ac:dyDescent="0.2">
      <c r="A41" s="177" t="s">
        <v>172</v>
      </c>
      <c r="B41" s="169"/>
      <c r="C41" s="120">
        <f>[1]BYDEPT!BD251</f>
        <v>592818</v>
      </c>
      <c r="D41" s="166"/>
      <c r="E41" s="141"/>
      <c r="F41" s="119">
        <f t="shared" si="2"/>
        <v>-592818</v>
      </c>
    </row>
    <row r="42" spans="1:9" ht="15" hidden="1" customHeight="1" x14ac:dyDescent="0.2">
      <c r="A42" s="177" t="s">
        <v>186</v>
      </c>
      <c r="B42" s="169"/>
      <c r="C42" s="120">
        <f>[1]BYDEPT!BD252</f>
        <v>0</v>
      </c>
      <c r="D42" s="166"/>
      <c r="E42" s="141"/>
      <c r="F42" s="119">
        <f t="shared" si="2"/>
        <v>0</v>
      </c>
    </row>
    <row r="43" spans="1:9" ht="15" customHeight="1" x14ac:dyDescent="0.2">
      <c r="A43" s="146" t="s">
        <v>166</v>
      </c>
      <c r="B43" s="169"/>
      <c r="C43" s="120">
        <f>[1]BYDEPT!BD253</f>
        <v>15206</v>
      </c>
      <c r="D43" s="166"/>
      <c r="E43" s="141"/>
      <c r="F43" s="119">
        <f t="shared" si="2"/>
        <v>-15206</v>
      </c>
    </row>
    <row r="44" spans="1:9" ht="15" hidden="1" customHeight="1" x14ac:dyDescent="0.2">
      <c r="A44" s="179" t="s">
        <v>170</v>
      </c>
      <c r="B44" s="169"/>
      <c r="C44" s="120">
        <f>[1]BYDEPT!BD254</f>
        <v>0</v>
      </c>
      <c r="D44" s="166"/>
      <c r="E44" s="141"/>
      <c r="F44" s="119">
        <f t="shared" si="2"/>
        <v>0</v>
      </c>
    </row>
    <row r="45" spans="1:9" ht="15" hidden="1" customHeight="1" x14ac:dyDescent="0.2">
      <c r="A45" s="180" t="s">
        <v>171</v>
      </c>
      <c r="B45" s="169"/>
      <c r="C45" s="120">
        <f>[1]BYDEPT!BD255</f>
        <v>0</v>
      </c>
      <c r="D45" s="166"/>
      <c r="E45" s="141"/>
      <c r="F45" s="119">
        <f t="shared" si="2"/>
        <v>0</v>
      </c>
      <c r="I45" s="135"/>
    </row>
    <row r="46" spans="1:9" ht="15" hidden="1" customHeight="1" x14ac:dyDescent="0.2">
      <c r="A46" s="177" t="s">
        <v>181</v>
      </c>
      <c r="B46" s="169"/>
      <c r="C46" s="120">
        <f>[1]BYDEPT!BD256</f>
        <v>0</v>
      </c>
      <c r="D46" s="166"/>
      <c r="E46" s="141"/>
      <c r="F46" s="119">
        <f t="shared" si="2"/>
        <v>0</v>
      </c>
    </row>
    <row r="47" spans="1:9" ht="15" hidden="1" customHeight="1" x14ac:dyDescent="0.2">
      <c r="A47" s="177" t="s">
        <v>182</v>
      </c>
      <c r="B47" s="169"/>
      <c r="C47" s="120">
        <f>[1]BYDEPT!BD257</f>
        <v>0</v>
      </c>
      <c r="D47" s="166"/>
      <c r="E47" s="141"/>
      <c r="F47" s="119">
        <f t="shared" si="2"/>
        <v>0</v>
      </c>
    </row>
    <row r="48" spans="1:9" ht="15" hidden="1" customHeight="1" x14ac:dyDescent="0.2">
      <c r="A48" s="177" t="s">
        <v>95</v>
      </c>
      <c r="B48" s="169"/>
      <c r="C48" s="120">
        <f>[1]BYDEPT!BD258</f>
        <v>0</v>
      </c>
      <c r="D48" s="166"/>
      <c r="E48" s="141"/>
      <c r="F48" s="119">
        <f t="shared" si="2"/>
        <v>0</v>
      </c>
    </row>
    <row r="49" spans="1:9" ht="13.5" hidden="1" customHeight="1" x14ac:dyDescent="0.2">
      <c r="A49" s="177" t="s">
        <v>96</v>
      </c>
      <c r="B49" s="169"/>
      <c r="C49" s="120">
        <f>[1]BYDEPT!BD259</f>
        <v>0</v>
      </c>
      <c r="D49" s="166"/>
      <c r="E49" s="141"/>
      <c r="F49" s="119">
        <f t="shared" si="2"/>
        <v>0</v>
      </c>
    </row>
    <row r="50" spans="1:9" ht="15" hidden="1" customHeight="1" x14ac:dyDescent="0.2">
      <c r="A50" s="60"/>
      <c r="B50" s="169"/>
      <c r="C50" s="120"/>
      <c r="D50" s="166"/>
      <c r="E50" s="141"/>
      <c r="F50" s="119">
        <f t="shared" si="2"/>
        <v>0</v>
      </c>
    </row>
    <row r="51" spans="1:9" ht="15" customHeight="1" x14ac:dyDescent="0.2">
      <c r="A51" s="62"/>
      <c r="B51" s="181"/>
      <c r="C51" s="72"/>
      <c r="D51" s="59"/>
      <c r="E51" s="172"/>
      <c r="F51" s="119"/>
      <c r="G51" s="114"/>
    </row>
    <row r="52" spans="1:9" ht="27.75" customHeight="1" thickBot="1" x14ac:dyDescent="0.25">
      <c r="A52" s="83" t="s">
        <v>13</v>
      </c>
      <c r="B52" s="182">
        <f>B27+B25</f>
        <v>2606000000</v>
      </c>
      <c r="C52" s="83">
        <f>C27+C25</f>
        <v>2255086122</v>
      </c>
      <c r="D52" s="85"/>
      <c r="E52" s="183">
        <f>C52/B52</f>
        <v>0.86534386876438985</v>
      </c>
      <c r="F52" s="184">
        <f>F27+F25</f>
        <v>350913878</v>
      </c>
      <c r="G52" s="185"/>
    </row>
    <row r="53" spans="1:9" ht="16.5" customHeight="1" thickTop="1" x14ac:dyDescent="0.2">
      <c r="A53" s="213" t="s">
        <v>324</v>
      </c>
      <c r="B53" s="214"/>
      <c r="C53" s="214"/>
      <c r="D53" s="214"/>
      <c r="E53" s="215"/>
      <c r="F53" s="216"/>
      <c r="G53" s="114"/>
    </row>
    <row r="54" spans="1:9" ht="33.75" customHeight="1" x14ac:dyDescent="0.2">
      <c r="A54" s="392"/>
      <c r="B54" s="392"/>
      <c r="C54" s="392"/>
      <c r="D54" s="392"/>
      <c r="E54" s="392"/>
      <c r="F54" s="392"/>
      <c r="G54" s="114"/>
    </row>
    <row r="55" spans="1:9" ht="16.5" customHeight="1" x14ac:dyDescent="0.2">
      <c r="A55" s="59"/>
      <c r="B55" s="59"/>
      <c r="C55" s="59"/>
      <c r="D55" s="59"/>
      <c r="E55" s="186"/>
      <c r="F55" s="64"/>
      <c r="G55" s="114"/>
    </row>
    <row r="56" spans="1:9" ht="15.75" customHeight="1" x14ac:dyDescent="0.2">
      <c r="A56" s="59"/>
      <c r="B56" s="59"/>
      <c r="C56" s="59"/>
      <c r="D56" s="59"/>
      <c r="E56" s="186"/>
      <c r="F56" s="64"/>
      <c r="G56" s="114"/>
    </row>
    <row r="57" spans="1:9" x14ac:dyDescent="0.2">
      <c r="A57" s="64"/>
      <c r="B57" s="64"/>
      <c r="C57" s="64"/>
      <c r="D57" s="64"/>
      <c r="E57" s="186"/>
      <c r="F57" s="64"/>
      <c r="I57" s="187"/>
    </row>
    <row r="58" spans="1:9" x14ac:dyDescent="0.2">
      <c r="A58" s="64"/>
      <c r="B58" s="64"/>
      <c r="C58" s="64"/>
      <c r="D58" s="64"/>
      <c r="E58" s="186"/>
      <c r="F58" s="64"/>
      <c r="G58" s="114"/>
    </row>
    <row r="59" spans="1:9" x14ac:dyDescent="0.2">
      <c r="A59" s="64"/>
      <c r="B59" s="64"/>
      <c r="C59" s="64"/>
      <c r="D59" s="64"/>
      <c r="E59" s="186"/>
      <c r="F59" s="64"/>
      <c r="G59" s="114"/>
    </row>
    <row r="60" spans="1:9" x14ac:dyDescent="0.2">
      <c r="A60" s="64"/>
      <c r="B60" s="64"/>
      <c r="C60" s="64"/>
      <c r="D60" s="64"/>
      <c r="E60" s="186"/>
      <c r="F60" s="64"/>
      <c r="G60" s="114"/>
    </row>
    <row r="61" spans="1:9" x14ac:dyDescent="0.2">
      <c r="A61" s="64"/>
      <c r="B61" s="64"/>
      <c r="C61" s="64"/>
      <c r="D61" s="64"/>
      <c r="E61" s="186"/>
      <c r="F61" s="64"/>
      <c r="G61" s="114"/>
    </row>
    <row r="62" spans="1:9" x14ac:dyDescent="0.2">
      <c r="A62" s="64"/>
      <c r="B62" s="64"/>
      <c r="C62" s="64"/>
      <c r="D62" s="64"/>
      <c r="E62" s="186"/>
      <c r="F62" s="64"/>
      <c r="G62" s="114"/>
    </row>
    <row r="63" spans="1:9" x14ac:dyDescent="0.2">
      <c r="A63" s="64"/>
      <c r="B63" s="64"/>
      <c r="C63" s="64"/>
      <c r="D63" s="64"/>
      <c r="E63" s="186"/>
      <c r="F63" s="64"/>
      <c r="G63" s="114"/>
    </row>
    <row r="64" spans="1:9" x14ac:dyDescent="0.2">
      <c r="A64" s="64"/>
      <c r="B64" s="64"/>
      <c r="C64" s="64"/>
      <c r="D64" s="64"/>
      <c r="E64" s="186"/>
      <c r="F64" s="64"/>
      <c r="G64" s="114"/>
    </row>
    <row r="65" spans="1:7" x14ac:dyDescent="0.2">
      <c r="A65" s="64"/>
      <c r="B65" s="64"/>
      <c r="C65" s="64"/>
      <c r="D65" s="64"/>
      <c r="E65" s="186"/>
      <c r="F65" s="64"/>
      <c r="G65" s="114"/>
    </row>
    <row r="66" spans="1:7" x14ac:dyDescent="0.2">
      <c r="A66" s="64"/>
      <c r="B66" s="64"/>
      <c r="C66" s="64"/>
      <c r="D66" s="64"/>
      <c r="E66" s="186"/>
      <c r="F66" s="64"/>
      <c r="G66" s="114"/>
    </row>
    <row r="67" spans="1:7" x14ac:dyDescent="0.2">
      <c r="A67" s="64"/>
      <c r="B67" s="64"/>
      <c r="C67" s="64"/>
      <c r="D67" s="64"/>
      <c r="E67" s="186"/>
      <c r="F67" s="64"/>
      <c r="G67" s="114"/>
    </row>
    <row r="68" spans="1:7" x14ac:dyDescent="0.2">
      <c r="A68" s="64"/>
      <c r="B68" s="64"/>
      <c r="C68" s="64"/>
      <c r="D68" s="64"/>
      <c r="E68" s="186"/>
      <c r="F68" s="64"/>
      <c r="G68" s="114"/>
    </row>
    <row r="69" spans="1:7" x14ac:dyDescent="0.2">
      <c r="A69" s="64"/>
      <c r="B69" s="64"/>
      <c r="C69" s="64"/>
      <c r="D69" s="64"/>
      <c r="E69" s="186"/>
      <c r="F69" s="64"/>
      <c r="G69" s="114"/>
    </row>
    <row r="70" spans="1:7" x14ac:dyDescent="0.2">
      <c r="A70" s="64"/>
      <c r="B70" s="64"/>
      <c r="C70" s="64"/>
      <c r="D70" s="64"/>
      <c r="E70" s="186"/>
      <c r="F70" s="64"/>
    </row>
    <row r="71" spans="1:7" x14ac:dyDescent="0.2">
      <c r="A71" s="64"/>
      <c r="B71" s="64"/>
      <c r="C71" s="64"/>
      <c r="D71" s="64"/>
      <c r="E71" s="186"/>
      <c r="F71" s="64"/>
    </row>
    <row r="72" spans="1:7" x14ac:dyDescent="0.2">
      <c r="A72" s="64"/>
      <c r="B72" s="64"/>
      <c r="C72" s="64"/>
      <c r="D72" s="64"/>
      <c r="E72" s="186"/>
      <c r="F72" s="64"/>
    </row>
    <row r="73" spans="1:7" x14ac:dyDescent="0.2">
      <c r="A73" s="64"/>
      <c r="B73" s="64"/>
      <c r="C73" s="64"/>
      <c r="D73" s="64"/>
      <c r="E73" s="186"/>
      <c r="F73" s="64"/>
    </row>
    <row r="74" spans="1:7" x14ac:dyDescent="0.2">
      <c r="A74" s="64"/>
      <c r="B74" s="64"/>
      <c r="C74" s="64"/>
      <c r="D74" s="64"/>
      <c r="E74" s="186"/>
      <c r="F74" s="64"/>
    </row>
    <row r="75" spans="1:7" x14ac:dyDescent="0.2">
      <c r="A75" s="64"/>
      <c r="B75" s="64"/>
      <c r="C75" s="64"/>
      <c r="D75" s="64"/>
      <c r="E75" s="186"/>
      <c r="F75" s="64"/>
    </row>
    <row r="76" spans="1:7" x14ac:dyDescent="0.2">
      <c r="A76" s="64"/>
      <c r="B76" s="64"/>
      <c r="C76" s="64"/>
      <c r="D76" s="64"/>
      <c r="E76" s="186"/>
      <c r="F76" s="64"/>
    </row>
    <row r="77" spans="1:7" x14ac:dyDescent="0.2">
      <c r="A77" s="64"/>
      <c r="B77" s="64"/>
      <c r="C77" s="64"/>
      <c r="D77" s="64"/>
      <c r="E77" s="186"/>
      <c r="F77" s="64"/>
    </row>
    <row r="78" spans="1:7" x14ac:dyDescent="0.2">
      <c r="A78" s="64"/>
      <c r="B78" s="64"/>
      <c r="C78" s="64"/>
      <c r="D78" s="64"/>
      <c r="E78" s="186"/>
      <c r="F78" s="64"/>
    </row>
    <row r="79" spans="1:7" x14ac:dyDescent="0.2">
      <c r="A79" s="64"/>
      <c r="B79" s="64"/>
      <c r="C79" s="64"/>
      <c r="D79" s="64"/>
      <c r="E79" s="186"/>
      <c r="F79" s="64"/>
    </row>
    <row r="80" spans="1:7" x14ac:dyDescent="0.2">
      <c r="A80" s="64"/>
      <c r="B80" s="64"/>
      <c r="C80" s="64"/>
      <c r="D80" s="64"/>
      <c r="E80" s="186"/>
      <c r="F80" s="64"/>
    </row>
    <row r="81" spans="1:6" x14ac:dyDescent="0.2">
      <c r="A81" s="64"/>
      <c r="B81" s="64"/>
      <c r="C81" s="64"/>
      <c r="D81" s="64"/>
      <c r="E81" s="186"/>
      <c r="F81" s="64"/>
    </row>
    <row r="82" spans="1:6" x14ac:dyDescent="0.2">
      <c r="A82" s="64"/>
      <c r="B82" s="64"/>
      <c r="C82" s="64"/>
      <c r="D82" s="64"/>
      <c r="E82" s="186"/>
      <c r="F82" s="64"/>
    </row>
    <row r="83" spans="1:6" x14ac:dyDescent="0.2">
      <c r="A83" s="64"/>
      <c r="B83" s="64"/>
      <c r="C83" s="64"/>
      <c r="D83" s="64"/>
      <c r="E83" s="186"/>
      <c r="F83" s="64"/>
    </row>
    <row r="84" spans="1:6" x14ac:dyDescent="0.2">
      <c r="A84" s="64"/>
      <c r="B84" s="64"/>
      <c r="C84" s="64"/>
      <c r="D84" s="64"/>
      <c r="E84" s="186"/>
      <c r="F84" s="64"/>
    </row>
    <row r="85" spans="1:6" x14ac:dyDescent="0.2">
      <c r="A85" s="64"/>
      <c r="B85" s="64"/>
      <c r="C85" s="64"/>
      <c r="D85" s="64"/>
      <c r="E85" s="186"/>
      <c r="F85" s="64"/>
    </row>
    <row r="86" spans="1:6" x14ac:dyDescent="0.2">
      <c r="A86" s="64"/>
      <c r="B86" s="64"/>
      <c r="C86" s="64"/>
      <c r="D86" s="64"/>
      <c r="E86" s="186"/>
      <c r="F86" s="64"/>
    </row>
    <row r="87" spans="1:6" x14ac:dyDescent="0.2">
      <c r="A87" s="64"/>
      <c r="B87" s="64"/>
      <c r="C87" s="64"/>
      <c r="D87" s="64"/>
      <c r="E87" s="186"/>
      <c r="F87" s="64"/>
    </row>
    <row r="88" spans="1:6" x14ac:dyDescent="0.2">
      <c r="A88" s="64"/>
      <c r="B88" s="64"/>
      <c r="C88" s="64"/>
      <c r="D88" s="64"/>
      <c r="E88" s="186"/>
      <c r="F88" s="64"/>
    </row>
    <row r="89" spans="1:6" x14ac:dyDescent="0.2">
      <c r="A89" s="64"/>
      <c r="B89" s="64"/>
      <c r="C89" s="64"/>
      <c r="D89" s="64"/>
      <c r="E89" s="186"/>
      <c r="F89" s="64"/>
    </row>
    <row r="90" spans="1:6" x14ac:dyDescent="0.2">
      <c r="A90" s="64"/>
      <c r="B90" s="64"/>
      <c r="C90" s="64"/>
      <c r="D90" s="64"/>
      <c r="E90" s="186"/>
      <c r="F90" s="64"/>
    </row>
    <row r="91" spans="1:6" x14ac:dyDescent="0.2">
      <c r="A91" s="64"/>
      <c r="B91" s="64"/>
      <c r="C91" s="64"/>
      <c r="D91" s="64"/>
      <c r="E91" s="186"/>
      <c r="F91" s="64"/>
    </row>
    <row r="92" spans="1:6" x14ac:dyDescent="0.2">
      <c r="A92" s="64"/>
      <c r="B92" s="64"/>
      <c r="C92" s="64"/>
      <c r="D92" s="64"/>
      <c r="E92" s="186"/>
      <c r="F92" s="64"/>
    </row>
    <row r="93" spans="1:6" x14ac:dyDescent="0.2">
      <c r="A93" s="64"/>
      <c r="B93" s="64"/>
      <c r="C93" s="64"/>
      <c r="D93" s="64"/>
      <c r="E93" s="186"/>
      <c r="F93" s="64"/>
    </row>
    <row r="94" spans="1:6" x14ac:dyDescent="0.2">
      <c r="A94" s="64"/>
      <c r="B94" s="64"/>
      <c r="C94" s="64"/>
      <c r="D94" s="64"/>
      <c r="E94" s="186"/>
      <c r="F94" s="64"/>
    </row>
    <row r="95" spans="1:6" x14ac:dyDescent="0.2">
      <c r="A95" s="64"/>
      <c r="B95" s="64"/>
      <c r="C95" s="64"/>
      <c r="D95" s="64"/>
      <c r="E95" s="186"/>
      <c r="F95" s="64"/>
    </row>
    <row r="96" spans="1:6" x14ac:dyDescent="0.2">
      <c r="A96" s="64"/>
      <c r="B96" s="64"/>
      <c r="C96" s="64"/>
      <c r="D96" s="64"/>
      <c r="E96" s="186"/>
      <c r="F96" s="64"/>
    </row>
    <row r="97" spans="1:6" x14ac:dyDescent="0.2">
      <c r="A97" s="64"/>
      <c r="B97" s="64"/>
      <c r="C97" s="64"/>
      <c r="D97" s="64"/>
      <c r="E97" s="186"/>
      <c r="F97" s="64"/>
    </row>
    <row r="98" spans="1:6" x14ac:dyDescent="0.2">
      <c r="A98" s="64"/>
      <c r="B98" s="64"/>
      <c r="C98" s="64"/>
      <c r="D98" s="64"/>
      <c r="E98" s="186"/>
      <c r="F98" s="64"/>
    </row>
    <row r="99" spans="1:6" x14ac:dyDescent="0.2">
      <c r="A99" s="64"/>
      <c r="B99" s="64"/>
      <c r="C99" s="64"/>
      <c r="D99" s="64"/>
      <c r="E99" s="186"/>
      <c r="F99" s="64"/>
    </row>
    <row r="100" spans="1:6" x14ac:dyDescent="0.2">
      <c r="A100" s="64"/>
      <c r="B100" s="64"/>
      <c r="C100" s="64"/>
      <c r="D100" s="64"/>
      <c r="E100" s="186"/>
      <c r="F100" s="64"/>
    </row>
    <row r="101" spans="1:6" x14ac:dyDescent="0.2">
      <c r="A101" s="64"/>
      <c r="B101" s="64"/>
      <c r="C101" s="64"/>
      <c r="D101" s="64"/>
      <c r="E101" s="186"/>
      <c r="F101" s="64"/>
    </row>
    <row r="102" spans="1:6" x14ac:dyDescent="0.2">
      <c r="A102" s="64"/>
      <c r="B102" s="64"/>
      <c r="C102" s="64"/>
      <c r="D102" s="64"/>
      <c r="E102" s="186"/>
      <c r="F102" s="64"/>
    </row>
    <row r="103" spans="1:6" x14ac:dyDescent="0.2">
      <c r="A103" s="64"/>
      <c r="B103" s="64"/>
      <c r="C103" s="64"/>
      <c r="D103" s="64"/>
      <c r="E103" s="186"/>
      <c r="F103" s="64"/>
    </row>
    <row r="104" spans="1:6" x14ac:dyDescent="0.2">
      <c r="A104" s="64"/>
      <c r="B104" s="64"/>
      <c r="C104" s="64"/>
      <c r="D104" s="64"/>
      <c r="E104" s="186"/>
      <c r="F104" s="64"/>
    </row>
    <row r="105" spans="1:6" x14ac:dyDescent="0.2">
      <c r="A105" s="64"/>
      <c r="B105" s="64"/>
      <c r="C105" s="64"/>
      <c r="D105" s="64"/>
      <c r="E105" s="186"/>
      <c r="F105" s="64"/>
    </row>
    <row r="106" spans="1:6" x14ac:dyDescent="0.2">
      <c r="A106" s="64"/>
      <c r="B106" s="64"/>
      <c r="C106" s="64"/>
      <c r="D106" s="64"/>
      <c r="E106" s="186"/>
      <c r="F106" s="64"/>
    </row>
    <row r="107" spans="1:6" x14ac:dyDescent="0.2">
      <c r="A107" s="64"/>
      <c r="B107" s="64"/>
      <c r="C107" s="64"/>
      <c r="D107" s="64"/>
      <c r="E107" s="186"/>
      <c r="F107" s="64"/>
    </row>
    <row r="108" spans="1:6" x14ac:dyDescent="0.2">
      <c r="A108" s="64"/>
      <c r="B108" s="64"/>
      <c r="C108" s="64"/>
      <c r="D108" s="64"/>
      <c r="E108" s="186"/>
      <c r="F108" s="64"/>
    </row>
    <row r="109" spans="1:6" x14ac:dyDescent="0.2">
      <c r="A109" s="64"/>
      <c r="B109" s="64"/>
      <c r="C109" s="64"/>
      <c r="D109" s="64"/>
      <c r="E109" s="186"/>
      <c r="F109" s="64"/>
    </row>
    <row r="110" spans="1:6" x14ac:dyDescent="0.2">
      <c r="A110" s="64"/>
      <c r="B110" s="64"/>
      <c r="C110" s="64"/>
      <c r="D110" s="64"/>
      <c r="E110" s="186"/>
      <c r="F110" s="64"/>
    </row>
    <row r="111" spans="1:6" x14ac:dyDescent="0.2">
      <c r="A111" s="64"/>
      <c r="B111" s="64"/>
      <c r="C111" s="64"/>
      <c r="D111" s="64"/>
      <c r="E111" s="186"/>
      <c r="F111" s="64"/>
    </row>
    <row r="112" spans="1:6" x14ac:dyDescent="0.2">
      <c r="A112" s="64"/>
      <c r="B112" s="64"/>
      <c r="C112" s="64"/>
      <c r="D112" s="64"/>
      <c r="E112" s="186"/>
      <c r="F112" s="64"/>
    </row>
    <row r="113" spans="1:6" x14ac:dyDescent="0.2">
      <c r="A113" s="64"/>
      <c r="B113" s="64"/>
      <c r="C113" s="64"/>
      <c r="D113" s="64"/>
      <c r="E113" s="186"/>
      <c r="F113" s="64"/>
    </row>
    <row r="114" spans="1:6" x14ac:dyDescent="0.2">
      <c r="A114" s="64"/>
      <c r="B114" s="64"/>
      <c r="C114" s="64"/>
      <c r="D114" s="64"/>
      <c r="E114" s="186"/>
      <c r="F114" s="64"/>
    </row>
    <row r="115" spans="1:6" x14ac:dyDescent="0.2">
      <c r="A115" s="64"/>
      <c r="B115" s="64"/>
      <c r="C115" s="64"/>
      <c r="D115" s="64"/>
      <c r="E115" s="186"/>
      <c r="F115" s="64"/>
    </row>
    <row r="116" spans="1:6" x14ac:dyDescent="0.2">
      <c r="A116" s="64"/>
      <c r="B116" s="64"/>
      <c r="C116" s="64"/>
      <c r="D116" s="64"/>
      <c r="E116" s="186"/>
      <c r="F116" s="64"/>
    </row>
    <row r="117" spans="1:6" x14ac:dyDescent="0.2">
      <c r="A117" s="64"/>
      <c r="B117" s="64"/>
      <c r="C117" s="64"/>
      <c r="D117" s="64"/>
      <c r="E117" s="186"/>
      <c r="F117" s="64"/>
    </row>
    <row r="118" spans="1:6" x14ac:dyDescent="0.2">
      <c r="A118" s="64"/>
      <c r="B118" s="64"/>
      <c r="C118" s="64"/>
      <c r="D118" s="64"/>
      <c r="E118" s="186"/>
      <c r="F118" s="64"/>
    </row>
    <row r="119" spans="1:6" x14ac:dyDescent="0.2">
      <c r="A119" s="64"/>
      <c r="B119" s="64"/>
      <c r="C119" s="64"/>
      <c r="D119" s="64"/>
      <c r="E119" s="186"/>
      <c r="F119" s="64"/>
    </row>
    <row r="120" spans="1:6" x14ac:dyDescent="0.2">
      <c r="A120" s="64"/>
      <c r="B120" s="64"/>
      <c r="C120" s="64"/>
      <c r="D120" s="64"/>
      <c r="E120" s="186"/>
      <c r="F120" s="64"/>
    </row>
    <row r="121" spans="1:6" x14ac:dyDescent="0.2">
      <c r="A121" s="64"/>
      <c r="B121" s="64"/>
      <c r="C121" s="64"/>
      <c r="D121" s="64"/>
      <c r="E121" s="186"/>
      <c r="F121" s="64"/>
    </row>
    <row r="122" spans="1:6" x14ac:dyDescent="0.2">
      <c r="A122" s="64"/>
      <c r="B122" s="64"/>
      <c r="C122" s="64"/>
      <c r="D122" s="64"/>
      <c r="E122" s="186"/>
      <c r="F122" s="64"/>
    </row>
    <row r="123" spans="1:6" x14ac:dyDescent="0.2">
      <c r="A123" s="64"/>
      <c r="B123" s="64"/>
      <c r="C123" s="64"/>
      <c r="D123" s="64"/>
      <c r="E123" s="186"/>
      <c r="F123" s="64"/>
    </row>
    <row r="124" spans="1:6" x14ac:dyDescent="0.2">
      <c r="A124" s="64"/>
      <c r="B124" s="64"/>
      <c r="C124" s="64"/>
      <c r="D124" s="64"/>
      <c r="E124" s="186"/>
      <c r="F124" s="64"/>
    </row>
    <row r="125" spans="1:6" x14ac:dyDescent="0.2">
      <c r="A125" s="64"/>
      <c r="B125" s="64"/>
      <c r="C125" s="64"/>
      <c r="D125" s="64"/>
      <c r="E125" s="186"/>
      <c r="F125" s="64"/>
    </row>
    <row r="126" spans="1:6" x14ac:dyDescent="0.2">
      <c r="A126" s="64"/>
      <c r="B126" s="64"/>
      <c r="C126" s="64"/>
      <c r="D126" s="64"/>
      <c r="E126" s="186"/>
      <c r="F126" s="64"/>
    </row>
    <row r="127" spans="1:6" x14ac:dyDescent="0.2">
      <c r="A127" s="64"/>
      <c r="B127" s="64"/>
      <c r="C127" s="64"/>
      <c r="D127" s="64"/>
      <c r="E127" s="186"/>
      <c r="F127" s="64"/>
    </row>
    <row r="128" spans="1:6" x14ac:dyDescent="0.2">
      <c r="A128" s="64"/>
      <c r="B128" s="64"/>
      <c r="C128" s="64"/>
      <c r="D128" s="64"/>
      <c r="E128" s="186"/>
      <c r="F128" s="64"/>
    </row>
    <row r="129" spans="1:6" x14ac:dyDescent="0.2">
      <c r="A129" s="64"/>
      <c r="B129" s="64"/>
      <c r="C129" s="64"/>
      <c r="D129" s="64"/>
      <c r="E129" s="186"/>
      <c r="F129" s="64"/>
    </row>
    <row r="130" spans="1:6" x14ac:dyDescent="0.2">
      <c r="A130" s="64"/>
      <c r="B130" s="64"/>
      <c r="C130" s="64"/>
      <c r="D130" s="64"/>
      <c r="E130" s="186"/>
      <c r="F130" s="64"/>
    </row>
    <row r="131" spans="1:6" x14ac:dyDescent="0.2">
      <c r="A131" s="64"/>
      <c r="B131" s="64"/>
      <c r="C131" s="64"/>
      <c r="D131" s="64"/>
      <c r="E131" s="186"/>
      <c r="F131" s="64"/>
    </row>
    <row r="132" spans="1:6" x14ac:dyDescent="0.2">
      <c r="A132" s="64"/>
      <c r="B132" s="64"/>
      <c r="C132" s="64"/>
      <c r="D132" s="64"/>
      <c r="E132" s="186"/>
      <c r="F132" s="64"/>
    </row>
    <row r="133" spans="1:6" x14ac:dyDescent="0.2">
      <c r="A133" s="64"/>
      <c r="B133" s="64"/>
      <c r="C133" s="64"/>
      <c r="D133" s="64"/>
      <c r="E133" s="186"/>
      <c r="F133" s="64"/>
    </row>
    <row r="134" spans="1:6" x14ac:dyDescent="0.2">
      <c r="A134" s="64"/>
      <c r="B134" s="64"/>
      <c r="C134" s="64"/>
      <c r="D134" s="64"/>
      <c r="E134" s="186"/>
      <c r="F134" s="64"/>
    </row>
    <row r="135" spans="1:6" x14ac:dyDescent="0.2">
      <c r="A135" s="64"/>
      <c r="B135" s="64"/>
      <c r="C135" s="64"/>
      <c r="D135" s="64"/>
      <c r="E135" s="186"/>
      <c r="F135" s="64"/>
    </row>
    <row r="136" spans="1:6" x14ac:dyDescent="0.2">
      <c r="A136" s="64"/>
      <c r="B136" s="64"/>
      <c r="C136" s="64"/>
      <c r="D136" s="64"/>
      <c r="E136" s="186"/>
      <c r="F136" s="64"/>
    </row>
    <row r="137" spans="1:6" x14ac:dyDescent="0.2">
      <c r="A137" s="64"/>
      <c r="B137" s="64"/>
      <c r="C137" s="64"/>
      <c r="D137" s="64"/>
      <c r="E137" s="186"/>
      <c r="F137" s="64"/>
    </row>
    <row r="138" spans="1:6" x14ac:dyDescent="0.2">
      <c r="A138" s="64"/>
      <c r="B138" s="64"/>
      <c r="C138" s="64"/>
      <c r="D138" s="64"/>
      <c r="E138" s="186"/>
      <c r="F138" s="64"/>
    </row>
    <row r="139" spans="1:6" x14ac:dyDescent="0.2">
      <c r="A139" s="64"/>
      <c r="B139" s="64"/>
      <c r="C139" s="64"/>
      <c r="D139" s="64"/>
      <c r="E139" s="186"/>
      <c r="F139" s="64"/>
    </row>
    <row r="140" spans="1:6" x14ac:dyDescent="0.2">
      <c r="A140" s="64"/>
      <c r="B140" s="64"/>
      <c r="C140" s="64"/>
      <c r="D140" s="64"/>
      <c r="E140" s="186"/>
      <c r="F140" s="64"/>
    </row>
    <row r="141" spans="1:6" x14ac:dyDescent="0.2">
      <c r="A141" s="64"/>
      <c r="B141" s="64"/>
      <c r="C141" s="64"/>
      <c r="D141" s="64"/>
      <c r="E141" s="186"/>
      <c r="F141" s="64"/>
    </row>
    <row r="142" spans="1:6" x14ac:dyDescent="0.2">
      <c r="A142" s="64"/>
      <c r="B142" s="64"/>
      <c r="C142" s="64"/>
      <c r="D142" s="64"/>
      <c r="E142" s="186"/>
      <c r="F142" s="64"/>
    </row>
    <row r="143" spans="1:6" x14ac:dyDescent="0.2">
      <c r="A143" s="64"/>
      <c r="B143" s="64"/>
      <c r="C143" s="64"/>
      <c r="D143" s="64"/>
      <c r="E143" s="186"/>
      <c r="F143" s="64"/>
    </row>
    <row r="144" spans="1:6" x14ac:dyDescent="0.2">
      <c r="A144" s="64"/>
      <c r="B144" s="64"/>
      <c r="C144" s="64"/>
      <c r="D144" s="64"/>
      <c r="E144" s="186"/>
      <c r="F144" s="64"/>
    </row>
    <row r="145" spans="1:6" x14ac:dyDescent="0.2">
      <c r="A145" s="64"/>
      <c r="B145" s="64"/>
      <c r="C145" s="64"/>
      <c r="D145" s="64"/>
      <c r="E145" s="186"/>
      <c r="F145" s="64"/>
    </row>
    <row r="146" spans="1:6" x14ac:dyDescent="0.2">
      <c r="A146" s="64"/>
      <c r="B146" s="64"/>
      <c r="C146" s="64"/>
      <c r="D146" s="64"/>
      <c r="E146" s="186"/>
      <c r="F146" s="64"/>
    </row>
    <row r="147" spans="1:6" x14ac:dyDescent="0.2">
      <c r="A147" s="64"/>
      <c r="B147" s="64"/>
      <c r="C147" s="64"/>
      <c r="D147" s="64"/>
      <c r="E147" s="186"/>
      <c r="F147" s="64"/>
    </row>
    <row r="148" spans="1:6" x14ac:dyDescent="0.2">
      <c r="A148" s="64"/>
      <c r="B148" s="64"/>
      <c r="C148" s="64"/>
      <c r="D148" s="64"/>
      <c r="E148" s="186"/>
      <c r="F148" s="64"/>
    </row>
    <row r="149" spans="1:6" x14ac:dyDescent="0.2">
      <c r="A149" s="64"/>
      <c r="B149" s="64"/>
      <c r="C149" s="64"/>
      <c r="D149" s="64"/>
      <c r="E149" s="186"/>
      <c r="F149" s="64"/>
    </row>
    <row r="150" spans="1:6" x14ac:dyDescent="0.2">
      <c r="A150" s="64"/>
      <c r="B150" s="64"/>
      <c r="C150" s="64"/>
      <c r="D150" s="64"/>
      <c r="E150" s="186"/>
      <c r="F150" s="64"/>
    </row>
    <row r="151" spans="1:6" x14ac:dyDescent="0.2">
      <c r="A151" s="64"/>
      <c r="B151" s="64"/>
      <c r="C151" s="64"/>
      <c r="D151" s="64"/>
      <c r="E151" s="186"/>
      <c r="F151" s="64"/>
    </row>
    <row r="152" spans="1:6" x14ac:dyDescent="0.2">
      <c r="A152" s="64"/>
      <c r="B152" s="64"/>
      <c r="C152" s="64"/>
      <c r="D152" s="64"/>
      <c r="E152" s="186"/>
      <c r="F152" s="64"/>
    </row>
    <row r="153" spans="1:6" x14ac:dyDescent="0.2">
      <c r="A153" s="64"/>
      <c r="B153" s="64"/>
      <c r="C153" s="64"/>
      <c r="D153" s="64"/>
      <c r="E153" s="186"/>
      <c r="F153" s="64"/>
    </row>
    <row r="154" spans="1:6" x14ac:dyDescent="0.2">
      <c r="A154" s="64"/>
      <c r="B154" s="64"/>
      <c r="C154" s="64"/>
      <c r="D154" s="64"/>
      <c r="E154" s="186"/>
      <c r="F154" s="64"/>
    </row>
    <row r="155" spans="1:6" x14ac:dyDescent="0.2">
      <c r="A155" s="64"/>
      <c r="B155" s="64"/>
      <c r="C155" s="64"/>
      <c r="D155" s="64"/>
      <c r="E155" s="186"/>
      <c r="F155" s="64"/>
    </row>
    <row r="156" spans="1:6" x14ac:dyDescent="0.2">
      <c r="A156" s="64"/>
      <c r="B156" s="64"/>
      <c r="C156" s="64"/>
      <c r="D156" s="64"/>
      <c r="E156" s="186"/>
      <c r="F156" s="64"/>
    </row>
    <row r="157" spans="1:6" x14ac:dyDescent="0.2">
      <c r="A157" s="64"/>
      <c r="B157" s="64"/>
      <c r="C157" s="64"/>
      <c r="D157" s="64"/>
      <c r="E157" s="186"/>
      <c r="F157" s="64"/>
    </row>
    <row r="158" spans="1:6" x14ac:dyDescent="0.2">
      <c r="A158" s="64"/>
      <c r="B158" s="64"/>
      <c r="C158" s="64"/>
      <c r="D158" s="64"/>
      <c r="E158" s="186"/>
      <c r="F158" s="64"/>
    </row>
    <row r="159" spans="1:6" x14ac:dyDescent="0.2">
      <c r="A159" s="64"/>
      <c r="B159" s="64"/>
      <c r="C159" s="64"/>
      <c r="D159" s="64"/>
      <c r="E159" s="186"/>
      <c r="F159" s="64"/>
    </row>
    <row r="160" spans="1:6" x14ac:dyDescent="0.2">
      <c r="A160" s="64"/>
      <c r="B160" s="64"/>
      <c r="C160" s="64"/>
      <c r="D160" s="64"/>
      <c r="E160" s="186"/>
      <c r="F160" s="64"/>
    </row>
    <row r="161" spans="1:6" x14ac:dyDescent="0.2">
      <c r="A161" s="64"/>
      <c r="B161" s="64"/>
      <c r="C161" s="64"/>
      <c r="D161" s="64"/>
      <c r="E161" s="186"/>
      <c r="F161" s="64"/>
    </row>
    <row r="162" spans="1:6" x14ac:dyDescent="0.2">
      <c r="A162" s="64"/>
      <c r="B162" s="64"/>
      <c r="C162" s="64"/>
      <c r="D162" s="64"/>
      <c r="E162" s="186"/>
      <c r="F162" s="64"/>
    </row>
    <row r="163" spans="1:6" x14ac:dyDescent="0.2">
      <c r="A163" s="64"/>
      <c r="B163" s="64"/>
      <c r="C163" s="64"/>
      <c r="D163" s="64"/>
      <c r="E163" s="186"/>
      <c r="F163" s="64"/>
    </row>
    <row r="164" spans="1:6" x14ac:dyDescent="0.2">
      <c r="A164" s="64"/>
      <c r="B164" s="64"/>
      <c r="C164" s="64"/>
      <c r="D164" s="64"/>
      <c r="E164" s="186"/>
      <c r="F164" s="64"/>
    </row>
    <row r="165" spans="1:6" x14ac:dyDescent="0.2">
      <c r="A165" s="64"/>
      <c r="B165" s="64"/>
      <c r="C165" s="64"/>
      <c r="D165" s="64"/>
      <c r="E165" s="186"/>
      <c r="F165" s="64"/>
    </row>
    <row r="166" spans="1:6" x14ac:dyDescent="0.2">
      <c r="A166" s="64"/>
      <c r="B166" s="64"/>
      <c r="C166" s="64"/>
      <c r="D166" s="64"/>
      <c r="E166" s="186"/>
      <c r="F166" s="64"/>
    </row>
    <row r="167" spans="1:6" x14ac:dyDescent="0.2">
      <c r="A167" s="64"/>
      <c r="B167" s="64"/>
      <c r="C167" s="64"/>
      <c r="D167" s="64"/>
      <c r="E167" s="186"/>
      <c r="F167" s="64"/>
    </row>
    <row r="168" spans="1:6" x14ac:dyDescent="0.2">
      <c r="A168" s="64"/>
      <c r="B168" s="64"/>
      <c r="C168" s="64"/>
      <c r="D168" s="64"/>
      <c r="E168" s="186"/>
      <c r="F168" s="64"/>
    </row>
    <row r="169" spans="1:6" x14ac:dyDescent="0.2">
      <c r="A169" s="64"/>
      <c r="B169" s="64"/>
      <c r="C169" s="64"/>
      <c r="D169" s="64"/>
      <c r="E169" s="186"/>
      <c r="F169" s="64"/>
    </row>
    <row r="170" spans="1:6" x14ac:dyDescent="0.2">
      <c r="A170" s="64"/>
      <c r="B170" s="64"/>
      <c r="C170" s="64"/>
      <c r="D170" s="64"/>
      <c r="E170" s="186"/>
      <c r="F170" s="64"/>
    </row>
    <row r="171" spans="1:6" x14ac:dyDescent="0.2">
      <c r="A171" s="64"/>
      <c r="B171" s="64"/>
      <c r="C171" s="64"/>
      <c r="D171" s="64"/>
      <c r="E171" s="186"/>
      <c r="F171" s="64"/>
    </row>
    <row r="172" spans="1:6" x14ac:dyDescent="0.2">
      <c r="A172" s="64"/>
      <c r="B172" s="64"/>
      <c r="C172" s="64"/>
      <c r="D172" s="64"/>
      <c r="E172" s="186"/>
      <c r="F172" s="64"/>
    </row>
    <row r="173" spans="1:6" x14ac:dyDescent="0.2">
      <c r="A173" s="64"/>
      <c r="B173" s="64"/>
      <c r="C173" s="64"/>
      <c r="D173" s="64"/>
      <c r="E173" s="186"/>
      <c r="F173" s="64"/>
    </row>
    <row r="174" spans="1:6" x14ac:dyDescent="0.2">
      <c r="A174" s="64"/>
      <c r="B174" s="64"/>
      <c r="C174" s="64"/>
      <c r="D174" s="64"/>
      <c r="E174" s="186"/>
      <c r="F174" s="64"/>
    </row>
    <row r="175" spans="1:6" x14ac:dyDescent="0.2">
      <c r="A175" s="64"/>
      <c r="B175" s="64"/>
      <c r="C175" s="64"/>
      <c r="D175" s="64"/>
      <c r="E175" s="186"/>
      <c r="F175" s="64"/>
    </row>
    <row r="176" spans="1:6" x14ac:dyDescent="0.2">
      <c r="A176" s="64"/>
      <c r="B176" s="64"/>
      <c r="C176" s="64"/>
      <c r="D176" s="64"/>
      <c r="E176" s="186"/>
      <c r="F176" s="64"/>
    </row>
    <row r="177" spans="1:6" x14ac:dyDescent="0.2">
      <c r="A177" s="64"/>
      <c r="B177" s="64"/>
      <c r="C177" s="64"/>
      <c r="D177" s="64"/>
      <c r="E177" s="186"/>
      <c r="F177" s="64"/>
    </row>
    <row r="178" spans="1:6" x14ac:dyDescent="0.2">
      <c r="A178" s="64"/>
      <c r="B178" s="64"/>
      <c r="C178" s="64"/>
      <c r="D178" s="64"/>
      <c r="E178" s="186"/>
      <c r="F178" s="64"/>
    </row>
    <row r="179" spans="1:6" x14ac:dyDescent="0.2">
      <c r="A179" s="64"/>
      <c r="B179" s="64"/>
      <c r="C179" s="64"/>
      <c r="D179" s="64"/>
      <c r="E179" s="186"/>
      <c r="F179" s="64"/>
    </row>
    <row r="180" spans="1:6" x14ac:dyDescent="0.2">
      <c r="A180" s="64"/>
      <c r="B180" s="64"/>
      <c r="C180" s="64"/>
      <c r="D180" s="64"/>
      <c r="E180" s="186"/>
      <c r="F180" s="64"/>
    </row>
    <row r="181" spans="1:6" x14ac:dyDescent="0.2">
      <c r="A181" s="64"/>
      <c r="B181" s="64"/>
      <c r="C181" s="64"/>
      <c r="D181" s="64"/>
      <c r="E181" s="186"/>
      <c r="F181" s="64"/>
    </row>
    <row r="182" spans="1:6" x14ac:dyDescent="0.2">
      <c r="A182" s="64"/>
      <c r="B182" s="64"/>
      <c r="C182" s="64"/>
      <c r="D182" s="64"/>
      <c r="E182" s="186"/>
      <c r="F182" s="64"/>
    </row>
    <row r="183" spans="1:6" x14ac:dyDescent="0.2">
      <c r="A183" s="64"/>
      <c r="B183" s="64"/>
      <c r="C183" s="64"/>
      <c r="D183" s="64"/>
      <c r="E183" s="186"/>
      <c r="F183" s="64"/>
    </row>
    <row r="184" spans="1:6" x14ac:dyDescent="0.2">
      <c r="A184" s="64"/>
      <c r="B184" s="64"/>
      <c r="C184" s="64"/>
      <c r="D184" s="64"/>
      <c r="E184" s="186"/>
      <c r="F184" s="64"/>
    </row>
    <row r="185" spans="1:6" x14ac:dyDescent="0.2">
      <c r="A185" s="64"/>
      <c r="B185" s="64"/>
      <c r="C185" s="64"/>
      <c r="D185" s="64"/>
      <c r="E185" s="186"/>
      <c r="F185" s="64"/>
    </row>
    <row r="186" spans="1:6" x14ac:dyDescent="0.2">
      <c r="A186" s="64"/>
      <c r="B186" s="64"/>
      <c r="C186" s="64"/>
      <c r="D186" s="64"/>
      <c r="E186" s="186"/>
      <c r="F186" s="64"/>
    </row>
    <row r="187" spans="1:6" x14ac:dyDescent="0.2">
      <c r="A187" s="64"/>
      <c r="B187" s="64"/>
      <c r="C187" s="64"/>
      <c r="D187" s="64"/>
      <c r="E187" s="186"/>
      <c r="F187" s="64"/>
    </row>
    <row r="188" spans="1:6" x14ac:dyDescent="0.2">
      <c r="A188" s="64"/>
      <c r="B188" s="64"/>
      <c r="C188" s="64"/>
      <c r="D188" s="64"/>
      <c r="E188" s="186"/>
      <c r="F188" s="64"/>
    </row>
    <row r="189" spans="1:6" x14ac:dyDescent="0.2">
      <c r="A189" s="64"/>
      <c r="B189" s="64"/>
      <c r="C189" s="64"/>
      <c r="D189" s="64"/>
      <c r="E189" s="186"/>
      <c r="F189" s="64"/>
    </row>
    <row r="190" spans="1:6" x14ac:dyDescent="0.2">
      <c r="A190" s="64"/>
      <c r="B190" s="64"/>
      <c r="C190" s="64"/>
      <c r="D190" s="64"/>
      <c r="E190" s="186"/>
      <c r="F190" s="64"/>
    </row>
    <row r="191" spans="1:6" x14ac:dyDescent="0.2">
      <c r="A191" s="64"/>
      <c r="B191" s="64"/>
      <c r="C191" s="64"/>
      <c r="D191" s="64"/>
      <c r="E191" s="186"/>
      <c r="F191" s="64"/>
    </row>
    <row r="192" spans="1:6" x14ac:dyDescent="0.2">
      <c r="A192" s="64"/>
      <c r="B192" s="64"/>
      <c r="C192" s="64"/>
      <c r="D192" s="64"/>
      <c r="E192" s="186"/>
      <c r="F192" s="64"/>
    </row>
    <row r="193" spans="1:6" x14ac:dyDescent="0.2">
      <c r="A193" s="64"/>
      <c r="B193" s="64"/>
      <c r="C193" s="64"/>
      <c r="D193" s="64"/>
      <c r="E193" s="186"/>
      <c r="F193" s="64"/>
    </row>
    <row r="194" spans="1:6" x14ac:dyDescent="0.2">
      <c r="A194" s="64"/>
      <c r="B194" s="64"/>
      <c r="C194" s="64"/>
      <c r="D194" s="64"/>
      <c r="E194" s="186"/>
      <c r="F194" s="64"/>
    </row>
    <row r="195" spans="1:6" x14ac:dyDescent="0.2">
      <c r="A195" s="64"/>
      <c r="B195" s="64"/>
      <c r="C195" s="64"/>
      <c r="D195" s="64"/>
      <c r="E195" s="186"/>
      <c r="F195" s="64"/>
    </row>
    <row r="196" spans="1:6" x14ac:dyDescent="0.2">
      <c r="A196" s="64"/>
      <c r="B196" s="64"/>
      <c r="C196" s="64"/>
      <c r="D196" s="64"/>
      <c r="E196" s="186"/>
      <c r="F196" s="64"/>
    </row>
    <row r="197" spans="1:6" x14ac:dyDescent="0.2">
      <c r="A197" s="64"/>
      <c r="B197" s="64"/>
      <c r="C197" s="64"/>
      <c r="D197" s="64"/>
      <c r="E197" s="186"/>
      <c r="F197" s="64"/>
    </row>
    <row r="198" spans="1:6" x14ac:dyDescent="0.2">
      <c r="A198" s="64"/>
      <c r="B198" s="64"/>
      <c r="C198" s="64"/>
      <c r="D198" s="64"/>
      <c r="E198" s="186"/>
      <c r="F198" s="64"/>
    </row>
    <row r="199" spans="1:6" x14ac:dyDescent="0.2">
      <c r="A199" s="64"/>
      <c r="B199" s="64"/>
      <c r="C199" s="64"/>
      <c r="D199" s="64"/>
      <c r="E199" s="186"/>
      <c r="F199" s="64"/>
    </row>
    <row r="200" spans="1:6" x14ac:dyDescent="0.2">
      <c r="A200" s="64"/>
      <c r="B200" s="64"/>
      <c r="C200" s="64"/>
      <c r="D200" s="64"/>
      <c r="E200" s="186"/>
      <c r="F200" s="64"/>
    </row>
    <row r="201" spans="1:6" x14ac:dyDescent="0.2">
      <c r="A201" s="64"/>
      <c r="B201" s="64"/>
      <c r="C201" s="64"/>
      <c r="D201" s="64"/>
      <c r="E201" s="186"/>
      <c r="F201" s="64"/>
    </row>
    <row r="202" spans="1:6" x14ac:dyDescent="0.2">
      <c r="A202" s="64"/>
      <c r="B202" s="64"/>
      <c r="C202" s="64"/>
      <c r="D202" s="64"/>
      <c r="E202" s="186"/>
      <c r="F202" s="64"/>
    </row>
    <row r="203" spans="1:6" x14ac:dyDescent="0.2">
      <c r="A203" s="64"/>
      <c r="B203" s="64"/>
      <c r="C203" s="64"/>
      <c r="D203" s="64"/>
      <c r="E203" s="186"/>
      <c r="F203" s="64"/>
    </row>
    <row r="204" spans="1:6" x14ac:dyDescent="0.2">
      <c r="A204" s="64"/>
      <c r="B204" s="64"/>
      <c r="C204" s="64"/>
      <c r="D204" s="64"/>
      <c r="E204" s="186"/>
      <c r="F204" s="64"/>
    </row>
    <row r="205" spans="1:6" x14ac:dyDescent="0.2">
      <c r="A205" s="64"/>
      <c r="B205" s="64"/>
      <c r="C205" s="64"/>
      <c r="D205" s="64"/>
      <c r="E205" s="186"/>
      <c r="F205" s="64"/>
    </row>
    <row r="206" spans="1:6" x14ac:dyDescent="0.2">
      <c r="A206" s="64"/>
      <c r="B206" s="64"/>
      <c r="C206" s="64"/>
      <c r="D206" s="64"/>
      <c r="E206" s="186"/>
      <c r="F206" s="64"/>
    </row>
    <row r="207" spans="1:6" x14ac:dyDescent="0.2">
      <c r="A207" s="64"/>
      <c r="B207" s="64"/>
      <c r="C207" s="64"/>
      <c r="D207" s="64"/>
      <c r="E207" s="186"/>
      <c r="F207" s="64"/>
    </row>
    <row r="208" spans="1:6" x14ac:dyDescent="0.2">
      <c r="A208" s="64"/>
      <c r="B208" s="64"/>
      <c r="C208" s="64"/>
      <c r="D208" s="64"/>
      <c r="E208" s="186"/>
      <c r="F208" s="64"/>
    </row>
    <row r="209" spans="1:6" x14ac:dyDescent="0.2">
      <c r="A209" s="64"/>
      <c r="B209" s="64"/>
      <c r="C209" s="64"/>
      <c r="D209" s="64"/>
      <c r="E209" s="186"/>
      <c r="F209" s="64"/>
    </row>
    <row r="210" spans="1:6" x14ac:dyDescent="0.2">
      <c r="A210" s="64"/>
      <c r="B210" s="64"/>
      <c r="C210" s="64"/>
      <c r="D210" s="64"/>
      <c r="E210" s="186"/>
      <c r="F210" s="64"/>
    </row>
    <row r="211" spans="1:6" x14ac:dyDescent="0.2">
      <c r="A211" s="64"/>
      <c r="B211" s="64"/>
      <c r="C211" s="64"/>
      <c r="D211" s="64"/>
      <c r="E211" s="186"/>
      <c r="F211" s="64"/>
    </row>
    <row r="212" spans="1:6" x14ac:dyDescent="0.2">
      <c r="A212" s="64"/>
      <c r="B212" s="64"/>
      <c r="C212" s="64"/>
      <c r="D212" s="64"/>
      <c r="E212" s="186"/>
      <c r="F212" s="64"/>
    </row>
    <row r="213" spans="1:6" x14ac:dyDescent="0.2">
      <c r="A213" s="64"/>
      <c r="B213" s="64"/>
      <c r="C213" s="64"/>
      <c r="D213" s="64"/>
      <c r="E213" s="186"/>
      <c r="F213" s="64"/>
    </row>
    <row r="214" spans="1:6" x14ac:dyDescent="0.2">
      <c r="A214" s="64"/>
      <c r="B214" s="64"/>
      <c r="C214" s="64"/>
      <c r="D214" s="64"/>
      <c r="E214" s="186"/>
      <c r="F214" s="64"/>
    </row>
    <row r="215" spans="1:6" x14ac:dyDescent="0.2">
      <c r="A215" s="64"/>
      <c r="B215" s="64"/>
      <c r="C215" s="64"/>
      <c r="D215" s="64"/>
      <c r="E215" s="186"/>
      <c r="F215" s="64"/>
    </row>
    <row r="216" spans="1:6" x14ac:dyDescent="0.2">
      <c r="A216" s="64"/>
      <c r="B216" s="64"/>
      <c r="C216" s="64"/>
      <c r="D216" s="64"/>
      <c r="E216" s="186"/>
      <c r="F216" s="64"/>
    </row>
    <row r="217" spans="1:6" x14ac:dyDescent="0.2">
      <c r="A217" s="64"/>
      <c r="B217" s="64"/>
      <c r="C217" s="64"/>
      <c r="D217" s="64"/>
      <c r="E217" s="186"/>
      <c r="F217" s="64"/>
    </row>
    <row r="218" spans="1:6" x14ac:dyDescent="0.2">
      <c r="A218" s="64"/>
      <c r="B218" s="64"/>
      <c r="C218" s="64"/>
      <c r="D218" s="64"/>
      <c r="E218" s="186"/>
      <c r="F218" s="64"/>
    </row>
    <row r="219" spans="1:6" x14ac:dyDescent="0.2">
      <c r="A219" s="64"/>
      <c r="B219" s="64"/>
      <c r="C219" s="64"/>
      <c r="D219" s="64"/>
      <c r="E219" s="186"/>
      <c r="F219" s="64"/>
    </row>
    <row r="220" spans="1:6" x14ac:dyDescent="0.2">
      <c r="A220" s="64"/>
      <c r="B220" s="64"/>
      <c r="C220" s="64"/>
      <c r="D220" s="64"/>
      <c r="E220" s="186"/>
      <c r="F220" s="64"/>
    </row>
    <row r="221" spans="1:6" x14ac:dyDescent="0.2">
      <c r="A221" s="64"/>
      <c r="B221" s="64"/>
      <c r="C221" s="64"/>
      <c r="D221" s="64"/>
      <c r="E221" s="186"/>
      <c r="F221" s="64"/>
    </row>
    <row r="222" spans="1:6" x14ac:dyDescent="0.2">
      <c r="A222" s="64"/>
      <c r="B222" s="64"/>
      <c r="C222" s="64"/>
      <c r="D222" s="64"/>
      <c r="E222" s="186"/>
      <c r="F222" s="64"/>
    </row>
    <row r="223" spans="1:6" x14ac:dyDescent="0.2">
      <c r="A223" s="64"/>
      <c r="B223" s="64"/>
      <c r="C223" s="64"/>
      <c r="D223" s="64"/>
      <c r="E223" s="186"/>
      <c r="F223" s="64"/>
    </row>
    <row r="224" spans="1:6" x14ac:dyDescent="0.2">
      <c r="A224" s="64"/>
      <c r="B224" s="64"/>
      <c r="C224" s="64"/>
      <c r="D224" s="64"/>
      <c r="E224" s="186"/>
      <c r="F224" s="64"/>
    </row>
    <row r="225" spans="1:6" x14ac:dyDescent="0.2">
      <c r="A225" s="64"/>
      <c r="B225" s="64"/>
      <c r="C225" s="64"/>
      <c r="D225" s="64"/>
      <c r="E225" s="186"/>
      <c r="F225" s="64"/>
    </row>
    <row r="226" spans="1:6" x14ac:dyDescent="0.2">
      <c r="A226" s="64"/>
      <c r="B226" s="64"/>
      <c r="C226" s="64"/>
      <c r="D226" s="64"/>
      <c r="E226" s="186"/>
      <c r="F226" s="64"/>
    </row>
    <row r="227" spans="1:6" x14ac:dyDescent="0.2">
      <c r="A227" s="64"/>
      <c r="B227" s="64"/>
      <c r="C227" s="64"/>
      <c r="D227" s="64"/>
      <c r="E227" s="186"/>
      <c r="F227" s="64"/>
    </row>
    <row r="228" spans="1:6" x14ac:dyDescent="0.2">
      <c r="A228" s="64"/>
      <c r="B228" s="64"/>
      <c r="C228" s="64"/>
      <c r="D228" s="64"/>
      <c r="E228" s="186"/>
      <c r="F228" s="64"/>
    </row>
    <row r="229" spans="1:6" x14ac:dyDescent="0.2">
      <c r="A229" s="64"/>
      <c r="B229" s="64"/>
      <c r="C229" s="64"/>
      <c r="D229" s="64"/>
      <c r="E229" s="186"/>
      <c r="F229" s="64"/>
    </row>
    <row r="230" spans="1:6" x14ac:dyDescent="0.2">
      <c r="A230" s="64"/>
      <c r="B230" s="64"/>
      <c r="C230" s="64"/>
      <c r="D230" s="64"/>
      <c r="E230" s="186"/>
      <c r="F230" s="64"/>
    </row>
    <row r="231" spans="1:6" x14ac:dyDescent="0.2">
      <c r="A231" s="64"/>
      <c r="B231" s="64"/>
      <c r="C231" s="64"/>
      <c r="D231" s="64"/>
      <c r="E231" s="186"/>
      <c r="F231" s="64"/>
    </row>
    <row r="232" spans="1:6" x14ac:dyDescent="0.2">
      <c r="A232" s="64"/>
      <c r="B232" s="64"/>
      <c r="C232" s="64"/>
      <c r="D232" s="64"/>
      <c r="E232" s="186"/>
      <c r="F232" s="64"/>
    </row>
    <row r="233" spans="1:6" x14ac:dyDescent="0.2">
      <c r="A233" s="64"/>
      <c r="B233" s="64"/>
      <c r="C233" s="64"/>
      <c r="D233" s="64"/>
      <c r="E233" s="186"/>
      <c r="F233" s="64"/>
    </row>
    <row r="234" spans="1:6" x14ac:dyDescent="0.2">
      <c r="A234" s="64"/>
      <c r="B234" s="64"/>
      <c r="C234" s="64"/>
      <c r="D234" s="64"/>
      <c r="E234" s="186"/>
      <c r="F234" s="64"/>
    </row>
    <row r="235" spans="1:6" x14ac:dyDescent="0.2">
      <c r="A235" s="64"/>
      <c r="B235" s="64"/>
      <c r="C235" s="64"/>
      <c r="D235" s="64"/>
      <c r="E235" s="186"/>
      <c r="F235" s="64"/>
    </row>
    <row r="236" spans="1:6" x14ac:dyDescent="0.2">
      <c r="A236" s="64"/>
      <c r="B236" s="64"/>
      <c r="C236" s="64"/>
      <c r="D236" s="64"/>
      <c r="E236" s="186"/>
      <c r="F236" s="64"/>
    </row>
    <row r="237" spans="1:6" x14ac:dyDescent="0.2">
      <c r="A237" s="64"/>
      <c r="B237" s="64"/>
      <c r="C237" s="64"/>
      <c r="D237" s="64"/>
      <c r="E237" s="186"/>
      <c r="F237" s="64"/>
    </row>
    <row r="238" spans="1:6" x14ac:dyDescent="0.2">
      <c r="A238" s="64"/>
      <c r="B238" s="64"/>
      <c r="C238" s="64"/>
      <c r="D238" s="64"/>
      <c r="E238" s="186"/>
      <c r="F238" s="64"/>
    </row>
    <row r="239" spans="1:6" x14ac:dyDescent="0.2">
      <c r="A239" s="64"/>
      <c r="B239" s="64"/>
      <c r="C239" s="64"/>
      <c r="D239" s="64"/>
      <c r="E239" s="186"/>
      <c r="F239" s="64"/>
    </row>
    <row r="240" spans="1:6" x14ac:dyDescent="0.2">
      <c r="A240" s="64"/>
      <c r="B240" s="64"/>
      <c r="C240" s="64"/>
      <c r="D240" s="64"/>
      <c r="E240" s="186"/>
      <c r="F240" s="64"/>
    </row>
    <row r="241" spans="1:6" x14ac:dyDescent="0.2">
      <c r="A241" s="64"/>
      <c r="B241" s="64"/>
      <c r="C241" s="64"/>
      <c r="D241" s="64"/>
      <c r="E241" s="186"/>
      <c r="F241" s="64"/>
    </row>
    <row r="242" spans="1:6" x14ac:dyDescent="0.2">
      <c r="A242" s="64"/>
      <c r="B242" s="64"/>
      <c r="C242" s="64"/>
      <c r="D242" s="64"/>
      <c r="E242" s="186"/>
      <c r="F242" s="64"/>
    </row>
    <row r="243" spans="1:6" x14ac:dyDescent="0.2">
      <c r="A243" s="64"/>
      <c r="B243" s="64"/>
      <c r="C243" s="64"/>
      <c r="D243" s="64"/>
      <c r="E243" s="186"/>
      <c r="F243" s="64"/>
    </row>
    <row r="244" spans="1:6" x14ac:dyDescent="0.2">
      <c r="A244" s="64"/>
      <c r="B244" s="64"/>
      <c r="C244" s="64"/>
      <c r="D244" s="64"/>
      <c r="E244" s="186"/>
      <c r="F244" s="64"/>
    </row>
    <row r="245" spans="1:6" x14ac:dyDescent="0.2">
      <c r="A245" s="64"/>
      <c r="B245" s="64"/>
      <c r="C245" s="64"/>
      <c r="D245" s="64"/>
      <c r="E245" s="186"/>
      <c r="F245" s="64"/>
    </row>
    <row r="246" spans="1:6" x14ac:dyDescent="0.2">
      <c r="A246" s="64"/>
      <c r="B246" s="64"/>
      <c r="C246" s="64"/>
      <c r="D246" s="64"/>
      <c r="E246" s="186"/>
      <c r="F246" s="64"/>
    </row>
    <row r="247" spans="1:6" x14ac:dyDescent="0.2">
      <c r="A247" s="64"/>
      <c r="B247" s="64"/>
      <c r="C247" s="64"/>
      <c r="D247" s="64"/>
      <c r="E247" s="186"/>
      <c r="F247" s="64"/>
    </row>
    <row r="248" spans="1:6" x14ac:dyDescent="0.2">
      <c r="A248" s="64"/>
      <c r="B248" s="64"/>
      <c r="C248" s="64"/>
      <c r="D248" s="64"/>
      <c r="E248" s="186"/>
      <c r="F248" s="64"/>
    </row>
    <row r="249" spans="1:6" x14ac:dyDescent="0.2">
      <c r="A249" s="64"/>
      <c r="B249" s="64"/>
      <c r="C249" s="64"/>
      <c r="D249" s="64"/>
      <c r="E249" s="186"/>
      <c r="F249" s="64"/>
    </row>
    <row r="250" spans="1:6" x14ac:dyDescent="0.2">
      <c r="A250" s="64"/>
      <c r="B250" s="64"/>
      <c r="C250" s="64"/>
      <c r="D250" s="64"/>
      <c r="E250" s="186"/>
      <c r="F250" s="64"/>
    </row>
    <row r="251" spans="1:6" x14ac:dyDescent="0.2">
      <c r="A251" s="64"/>
      <c r="B251" s="64"/>
      <c r="C251" s="64"/>
      <c r="D251" s="64"/>
      <c r="E251" s="186"/>
      <c r="F251" s="64"/>
    </row>
    <row r="252" spans="1:6" x14ac:dyDescent="0.2">
      <c r="A252" s="64"/>
      <c r="B252" s="64"/>
      <c r="C252" s="64"/>
      <c r="D252" s="64"/>
      <c r="E252" s="186"/>
      <c r="F252" s="64"/>
    </row>
    <row r="253" spans="1:6" x14ac:dyDescent="0.2">
      <c r="A253" s="64"/>
      <c r="B253" s="64"/>
      <c r="C253" s="64"/>
      <c r="D253" s="64"/>
      <c r="E253" s="186"/>
      <c r="F253" s="64"/>
    </row>
    <row r="254" spans="1:6" x14ac:dyDescent="0.2">
      <c r="A254" s="64"/>
      <c r="B254" s="64"/>
      <c r="C254" s="64"/>
      <c r="D254" s="64"/>
      <c r="E254" s="186"/>
      <c r="F254" s="64"/>
    </row>
    <row r="255" spans="1:6" x14ac:dyDescent="0.2">
      <c r="A255" s="64"/>
      <c r="B255" s="64"/>
      <c r="C255" s="64"/>
      <c r="D255" s="64"/>
      <c r="E255" s="186"/>
      <c r="F255" s="64"/>
    </row>
    <row r="256" spans="1:6" x14ac:dyDescent="0.2">
      <c r="A256" s="64"/>
      <c r="B256" s="64"/>
      <c r="C256" s="64"/>
      <c r="D256" s="64"/>
      <c r="E256" s="186"/>
      <c r="F256" s="64"/>
    </row>
    <row r="257" spans="1:6" x14ac:dyDescent="0.2">
      <c r="A257" s="64"/>
      <c r="B257" s="64"/>
      <c r="C257" s="64"/>
      <c r="D257" s="64"/>
      <c r="E257" s="186"/>
      <c r="F257" s="64"/>
    </row>
    <row r="258" spans="1:6" x14ac:dyDescent="0.2">
      <c r="A258" s="64"/>
      <c r="B258" s="64"/>
      <c r="C258" s="64"/>
      <c r="D258" s="64"/>
      <c r="E258" s="186"/>
      <c r="F258" s="64"/>
    </row>
    <row r="259" spans="1:6" x14ac:dyDescent="0.2">
      <c r="A259" s="64"/>
      <c r="B259" s="64"/>
      <c r="C259" s="64"/>
      <c r="D259" s="64"/>
      <c r="E259" s="186"/>
      <c r="F259" s="64"/>
    </row>
    <row r="260" spans="1:6" x14ac:dyDescent="0.2">
      <c r="A260" s="64"/>
      <c r="B260" s="64"/>
      <c r="C260" s="64"/>
      <c r="D260" s="64"/>
      <c r="E260" s="186"/>
      <c r="F260" s="64"/>
    </row>
    <row r="261" spans="1:6" x14ac:dyDescent="0.2">
      <c r="A261" s="64"/>
      <c r="B261" s="64"/>
      <c r="C261" s="64"/>
      <c r="D261" s="64"/>
      <c r="E261" s="186"/>
      <c r="F261" s="64"/>
    </row>
    <row r="262" spans="1:6" x14ac:dyDescent="0.2">
      <c r="A262" s="64"/>
      <c r="B262" s="64"/>
      <c r="C262" s="64"/>
      <c r="D262" s="64"/>
      <c r="E262" s="186"/>
      <c r="F262" s="64"/>
    </row>
    <row r="263" spans="1:6" x14ac:dyDescent="0.2">
      <c r="A263" s="64"/>
      <c r="B263" s="64"/>
      <c r="C263" s="64"/>
      <c r="D263" s="64"/>
      <c r="E263" s="186"/>
      <c r="F263" s="64"/>
    </row>
    <row r="264" spans="1:6" x14ac:dyDescent="0.2">
      <c r="A264" s="64"/>
      <c r="B264" s="64"/>
      <c r="C264" s="64"/>
      <c r="D264" s="64"/>
      <c r="E264" s="186"/>
      <c r="F264" s="64"/>
    </row>
    <row r="265" spans="1:6" x14ac:dyDescent="0.2">
      <c r="A265" s="64"/>
      <c r="B265" s="64"/>
      <c r="C265" s="64"/>
      <c r="D265" s="64"/>
      <c r="E265" s="186"/>
      <c r="F265" s="64"/>
    </row>
    <row r="266" spans="1:6" x14ac:dyDescent="0.2">
      <c r="A266" s="64"/>
      <c r="B266" s="64"/>
      <c r="C266" s="64"/>
      <c r="D266" s="64"/>
      <c r="E266" s="186"/>
      <c r="F266" s="64"/>
    </row>
    <row r="267" spans="1:6" x14ac:dyDescent="0.2">
      <c r="A267" s="64"/>
      <c r="B267" s="64"/>
      <c r="C267" s="64"/>
      <c r="D267" s="64"/>
      <c r="E267" s="186"/>
      <c r="F267" s="64"/>
    </row>
    <row r="268" spans="1:6" x14ac:dyDescent="0.2">
      <c r="A268" s="64"/>
      <c r="B268" s="64"/>
      <c r="C268" s="64"/>
      <c r="D268" s="64"/>
      <c r="E268" s="186"/>
      <c r="F268" s="64"/>
    </row>
    <row r="269" spans="1:6" x14ac:dyDescent="0.2">
      <c r="A269" s="64"/>
      <c r="B269" s="64"/>
      <c r="C269" s="64"/>
      <c r="D269" s="64"/>
      <c r="E269" s="186"/>
      <c r="F269" s="64"/>
    </row>
    <row r="270" spans="1:6" x14ac:dyDescent="0.2">
      <c r="A270" s="64"/>
      <c r="B270" s="64"/>
      <c r="C270" s="64"/>
      <c r="D270" s="64"/>
      <c r="E270" s="186"/>
      <c r="F270" s="64"/>
    </row>
    <row r="271" spans="1:6" x14ac:dyDescent="0.2">
      <c r="A271" s="64"/>
      <c r="B271" s="64"/>
      <c r="C271" s="64"/>
      <c r="D271" s="64"/>
      <c r="E271" s="186"/>
      <c r="F271" s="64"/>
    </row>
    <row r="272" spans="1:6" x14ac:dyDescent="0.2">
      <c r="A272" s="64"/>
      <c r="B272" s="64"/>
      <c r="C272" s="64"/>
      <c r="D272" s="64"/>
      <c r="E272" s="186"/>
      <c r="F272" s="64"/>
    </row>
    <row r="273" spans="1:6" x14ac:dyDescent="0.2">
      <c r="A273" s="64"/>
      <c r="B273" s="64"/>
      <c r="C273" s="64"/>
      <c r="D273" s="64"/>
      <c r="E273" s="186"/>
      <c r="F273" s="64"/>
    </row>
    <row r="274" spans="1:6" x14ac:dyDescent="0.2">
      <c r="A274" s="64"/>
      <c r="B274" s="64"/>
      <c r="C274" s="64"/>
      <c r="D274" s="64"/>
      <c r="E274" s="186"/>
      <c r="F274" s="64"/>
    </row>
    <row r="275" spans="1:6" x14ac:dyDescent="0.2">
      <c r="A275" s="64"/>
      <c r="B275" s="64"/>
      <c r="C275" s="64"/>
      <c r="D275" s="64"/>
      <c r="E275" s="186"/>
      <c r="F275" s="64"/>
    </row>
    <row r="276" spans="1:6" x14ac:dyDescent="0.2">
      <c r="A276" s="64"/>
      <c r="B276" s="64"/>
      <c r="C276" s="64"/>
      <c r="D276" s="64"/>
      <c r="E276" s="186"/>
      <c r="F276" s="64"/>
    </row>
    <row r="277" spans="1:6" x14ac:dyDescent="0.2">
      <c r="A277" s="64"/>
      <c r="B277" s="64"/>
      <c r="C277" s="64"/>
      <c r="D277" s="64"/>
      <c r="E277" s="186"/>
      <c r="F277" s="64"/>
    </row>
    <row r="278" spans="1:6" x14ac:dyDescent="0.2">
      <c r="A278" s="64"/>
      <c r="B278" s="64"/>
      <c r="C278" s="64"/>
      <c r="D278" s="64"/>
      <c r="E278" s="186"/>
      <c r="F278" s="64"/>
    </row>
    <row r="279" spans="1:6" x14ac:dyDescent="0.2">
      <c r="A279" s="64"/>
      <c r="B279" s="64"/>
      <c r="C279" s="64"/>
      <c r="D279" s="64"/>
      <c r="E279" s="186"/>
      <c r="F279" s="64"/>
    </row>
    <row r="280" spans="1:6" x14ac:dyDescent="0.2">
      <c r="A280" s="64"/>
      <c r="B280" s="64"/>
      <c r="C280" s="64"/>
      <c r="D280" s="64"/>
      <c r="E280" s="186"/>
      <c r="F280" s="64"/>
    </row>
    <row r="281" spans="1:6" x14ac:dyDescent="0.2">
      <c r="A281" s="64"/>
      <c r="B281" s="64"/>
      <c r="C281" s="64"/>
      <c r="D281" s="64"/>
      <c r="E281" s="186"/>
      <c r="F281" s="64"/>
    </row>
    <row r="282" spans="1:6" x14ac:dyDescent="0.2">
      <c r="A282" s="64"/>
      <c r="B282" s="64"/>
      <c r="C282" s="64"/>
      <c r="D282" s="64"/>
      <c r="E282" s="186"/>
      <c r="F282" s="64"/>
    </row>
    <row r="283" spans="1:6" x14ac:dyDescent="0.2">
      <c r="A283" s="64"/>
      <c r="B283" s="64"/>
      <c r="C283" s="64"/>
      <c r="D283" s="64"/>
      <c r="E283" s="186"/>
      <c r="F283" s="64"/>
    </row>
    <row r="284" spans="1:6" x14ac:dyDescent="0.2">
      <c r="A284" s="64"/>
      <c r="B284" s="64"/>
      <c r="C284" s="64"/>
      <c r="D284" s="64"/>
      <c r="E284" s="186"/>
      <c r="F284" s="64"/>
    </row>
    <row r="285" spans="1:6" x14ac:dyDescent="0.2">
      <c r="A285" s="64"/>
      <c r="B285" s="64"/>
      <c r="C285" s="64"/>
      <c r="D285" s="64"/>
      <c r="E285" s="186"/>
      <c r="F285" s="64"/>
    </row>
    <row r="286" spans="1:6" x14ac:dyDescent="0.2">
      <c r="A286" s="64"/>
      <c r="B286" s="64"/>
      <c r="C286" s="64"/>
      <c r="D286" s="64"/>
      <c r="E286" s="186"/>
      <c r="F286" s="64"/>
    </row>
    <row r="287" spans="1:6" x14ac:dyDescent="0.2">
      <c r="A287" s="64"/>
      <c r="B287" s="64"/>
      <c r="C287" s="64"/>
      <c r="D287" s="64"/>
      <c r="E287" s="186"/>
      <c r="F287" s="64"/>
    </row>
    <row r="288" spans="1:6" x14ac:dyDescent="0.2">
      <c r="A288" s="64"/>
      <c r="B288" s="64"/>
      <c r="C288" s="64"/>
      <c r="D288" s="64"/>
      <c r="E288" s="186"/>
      <c r="F288" s="64"/>
    </row>
    <row r="289" spans="1:6" x14ac:dyDescent="0.2">
      <c r="A289" s="64"/>
      <c r="B289" s="64"/>
      <c r="C289" s="64"/>
      <c r="D289" s="64"/>
      <c r="E289" s="186"/>
      <c r="F289" s="64"/>
    </row>
    <row r="290" spans="1:6" x14ac:dyDescent="0.2">
      <c r="A290" s="64"/>
      <c r="B290" s="64"/>
      <c r="C290" s="64"/>
      <c r="D290" s="64"/>
      <c r="E290" s="186"/>
      <c r="F290" s="64"/>
    </row>
    <row r="291" spans="1:6" x14ac:dyDescent="0.2">
      <c r="A291" s="64"/>
      <c r="B291" s="64"/>
      <c r="C291" s="64"/>
      <c r="D291" s="64"/>
      <c r="E291" s="186"/>
      <c r="F291" s="64"/>
    </row>
    <row r="292" spans="1:6" x14ac:dyDescent="0.2">
      <c r="A292" s="64"/>
      <c r="B292" s="64"/>
      <c r="C292" s="64"/>
      <c r="D292" s="64"/>
      <c r="E292" s="186"/>
      <c r="F292" s="64"/>
    </row>
    <row r="293" spans="1:6" x14ac:dyDescent="0.2">
      <c r="A293" s="64"/>
      <c r="B293" s="64"/>
      <c r="C293" s="64"/>
      <c r="D293" s="64"/>
      <c r="E293" s="186"/>
      <c r="F293" s="64"/>
    </row>
    <row r="294" spans="1:6" x14ac:dyDescent="0.2">
      <c r="A294" s="64"/>
      <c r="B294" s="64"/>
      <c r="C294" s="64"/>
      <c r="D294" s="64"/>
      <c r="E294" s="186"/>
      <c r="F294" s="64"/>
    </row>
    <row r="295" spans="1:6" x14ac:dyDescent="0.2">
      <c r="A295" s="64"/>
      <c r="B295" s="64"/>
      <c r="C295" s="64"/>
      <c r="D295" s="64"/>
      <c r="E295" s="186"/>
      <c r="F295" s="64"/>
    </row>
    <row r="296" spans="1:6" x14ac:dyDescent="0.2">
      <c r="A296" s="64"/>
      <c r="B296" s="64"/>
      <c r="C296" s="64"/>
      <c r="D296" s="64"/>
      <c r="E296" s="186"/>
      <c r="F296" s="64"/>
    </row>
    <row r="297" spans="1:6" x14ac:dyDescent="0.2">
      <c r="A297" s="64"/>
      <c r="B297" s="64"/>
      <c r="C297" s="64"/>
      <c r="D297" s="64"/>
      <c r="E297" s="186"/>
      <c r="F297" s="64"/>
    </row>
    <row r="298" spans="1:6" x14ac:dyDescent="0.2">
      <c r="A298" s="64"/>
      <c r="B298" s="64"/>
      <c r="C298" s="64"/>
      <c r="D298" s="64"/>
      <c r="E298" s="186"/>
      <c r="F298" s="64"/>
    </row>
    <row r="299" spans="1:6" x14ac:dyDescent="0.2">
      <c r="A299" s="64"/>
      <c r="B299" s="64"/>
      <c r="C299" s="64"/>
      <c r="D299" s="64"/>
      <c r="E299" s="186"/>
      <c r="F299" s="64"/>
    </row>
    <row r="300" spans="1:6" x14ac:dyDescent="0.2">
      <c r="A300" s="64"/>
      <c r="B300" s="64"/>
      <c r="C300" s="64"/>
      <c r="D300" s="64"/>
      <c r="E300" s="186"/>
      <c r="F300" s="64"/>
    </row>
    <row r="301" spans="1:6" x14ac:dyDescent="0.2">
      <c r="A301" s="64"/>
      <c r="B301" s="64"/>
      <c r="C301" s="64"/>
      <c r="D301" s="64"/>
      <c r="E301" s="186"/>
      <c r="F301" s="64"/>
    </row>
    <row r="302" spans="1:6" x14ac:dyDescent="0.2">
      <c r="A302" s="64"/>
      <c r="B302" s="64"/>
      <c r="C302" s="64"/>
      <c r="D302" s="64"/>
      <c r="E302" s="186"/>
      <c r="F302" s="64"/>
    </row>
    <row r="303" spans="1:6" x14ac:dyDescent="0.2">
      <c r="A303" s="64"/>
      <c r="B303" s="64"/>
      <c r="C303" s="64"/>
      <c r="D303" s="64"/>
      <c r="E303" s="186"/>
      <c r="F303" s="64"/>
    </row>
    <row r="304" spans="1:6" x14ac:dyDescent="0.2">
      <c r="A304" s="64"/>
      <c r="B304" s="64"/>
      <c r="C304" s="64"/>
      <c r="D304" s="64"/>
      <c r="E304" s="186"/>
      <c r="F304" s="64"/>
    </row>
    <row r="305" spans="1:6" x14ac:dyDescent="0.2">
      <c r="A305" s="64"/>
      <c r="B305" s="64"/>
      <c r="C305" s="64"/>
      <c r="D305" s="64"/>
      <c r="E305" s="186"/>
      <c r="F305" s="64"/>
    </row>
    <row r="306" spans="1:6" x14ac:dyDescent="0.2">
      <c r="A306" s="64"/>
      <c r="B306" s="64"/>
      <c r="C306" s="64"/>
      <c r="D306" s="64"/>
      <c r="E306" s="186"/>
      <c r="F306" s="64"/>
    </row>
    <row r="307" spans="1:6" x14ac:dyDescent="0.2">
      <c r="A307" s="64"/>
      <c r="B307" s="64"/>
      <c r="C307" s="64"/>
      <c r="D307" s="64"/>
      <c r="E307" s="186"/>
      <c r="F307" s="64"/>
    </row>
    <row r="308" spans="1:6" x14ac:dyDescent="0.2">
      <c r="A308" s="64"/>
      <c r="B308" s="64"/>
      <c r="C308" s="64"/>
      <c r="D308" s="64"/>
      <c r="E308" s="186"/>
      <c r="F308" s="64"/>
    </row>
    <row r="309" spans="1:6" x14ac:dyDescent="0.2">
      <c r="A309" s="64"/>
      <c r="B309" s="64"/>
      <c r="C309" s="64"/>
      <c r="D309" s="64"/>
      <c r="E309" s="186"/>
      <c r="F309" s="64"/>
    </row>
    <row r="310" spans="1:6" x14ac:dyDescent="0.2">
      <c r="A310" s="64"/>
      <c r="B310" s="64"/>
      <c r="C310" s="64"/>
      <c r="D310" s="64"/>
      <c r="E310" s="186"/>
      <c r="F310" s="64"/>
    </row>
    <row r="311" spans="1:6" x14ac:dyDescent="0.2">
      <c r="A311" s="64"/>
      <c r="B311" s="64"/>
      <c r="C311" s="64"/>
      <c r="D311" s="64"/>
      <c r="E311" s="186"/>
      <c r="F311" s="64"/>
    </row>
    <row r="312" spans="1:6" x14ac:dyDescent="0.2">
      <c r="A312" s="64"/>
      <c r="B312" s="64"/>
      <c r="C312" s="64"/>
      <c r="D312" s="64"/>
      <c r="E312" s="186"/>
      <c r="F312" s="64"/>
    </row>
    <row r="313" spans="1:6" x14ac:dyDescent="0.2">
      <c r="A313" s="64"/>
      <c r="B313" s="64"/>
      <c r="C313" s="64"/>
      <c r="D313" s="64"/>
      <c r="E313" s="186"/>
      <c r="F313" s="64"/>
    </row>
    <row r="314" spans="1:6" x14ac:dyDescent="0.2">
      <c r="A314" s="64"/>
      <c r="B314" s="64"/>
      <c r="C314" s="64"/>
      <c r="D314" s="64"/>
      <c r="E314" s="186"/>
      <c r="F314" s="64"/>
    </row>
    <row r="315" spans="1:6" x14ac:dyDescent="0.2">
      <c r="A315" s="64"/>
      <c r="B315" s="64"/>
      <c r="C315" s="64"/>
      <c r="D315" s="64"/>
      <c r="E315" s="186"/>
      <c r="F315" s="64"/>
    </row>
    <row r="316" spans="1:6" x14ac:dyDescent="0.2">
      <c r="A316" s="64"/>
      <c r="B316" s="64"/>
      <c r="C316" s="64"/>
      <c r="D316" s="64"/>
      <c r="E316" s="186"/>
      <c r="F316" s="64"/>
    </row>
    <row r="317" spans="1:6" x14ac:dyDescent="0.2">
      <c r="A317" s="64"/>
      <c r="B317" s="64"/>
      <c r="C317" s="64"/>
      <c r="D317" s="64"/>
      <c r="E317" s="186"/>
      <c r="F317" s="64"/>
    </row>
    <row r="318" spans="1:6" x14ac:dyDescent="0.2">
      <c r="A318" s="64"/>
      <c r="B318" s="64"/>
      <c r="C318" s="64"/>
      <c r="D318" s="64"/>
      <c r="E318" s="186"/>
      <c r="F318" s="64"/>
    </row>
    <row r="319" spans="1:6" x14ac:dyDescent="0.2">
      <c r="A319" s="64"/>
      <c r="B319" s="64"/>
      <c r="C319" s="64"/>
      <c r="D319" s="64"/>
      <c r="E319" s="186"/>
      <c r="F319" s="64"/>
    </row>
    <row r="320" spans="1:6" x14ac:dyDescent="0.2">
      <c r="A320" s="64"/>
      <c r="B320" s="64"/>
      <c r="C320" s="64"/>
      <c r="D320" s="64"/>
      <c r="E320" s="186"/>
      <c r="F320" s="64"/>
    </row>
    <row r="321" spans="1:6" x14ac:dyDescent="0.2">
      <c r="A321" s="64"/>
      <c r="B321" s="64"/>
      <c r="C321" s="64"/>
      <c r="D321" s="64"/>
      <c r="E321" s="186"/>
      <c r="F321" s="64"/>
    </row>
    <row r="322" spans="1:6" x14ac:dyDescent="0.2">
      <c r="A322" s="64"/>
      <c r="B322" s="64"/>
      <c r="C322" s="64"/>
      <c r="D322" s="64"/>
      <c r="E322" s="186"/>
      <c r="F322" s="64"/>
    </row>
    <row r="323" spans="1:6" x14ac:dyDescent="0.2">
      <c r="A323" s="64"/>
      <c r="B323" s="64"/>
      <c r="C323" s="64"/>
      <c r="D323" s="64"/>
      <c r="E323" s="186"/>
      <c r="F323" s="64"/>
    </row>
    <row r="324" spans="1:6" x14ac:dyDescent="0.2">
      <c r="A324" s="64"/>
      <c r="B324" s="64"/>
      <c r="C324" s="64"/>
      <c r="D324" s="64"/>
      <c r="E324" s="186"/>
      <c r="F324" s="64"/>
    </row>
    <row r="325" spans="1:6" x14ac:dyDescent="0.2">
      <c r="A325" s="64"/>
      <c r="B325" s="64"/>
      <c r="C325" s="64"/>
      <c r="D325" s="64"/>
      <c r="E325" s="186"/>
      <c r="F325" s="64"/>
    </row>
    <row r="326" spans="1:6" x14ac:dyDescent="0.2">
      <c r="A326" s="64"/>
      <c r="B326" s="64"/>
      <c r="C326" s="64"/>
      <c r="D326" s="64"/>
      <c r="E326" s="186"/>
      <c r="F326" s="64"/>
    </row>
    <row r="327" spans="1:6" x14ac:dyDescent="0.2">
      <c r="A327" s="64"/>
      <c r="B327" s="64"/>
      <c r="C327" s="64"/>
      <c r="D327" s="64"/>
      <c r="E327" s="186"/>
      <c r="F327" s="64"/>
    </row>
    <row r="328" spans="1:6" x14ac:dyDescent="0.2">
      <c r="A328" s="64"/>
      <c r="B328" s="64"/>
      <c r="C328" s="64"/>
      <c r="D328" s="64"/>
      <c r="E328" s="186"/>
      <c r="F328" s="64"/>
    </row>
    <row r="329" spans="1:6" x14ac:dyDescent="0.2">
      <c r="A329" s="64"/>
      <c r="B329" s="64"/>
      <c r="C329" s="64"/>
      <c r="D329" s="64"/>
      <c r="E329" s="186"/>
      <c r="F329" s="64"/>
    </row>
    <row r="330" spans="1:6" x14ac:dyDescent="0.2">
      <c r="A330" s="64"/>
      <c r="B330" s="64"/>
      <c r="C330" s="64"/>
      <c r="D330" s="64"/>
      <c r="E330" s="186"/>
      <c r="F330" s="64"/>
    </row>
    <row r="331" spans="1:6" x14ac:dyDescent="0.2">
      <c r="A331" s="64"/>
      <c r="B331" s="64"/>
      <c r="C331" s="64"/>
      <c r="D331" s="64"/>
      <c r="E331" s="186"/>
      <c r="F331" s="64"/>
    </row>
    <row r="332" spans="1:6" x14ac:dyDescent="0.2">
      <c r="A332" s="64"/>
      <c r="B332" s="64"/>
      <c r="C332" s="64"/>
      <c r="D332" s="64"/>
      <c r="E332" s="186"/>
      <c r="F332" s="64"/>
    </row>
    <row r="333" spans="1:6" x14ac:dyDescent="0.2">
      <c r="A333" s="64"/>
      <c r="B333" s="64"/>
      <c r="C333" s="64"/>
      <c r="D333" s="64"/>
      <c r="E333" s="186"/>
      <c r="F333" s="64"/>
    </row>
    <row r="334" spans="1:6" x14ac:dyDescent="0.2">
      <c r="A334" s="64"/>
      <c r="B334" s="64"/>
      <c r="C334" s="64"/>
      <c r="D334" s="64"/>
      <c r="E334" s="186"/>
      <c r="F334" s="64"/>
    </row>
    <row r="335" spans="1:6" x14ac:dyDescent="0.2">
      <c r="A335" s="64"/>
      <c r="B335" s="64"/>
      <c r="C335" s="64"/>
      <c r="D335" s="64"/>
      <c r="E335" s="186"/>
      <c r="F335" s="64"/>
    </row>
    <row r="336" spans="1:6" x14ac:dyDescent="0.2">
      <c r="A336" s="64"/>
      <c r="B336" s="64"/>
      <c r="C336" s="64"/>
      <c r="D336" s="64"/>
      <c r="E336" s="186"/>
      <c r="F336" s="64"/>
    </row>
    <row r="337" spans="1:6" x14ac:dyDescent="0.2">
      <c r="A337" s="64"/>
      <c r="B337" s="64"/>
      <c r="C337" s="64"/>
      <c r="D337" s="64"/>
      <c r="E337" s="186"/>
      <c r="F337" s="64"/>
    </row>
    <row r="338" spans="1:6" x14ac:dyDescent="0.2">
      <c r="A338" s="64"/>
      <c r="B338" s="64"/>
      <c r="C338" s="64"/>
      <c r="D338" s="64"/>
      <c r="E338" s="186"/>
      <c r="F338" s="64"/>
    </row>
    <row r="339" spans="1:6" x14ac:dyDescent="0.2">
      <c r="A339" s="64"/>
      <c r="B339" s="64"/>
      <c r="C339" s="64"/>
      <c r="D339" s="64"/>
      <c r="E339" s="186"/>
      <c r="F339" s="64"/>
    </row>
    <row r="340" spans="1:6" x14ac:dyDescent="0.2">
      <c r="A340" s="64"/>
      <c r="B340" s="64"/>
      <c r="C340" s="64"/>
      <c r="D340" s="64"/>
      <c r="E340" s="186"/>
      <c r="F340" s="64"/>
    </row>
    <row r="341" spans="1:6" x14ac:dyDescent="0.2">
      <c r="A341" s="64"/>
      <c r="B341" s="64"/>
      <c r="C341" s="64"/>
      <c r="D341" s="64"/>
      <c r="E341" s="186"/>
      <c r="F341" s="64"/>
    </row>
    <row r="342" spans="1:6" x14ac:dyDescent="0.2">
      <c r="A342" s="64"/>
      <c r="B342" s="64"/>
      <c r="C342" s="64"/>
      <c r="D342" s="64"/>
      <c r="E342" s="186"/>
      <c r="F342" s="64"/>
    </row>
    <row r="343" spans="1:6" x14ac:dyDescent="0.2">
      <c r="A343" s="64"/>
      <c r="B343" s="64"/>
      <c r="C343" s="64"/>
      <c r="D343" s="64"/>
      <c r="E343" s="186"/>
      <c r="F343" s="64"/>
    </row>
    <row r="344" spans="1:6" x14ac:dyDescent="0.2">
      <c r="A344" s="64"/>
      <c r="B344" s="64"/>
      <c r="C344" s="64"/>
      <c r="D344" s="64"/>
      <c r="E344" s="186"/>
      <c r="F344" s="64"/>
    </row>
    <row r="345" spans="1:6" x14ac:dyDescent="0.2">
      <c r="A345" s="64"/>
      <c r="B345" s="64"/>
      <c r="C345" s="64"/>
      <c r="D345" s="64"/>
      <c r="E345" s="186"/>
      <c r="F345" s="64"/>
    </row>
    <row r="346" spans="1:6" x14ac:dyDescent="0.2">
      <c r="A346" s="64"/>
      <c r="B346" s="64"/>
      <c r="C346" s="64"/>
      <c r="D346" s="64"/>
      <c r="E346" s="186"/>
      <c r="F346" s="64"/>
    </row>
    <row r="347" spans="1:6" x14ac:dyDescent="0.2">
      <c r="A347" s="64"/>
      <c r="B347" s="64"/>
      <c r="C347" s="64"/>
      <c r="D347" s="64"/>
      <c r="E347" s="186"/>
      <c r="F347" s="64"/>
    </row>
    <row r="348" spans="1:6" x14ac:dyDescent="0.2">
      <c r="A348" s="64"/>
      <c r="B348" s="64"/>
      <c r="C348" s="64"/>
      <c r="D348" s="64"/>
      <c r="E348" s="186"/>
      <c r="F348" s="64"/>
    </row>
    <row r="349" spans="1:6" x14ac:dyDescent="0.2">
      <c r="A349" s="64"/>
      <c r="B349" s="64"/>
      <c r="C349" s="64"/>
      <c r="D349" s="64"/>
      <c r="E349" s="186"/>
      <c r="F349" s="64"/>
    </row>
    <row r="350" spans="1:6" x14ac:dyDescent="0.2">
      <c r="A350" s="64"/>
      <c r="B350" s="64"/>
      <c r="C350" s="64"/>
      <c r="D350" s="64"/>
      <c r="E350" s="186"/>
      <c r="F350" s="64"/>
    </row>
    <row r="351" spans="1:6" x14ac:dyDescent="0.2">
      <c r="A351" s="64"/>
      <c r="B351" s="64"/>
      <c r="C351" s="64"/>
      <c r="D351" s="64"/>
      <c r="E351" s="186"/>
      <c r="F351" s="64"/>
    </row>
    <row r="352" spans="1:6" x14ac:dyDescent="0.2">
      <c r="A352" s="64"/>
      <c r="B352" s="64"/>
      <c r="C352" s="64"/>
      <c r="D352" s="64"/>
      <c r="E352" s="186"/>
      <c r="F352" s="64"/>
    </row>
    <row r="353" spans="1:6" x14ac:dyDescent="0.2">
      <c r="A353" s="64"/>
      <c r="B353" s="64"/>
      <c r="C353" s="64"/>
      <c r="D353" s="64"/>
      <c r="E353" s="186"/>
      <c r="F353" s="64"/>
    </row>
    <row r="354" spans="1:6" x14ac:dyDescent="0.2">
      <c r="A354" s="64"/>
      <c r="B354" s="64"/>
      <c r="C354" s="64"/>
      <c r="D354" s="64"/>
      <c r="E354" s="186"/>
      <c r="F354" s="64"/>
    </row>
    <row r="355" spans="1:6" x14ac:dyDescent="0.2">
      <c r="A355" s="64"/>
      <c r="B355" s="64"/>
      <c r="C355" s="64"/>
      <c r="D355" s="64"/>
      <c r="E355" s="186"/>
      <c r="F355" s="64"/>
    </row>
    <row r="356" spans="1:6" x14ac:dyDescent="0.2">
      <c r="A356" s="64"/>
      <c r="B356" s="64"/>
      <c r="C356" s="64"/>
      <c r="D356" s="64"/>
      <c r="E356" s="186"/>
      <c r="F356" s="64"/>
    </row>
    <row r="357" spans="1:6" x14ac:dyDescent="0.2">
      <c r="A357" s="64"/>
      <c r="B357" s="64"/>
      <c r="C357" s="64"/>
      <c r="D357" s="64"/>
      <c r="E357" s="186"/>
      <c r="F357" s="64"/>
    </row>
    <row r="358" spans="1:6" x14ac:dyDescent="0.2">
      <c r="A358" s="64"/>
      <c r="B358" s="64"/>
      <c r="C358" s="64"/>
      <c r="D358" s="64"/>
      <c r="E358" s="186"/>
      <c r="F358" s="64"/>
    </row>
    <row r="359" spans="1:6" x14ac:dyDescent="0.2">
      <c r="A359" s="64"/>
      <c r="B359" s="64"/>
      <c r="C359" s="64"/>
      <c r="D359" s="64"/>
      <c r="E359" s="186"/>
      <c r="F359" s="64"/>
    </row>
    <row r="360" spans="1:6" x14ac:dyDescent="0.2">
      <c r="A360" s="64"/>
      <c r="B360" s="64"/>
      <c r="C360" s="64"/>
      <c r="D360" s="64"/>
      <c r="E360" s="186"/>
      <c r="F360" s="64"/>
    </row>
    <row r="361" spans="1:6" x14ac:dyDescent="0.2">
      <c r="A361" s="64"/>
      <c r="B361" s="64"/>
      <c r="C361" s="64"/>
      <c r="D361" s="64"/>
      <c r="E361" s="186"/>
      <c r="F361" s="64"/>
    </row>
    <row r="362" spans="1:6" x14ac:dyDescent="0.2">
      <c r="A362" s="64"/>
      <c r="B362" s="64"/>
      <c r="C362" s="64"/>
      <c r="D362" s="64"/>
      <c r="E362" s="186"/>
      <c r="F362" s="64"/>
    </row>
    <row r="363" spans="1:6" x14ac:dyDescent="0.2">
      <c r="A363" s="64"/>
      <c r="B363" s="64"/>
      <c r="C363" s="64"/>
      <c r="D363" s="64"/>
      <c r="E363" s="186"/>
      <c r="F363" s="64"/>
    </row>
    <row r="364" spans="1:6" x14ac:dyDescent="0.2">
      <c r="A364" s="64"/>
      <c r="B364" s="64"/>
      <c r="C364" s="64"/>
      <c r="D364" s="64"/>
      <c r="E364" s="186"/>
      <c r="F364" s="64"/>
    </row>
    <row r="365" spans="1:6" x14ac:dyDescent="0.2">
      <c r="A365" s="64"/>
      <c r="B365" s="64"/>
      <c r="C365" s="64"/>
      <c r="D365" s="64"/>
      <c r="E365" s="186"/>
      <c r="F365" s="64"/>
    </row>
    <row r="366" spans="1:6" x14ac:dyDescent="0.2">
      <c r="A366" s="64"/>
      <c r="B366" s="64"/>
      <c r="C366" s="64"/>
      <c r="D366" s="64"/>
      <c r="E366" s="186"/>
      <c r="F366" s="64"/>
    </row>
    <row r="367" spans="1:6" x14ac:dyDescent="0.2">
      <c r="A367" s="64"/>
      <c r="B367" s="64"/>
      <c r="C367" s="64"/>
      <c r="D367" s="64"/>
      <c r="E367" s="186"/>
      <c r="F367" s="64"/>
    </row>
    <row r="368" spans="1:6" x14ac:dyDescent="0.2">
      <c r="A368" s="64"/>
      <c r="B368" s="64"/>
      <c r="C368" s="64"/>
      <c r="D368" s="64"/>
      <c r="E368" s="186"/>
      <c r="F368" s="64"/>
    </row>
    <row r="369" spans="1:6" x14ac:dyDescent="0.2">
      <c r="A369" s="64"/>
      <c r="B369" s="64"/>
      <c r="C369" s="64"/>
      <c r="D369" s="64"/>
      <c r="E369" s="186"/>
      <c r="F369" s="64"/>
    </row>
    <row r="370" spans="1:6" x14ac:dyDescent="0.2">
      <c r="A370" s="64"/>
      <c r="B370" s="64"/>
      <c r="C370" s="64"/>
      <c r="D370" s="64"/>
      <c r="E370" s="186"/>
      <c r="F370" s="64"/>
    </row>
    <row r="371" spans="1:6" x14ac:dyDescent="0.2">
      <c r="A371" s="64"/>
      <c r="B371" s="64"/>
      <c r="C371" s="64"/>
      <c r="D371" s="64"/>
      <c r="E371" s="186"/>
      <c r="F371" s="64"/>
    </row>
    <row r="372" spans="1:6" x14ac:dyDescent="0.2">
      <c r="A372" s="64"/>
      <c r="B372" s="64"/>
      <c r="C372" s="64"/>
      <c r="D372" s="64"/>
      <c r="E372" s="186"/>
      <c r="F372" s="64"/>
    </row>
    <row r="373" spans="1:6" x14ac:dyDescent="0.2">
      <c r="A373" s="64"/>
      <c r="B373" s="64"/>
      <c r="C373" s="64"/>
      <c r="D373" s="64"/>
      <c r="E373" s="186"/>
      <c r="F373" s="64"/>
    </row>
    <row r="374" spans="1:6" x14ac:dyDescent="0.2">
      <c r="A374" s="64"/>
      <c r="B374" s="64"/>
      <c r="C374" s="64"/>
      <c r="D374" s="64"/>
      <c r="E374" s="186"/>
      <c r="F374" s="64"/>
    </row>
    <row r="375" spans="1:6" x14ac:dyDescent="0.2">
      <c r="A375" s="64"/>
      <c r="B375" s="64"/>
      <c r="C375" s="64"/>
      <c r="D375" s="64"/>
      <c r="E375" s="186"/>
      <c r="F375" s="64"/>
    </row>
    <row r="376" spans="1:6" x14ac:dyDescent="0.2">
      <c r="A376" s="64"/>
      <c r="B376" s="64"/>
      <c r="C376" s="64"/>
      <c r="D376" s="64"/>
      <c r="E376" s="186"/>
      <c r="F376" s="64"/>
    </row>
    <row r="377" spans="1:6" x14ac:dyDescent="0.2">
      <c r="A377" s="64"/>
      <c r="B377" s="64"/>
      <c r="C377" s="64"/>
      <c r="D377" s="64"/>
      <c r="E377" s="186"/>
      <c r="F377" s="64"/>
    </row>
    <row r="378" spans="1:6" x14ac:dyDescent="0.2">
      <c r="A378" s="64"/>
      <c r="B378" s="64"/>
      <c r="C378" s="64"/>
      <c r="D378" s="64"/>
      <c r="E378" s="186"/>
      <c r="F378" s="64"/>
    </row>
    <row r="379" spans="1:6" x14ac:dyDescent="0.2">
      <c r="A379" s="64"/>
      <c r="B379" s="64"/>
      <c r="C379" s="64"/>
      <c r="D379" s="64"/>
      <c r="E379" s="186"/>
      <c r="F379" s="64"/>
    </row>
    <row r="380" spans="1:6" x14ac:dyDescent="0.2">
      <c r="A380" s="64"/>
      <c r="B380" s="64"/>
      <c r="C380" s="64"/>
      <c r="D380" s="64"/>
      <c r="E380" s="186"/>
      <c r="F380" s="64"/>
    </row>
    <row r="381" spans="1:6" x14ac:dyDescent="0.2">
      <c r="A381" s="64"/>
      <c r="B381" s="64"/>
      <c r="C381" s="64"/>
      <c r="D381" s="64"/>
      <c r="E381" s="186"/>
      <c r="F381" s="64"/>
    </row>
    <row r="382" spans="1:6" x14ac:dyDescent="0.2">
      <c r="A382" s="64"/>
      <c r="B382" s="64"/>
      <c r="C382" s="64"/>
      <c r="D382" s="64"/>
      <c r="E382" s="186"/>
      <c r="F382" s="64"/>
    </row>
    <row r="383" spans="1:6" x14ac:dyDescent="0.2">
      <c r="A383" s="64"/>
      <c r="B383" s="64"/>
      <c r="C383" s="64"/>
      <c r="D383" s="64"/>
      <c r="E383" s="186"/>
      <c r="F383" s="64"/>
    </row>
    <row r="384" spans="1:6" x14ac:dyDescent="0.2">
      <c r="A384" s="64"/>
      <c r="B384" s="64"/>
      <c r="C384" s="64"/>
      <c r="D384" s="64"/>
      <c r="E384" s="186"/>
      <c r="F384" s="64"/>
    </row>
    <row r="385" spans="1:6" x14ac:dyDescent="0.2">
      <c r="A385" s="64"/>
      <c r="B385" s="64"/>
      <c r="C385" s="64"/>
      <c r="D385" s="64"/>
      <c r="E385" s="186"/>
      <c r="F385" s="64"/>
    </row>
    <row r="386" spans="1:6" x14ac:dyDescent="0.2">
      <c r="A386" s="64"/>
      <c r="B386" s="64"/>
      <c r="C386" s="64"/>
      <c r="D386" s="64"/>
      <c r="E386" s="186"/>
      <c r="F386" s="64"/>
    </row>
    <row r="387" spans="1:6" x14ac:dyDescent="0.2">
      <c r="A387" s="64"/>
      <c r="B387" s="64"/>
      <c r="C387" s="64"/>
      <c r="D387" s="64"/>
      <c r="E387" s="186"/>
      <c r="F387" s="64"/>
    </row>
    <row r="388" spans="1:6" x14ac:dyDescent="0.2">
      <c r="A388" s="64"/>
      <c r="B388" s="64"/>
      <c r="C388" s="64"/>
      <c r="D388" s="64"/>
      <c r="E388" s="186"/>
      <c r="F388" s="64"/>
    </row>
    <row r="389" spans="1:6" x14ac:dyDescent="0.2">
      <c r="A389" s="64"/>
      <c r="B389" s="64"/>
      <c r="C389" s="64"/>
      <c r="D389" s="64"/>
      <c r="E389" s="186"/>
      <c r="F389" s="64"/>
    </row>
    <row r="390" spans="1:6" x14ac:dyDescent="0.2">
      <c r="A390" s="64"/>
      <c r="B390" s="64"/>
      <c r="C390" s="64"/>
      <c r="D390" s="64"/>
      <c r="E390" s="186"/>
      <c r="F390" s="64"/>
    </row>
    <row r="391" spans="1:6" x14ac:dyDescent="0.2">
      <c r="A391" s="64"/>
      <c r="B391" s="64"/>
      <c r="C391" s="64"/>
      <c r="D391" s="64"/>
      <c r="E391" s="186"/>
      <c r="F391" s="64"/>
    </row>
    <row r="392" spans="1:6" x14ac:dyDescent="0.2">
      <c r="A392" s="64"/>
      <c r="B392" s="64"/>
      <c r="C392" s="64"/>
      <c r="D392" s="64"/>
      <c r="E392" s="186"/>
      <c r="F392" s="64"/>
    </row>
    <row r="393" spans="1:6" x14ac:dyDescent="0.2">
      <c r="A393" s="64"/>
      <c r="B393" s="64"/>
      <c r="C393" s="64"/>
      <c r="D393" s="64"/>
      <c r="E393" s="186"/>
      <c r="F393" s="64"/>
    </row>
    <row r="394" spans="1:6" x14ac:dyDescent="0.2">
      <c r="A394" s="64"/>
      <c r="B394" s="64"/>
      <c r="C394" s="64"/>
      <c r="D394" s="64"/>
      <c r="E394" s="186"/>
      <c r="F394" s="64"/>
    </row>
    <row r="395" spans="1:6" x14ac:dyDescent="0.2">
      <c r="A395" s="64"/>
      <c r="B395" s="64"/>
      <c r="C395" s="64"/>
      <c r="D395" s="64"/>
      <c r="E395" s="186"/>
      <c r="F395" s="64"/>
    </row>
    <row r="396" spans="1:6" x14ac:dyDescent="0.2">
      <c r="A396" s="64"/>
      <c r="B396" s="64"/>
      <c r="C396" s="64"/>
      <c r="D396" s="64"/>
      <c r="E396" s="186"/>
      <c r="F396" s="64"/>
    </row>
    <row r="397" spans="1:6" x14ac:dyDescent="0.2">
      <c r="A397" s="64"/>
      <c r="B397" s="64"/>
      <c r="C397" s="64"/>
      <c r="D397" s="64"/>
      <c r="E397" s="186"/>
      <c r="F397" s="64"/>
    </row>
    <row r="398" spans="1:6" x14ac:dyDescent="0.2">
      <c r="A398" s="64"/>
      <c r="B398" s="64"/>
      <c r="C398" s="64"/>
      <c r="D398" s="64"/>
      <c r="E398" s="186"/>
      <c r="F398" s="64"/>
    </row>
    <row r="399" spans="1:6" x14ac:dyDescent="0.2">
      <c r="A399" s="64"/>
      <c r="B399" s="64"/>
      <c r="C399" s="64"/>
      <c r="D399" s="64"/>
      <c r="E399" s="186"/>
      <c r="F399" s="64"/>
    </row>
    <row r="400" spans="1:6" x14ac:dyDescent="0.2">
      <c r="A400" s="64"/>
      <c r="B400" s="64"/>
      <c r="C400" s="64"/>
      <c r="D400" s="64"/>
      <c r="E400" s="186"/>
      <c r="F400" s="64"/>
    </row>
    <row r="401" spans="1:6" x14ac:dyDescent="0.2">
      <c r="A401" s="64"/>
      <c r="B401" s="64"/>
      <c r="C401" s="64"/>
      <c r="D401" s="64"/>
      <c r="E401" s="186"/>
      <c r="F401" s="64"/>
    </row>
    <row r="402" spans="1:6" x14ac:dyDescent="0.2">
      <c r="A402" s="64"/>
      <c r="B402" s="64"/>
      <c r="C402" s="64"/>
      <c r="D402" s="64"/>
      <c r="E402" s="186"/>
      <c r="F402" s="64"/>
    </row>
    <row r="403" spans="1:6" x14ac:dyDescent="0.2">
      <c r="A403" s="64"/>
      <c r="B403" s="64"/>
      <c r="C403" s="64"/>
      <c r="D403" s="64"/>
      <c r="E403" s="186"/>
      <c r="F403" s="64"/>
    </row>
    <row r="404" spans="1:6" x14ac:dyDescent="0.2">
      <c r="A404" s="64"/>
      <c r="B404" s="64"/>
      <c r="C404" s="64"/>
      <c r="D404" s="64"/>
      <c r="E404" s="186"/>
      <c r="F404" s="64"/>
    </row>
    <row r="405" spans="1:6" x14ac:dyDescent="0.2">
      <c r="A405" s="64"/>
      <c r="B405" s="64"/>
      <c r="C405" s="64"/>
      <c r="D405" s="64"/>
      <c r="E405" s="186"/>
      <c r="F405" s="64"/>
    </row>
    <row r="406" spans="1:6" x14ac:dyDescent="0.2">
      <c r="A406" s="64"/>
      <c r="B406" s="64"/>
      <c r="C406" s="64"/>
      <c r="D406" s="64"/>
      <c r="E406" s="186"/>
      <c r="F406" s="64"/>
    </row>
    <row r="407" spans="1:6" x14ac:dyDescent="0.2">
      <c r="A407" s="64"/>
      <c r="B407" s="64"/>
      <c r="C407" s="64"/>
      <c r="D407" s="64"/>
      <c r="E407" s="186"/>
      <c r="F407" s="64"/>
    </row>
    <row r="408" spans="1:6" x14ac:dyDescent="0.2">
      <c r="A408" s="64"/>
      <c r="B408" s="64"/>
      <c r="C408" s="64"/>
      <c r="D408" s="64"/>
      <c r="E408" s="186"/>
      <c r="F408" s="64"/>
    </row>
    <row r="409" spans="1:6" x14ac:dyDescent="0.2">
      <c r="A409" s="64"/>
      <c r="B409" s="64"/>
      <c r="C409" s="64"/>
      <c r="D409" s="64"/>
      <c r="E409" s="186"/>
      <c r="F409" s="64"/>
    </row>
    <row r="410" spans="1:6" x14ac:dyDescent="0.2">
      <c r="A410" s="64"/>
      <c r="B410" s="64"/>
      <c r="C410" s="64"/>
      <c r="D410" s="64"/>
      <c r="E410" s="186"/>
      <c r="F410" s="64"/>
    </row>
    <row r="411" spans="1:6" x14ac:dyDescent="0.2">
      <c r="A411" s="64"/>
      <c r="B411" s="64"/>
      <c r="C411" s="64"/>
      <c r="D411" s="64"/>
      <c r="E411" s="186"/>
      <c r="F411" s="64"/>
    </row>
    <row r="412" spans="1:6" x14ac:dyDescent="0.2">
      <c r="A412" s="64"/>
      <c r="B412" s="64"/>
      <c r="C412" s="64"/>
      <c r="D412" s="64"/>
      <c r="E412" s="186"/>
      <c r="F412" s="64"/>
    </row>
    <row r="413" spans="1:6" x14ac:dyDescent="0.2">
      <c r="A413" s="64"/>
      <c r="B413" s="64"/>
      <c r="C413" s="64"/>
      <c r="D413" s="64"/>
      <c r="E413" s="186"/>
      <c r="F413" s="64"/>
    </row>
    <row r="414" spans="1:6" x14ac:dyDescent="0.2">
      <c r="A414" s="64"/>
      <c r="B414" s="64"/>
      <c r="C414" s="64"/>
      <c r="D414" s="64"/>
      <c r="E414" s="186"/>
      <c r="F414" s="64"/>
    </row>
    <row r="415" spans="1:6" x14ac:dyDescent="0.2">
      <c r="A415" s="64"/>
      <c r="B415" s="64"/>
      <c r="C415" s="64"/>
      <c r="D415" s="64"/>
      <c r="E415" s="186"/>
      <c r="F415" s="64"/>
    </row>
    <row r="416" spans="1:6" x14ac:dyDescent="0.2">
      <c r="A416" s="64"/>
      <c r="B416" s="64"/>
      <c r="C416" s="64"/>
      <c r="D416" s="64"/>
      <c r="E416" s="186"/>
      <c r="F416" s="64"/>
    </row>
    <row r="417" spans="1:6" x14ac:dyDescent="0.2">
      <c r="A417" s="64"/>
      <c r="B417" s="64"/>
      <c r="C417" s="64"/>
      <c r="D417" s="64"/>
      <c r="E417" s="186"/>
      <c r="F417" s="64"/>
    </row>
    <row r="418" spans="1:6" x14ac:dyDescent="0.2">
      <c r="A418" s="64"/>
      <c r="B418" s="64"/>
      <c r="C418" s="64"/>
      <c r="D418" s="64"/>
      <c r="E418" s="186"/>
      <c r="F418" s="64"/>
    </row>
    <row r="419" spans="1:6" x14ac:dyDescent="0.2">
      <c r="A419" s="64"/>
      <c r="B419" s="64"/>
      <c r="C419" s="64"/>
      <c r="D419" s="64"/>
      <c r="E419" s="186"/>
      <c r="F419" s="64"/>
    </row>
    <row r="420" spans="1:6" x14ac:dyDescent="0.2">
      <c r="A420" s="64"/>
      <c r="B420" s="64"/>
      <c r="C420" s="64"/>
      <c r="D420" s="64"/>
      <c r="E420" s="186"/>
      <c r="F420" s="64"/>
    </row>
    <row r="421" spans="1:6" x14ac:dyDescent="0.2">
      <c r="A421" s="64"/>
      <c r="B421" s="64"/>
      <c r="C421" s="64"/>
      <c r="D421" s="64"/>
      <c r="E421" s="186"/>
      <c r="F421" s="64"/>
    </row>
    <row r="422" spans="1:6" x14ac:dyDescent="0.2">
      <c r="A422" s="64"/>
      <c r="B422" s="64"/>
      <c r="C422" s="64"/>
      <c r="D422" s="64"/>
      <c r="E422" s="186"/>
      <c r="F422" s="64"/>
    </row>
    <row r="423" spans="1:6" x14ac:dyDescent="0.2">
      <c r="A423" s="64"/>
      <c r="B423" s="64"/>
      <c r="C423" s="64"/>
      <c r="D423" s="64"/>
      <c r="E423" s="186"/>
      <c r="F423" s="64"/>
    </row>
    <row r="424" spans="1:6" x14ac:dyDescent="0.2">
      <c r="A424" s="64"/>
      <c r="B424" s="64"/>
      <c r="C424" s="64"/>
      <c r="D424" s="64"/>
      <c r="E424" s="186"/>
      <c r="F424" s="64"/>
    </row>
    <row r="425" spans="1:6" x14ac:dyDescent="0.2">
      <c r="A425" s="64"/>
      <c r="B425" s="64"/>
      <c r="C425" s="64"/>
      <c r="D425" s="64"/>
      <c r="E425" s="186"/>
      <c r="F425" s="64"/>
    </row>
    <row r="426" spans="1:6" x14ac:dyDescent="0.2">
      <c r="A426" s="64"/>
      <c r="B426" s="64"/>
      <c r="C426" s="64"/>
      <c r="D426" s="64"/>
      <c r="E426" s="186"/>
      <c r="F426" s="64"/>
    </row>
    <row r="427" spans="1:6" x14ac:dyDescent="0.2">
      <c r="A427" s="64"/>
      <c r="B427" s="64"/>
      <c r="C427" s="64"/>
      <c r="D427" s="64"/>
      <c r="E427" s="186"/>
      <c r="F427" s="64"/>
    </row>
    <row r="428" spans="1:6" x14ac:dyDescent="0.2">
      <c r="A428" s="64"/>
      <c r="B428" s="64"/>
      <c r="C428" s="64"/>
      <c r="D428" s="64"/>
      <c r="E428" s="186"/>
      <c r="F428" s="64"/>
    </row>
    <row r="429" spans="1:6" x14ac:dyDescent="0.2">
      <c r="A429" s="64"/>
      <c r="B429" s="64"/>
      <c r="C429" s="64"/>
      <c r="D429" s="64"/>
      <c r="E429" s="186"/>
      <c r="F429" s="64"/>
    </row>
    <row r="430" spans="1:6" x14ac:dyDescent="0.2">
      <c r="A430" s="64"/>
      <c r="B430" s="64"/>
      <c r="C430" s="64"/>
      <c r="D430" s="64"/>
      <c r="E430" s="186"/>
      <c r="F430" s="64"/>
    </row>
    <row r="431" spans="1:6" x14ac:dyDescent="0.2">
      <c r="A431" s="64"/>
      <c r="B431" s="64"/>
      <c r="C431" s="64"/>
      <c r="D431" s="64"/>
      <c r="E431" s="186"/>
      <c r="F431" s="64"/>
    </row>
    <row r="432" spans="1:6" x14ac:dyDescent="0.2">
      <c r="A432" s="64"/>
      <c r="B432" s="64"/>
      <c r="C432" s="64"/>
      <c r="D432" s="64"/>
      <c r="E432" s="186"/>
      <c r="F432" s="64"/>
    </row>
    <row r="433" spans="1:6" x14ac:dyDescent="0.2">
      <c r="A433" s="64"/>
      <c r="B433" s="64"/>
      <c r="C433" s="64"/>
      <c r="D433" s="64"/>
      <c r="E433" s="186"/>
      <c r="F433" s="64"/>
    </row>
    <row r="434" spans="1:6" x14ac:dyDescent="0.2">
      <c r="A434" s="64"/>
      <c r="B434" s="64"/>
      <c r="C434" s="64"/>
      <c r="D434" s="64"/>
      <c r="E434" s="186"/>
      <c r="F434" s="64"/>
    </row>
    <row r="435" spans="1:6" x14ac:dyDescent="0.2">
      <c r="A435" s="64"/>
      <c r="B435" s="64"/>
      <c r="C435" s="64"/>
      <c r="D435" s="64"/>
      <c r="E435" s="186"/>
      <c r="F435" s="64"/>
    </row>
    <row r="436" spans="1:6" x14ac:dyDescent="0.2">
      <c r="A436" s="64"/>
      <c r="B436" s="64"/>
      <c r="C436" s="64"/>
      <c r="D436" s="64"/>
      <c r="E436" s="186"/>
      <c r="F436" s="64"/>
    </row>
    <row r="437" spans="1:6" x14ac:dyDescent="0.2">
      <c r="A437" s="64"/>
      <c r="B437" s="64"/>
      <c r="C437" s="64"/>
      <c r="D437" s="64"/>
      <c r="E437" s="186"/>
      <c r="F437" s="64"/>
    </row>
    <row r="438" spans="1:6" x14ac:dyDescent="0.2">
      <c r="A438" s="64"/>
      <c r="B438" s="64"/>
      <c r="C438" s="64"/>
      <c r="D438" s="64"/>
      <c r="E438" s="186"/>
      <c r="F438" s="64"/>
    </row>
    <row r="439" spans="1:6" x14ac:dyDescent="0.2">
      <c r="A439" s="64"/>
      <c r="B439" s="64"/>
      <c r="C439" s="64"/>
      <c r="D439" s="64"/>
      <c r="E439" s="186"/>
      <c r="F439" s="64"/>
    </row>
    <row r="440" spans="1:6" x14ac:dyDescent="0.2">
      <c r="A440" s="64"/>
      <c r="B440" s="64"/>
      <c r="C440" s="64"/>
      <c r="D440" s="64"/>
      <c r="E440" s="186"/>
      <c r="F440" s="64"/>
    </row>
    <row r="441" spans="1:6" x14ac:dyDescent="0.2">
      <c r="A441" s="64"/>
      <c r="B441" s="64"/>
      <c r="C441" s="64"/>
      <c r="D441" s="64"/>
      <c r="E441" s="186"/>
      <c r="F441" s="64"/>
    </row>
    <row r="442" spans="1:6" x14ac:dyDescent="0.2">
      <c r="A442" s="64"/>
      <c r="B442" s="64"/>
      <c r="C442" s="64"/>
      <c r="D442" s="64"/>
      <c r="E442" s="186"/>
      <c r="F442" s="64"/>
    </row>
    <row r="443" spans="1:6" x14ac:dyDescent="0.2">
      <c r="A443" s="64"/>
      <c r="B443" s="64"/>
      <c r="C443" s="64"/>
      <c r="D443" s="64"/>
      <c r="E443" s="186"/>
      <c r="F443" s="64"/>
    </row>
    <row r="444" spans="1:6" x14ac:dyDescent="0.2">
      <c r="A444" s="64"/>
      <c r="B444" s="64"/>
      <c r="C444" s="64"/>
      <c r="D444" s="64"/>
      <c r="E444" s="186"/>
      <c r="F444" s="64"/>
    </row>
    <row r="445" spans="1:6" x14ac:dyDescent="0.2">
      <c r="A445" s="64"/>
      <c r="B445" s="64"/>
      <c r="C445" s="64"/>
      <c r="D445" s="64"/>
      <c r="E445" s="186"/>
      <c r="F445" s="64"/>
    </row>
    <row r="446" spans="1:6" x14ac:dyDescent="0.2">
      <c r="A446" s="64"/>
      <c r="B446" s="64"/>
      <c r="C446" s="64"/>
      <c r="D446" s="64"/>
      <c r="E446" s="186"/>
      <c r="F446" s="64"/>
    </row>
    <row r="447" spans="1:6" x14ac:dyDescent="0.2">
      <c r="A447" s="64"/>
      <c r="B447" s="64"/>
      <c r="C447" s="64"/>
      <c r="D447" s="64"/>
      <c r="E447" s="186"/>
      <c r="F447" s="64"/>
    </row>
    <row r="448" spans="1:6" x14ac:dyDescent="0.2">
      <c r="A448" s="64"/>
      <c r="B448" s="64"/>
      <c r="C448" s="64"/>
      <c r="D448" s="64"/>
      <c r="E448" s="186"/>
      <c r="F448" s="64"/>
    </row>
    <row r="449" spans="1:6" x14ac:dyDescent="0.2">
      <c r="A449" s="64"/>
      <c r="B449" s="64"/>
      <c r="C449" s="64"/>
      <c r="D449" s="64"/>
      <c r="E449" s="186"/>
      <c r="F449" s="64"/>
    </row>
    <row r="450" spans="1:6" x14ac:dyDescent="0.2">
      <c r="A450" s="64"/>
      <c r="B450" s="64"/>
      <c r="C450" s="64"/>
      <c r="D450" s="64"/>
      <c r="E450" s="186"/>
      <c r="F450" s="64"/>
    </row>
    <row r="451" spans="1:6" x14ac:dyDescent="0.2">
      <c r="A451" s="64"/>
      <c r="B451" s="64"/>
      <c r="C451" s="64"/>
      <c r="D451" s="64"/>
      <c r="E451" s="186"/>
      <c r="F451" s="64"/>
    </row>
    <row r="452" spans="1:6" x14ac:dyDescent="0.2">
      <c r="A452" s="64"/>
      <c r="B452" s="64"/>
      <c r="C452" s="64"/>
      <c r="D452" s="64"/>
      <c r="E452" s="186"/>
      <c r="F452" s="64"/>
    </row>
    <row r="453" spans="1:6" x14ac:dyDescent="0.2">
      <c r="A453" s="64"/>
      <c r="B453" s="64"/>
      <c r="C453" s="64"/>
      <c r="D453" s="64"/>
      <c r="E453" s="186"/>
      <c r="F453" s="64"/>
    </row>
    <row r="454" spans="1:6" x14ac:dyDescent="0.2">
      <c r="A454" s="64"/>
      <c r="B454" s="64"/>
      <c r="C454" s="64"/>
      <c r="D454" s="64"/>
      <c r="E454" s="186"/>
      <c r="F454" s="64"/>
    </row>
    <row r="455" spans="1:6" x14ac:dyDescent="0.2">
      <c r="A455" s="64"/>
      <c r="B455" s="64"/>
      <c r="C455" s="64"/>
      <c r="D455" s="64"/>
      <c r="E455" s="186"/>
      <c r="F455" s="64"/>
    </row>
    <row r="456" spans="1:6" x14ac:dyDescent="0.2">
      <c r="A456" s="64"/>
      <c r="B456" s="64"/>
      <c r="C456" s="64"/>
      <c r="D456" s="64"/>
      <c r="E456" s="186"/>
      <c r="F456" s="64"/>
    </row>
    <row r="457" spans="1:6" x14ac:dyDescent="0.2">
      <c r="A457" s="64"/>
      <c r="B457" s="64"/>
      <c r="C457" s="64"/>
      <c r="D457" s="64"/>
      <c r="E457" s="186"/>
      <c r="F457" s="64"/>
    </row>
    <row r="458" spans="1:6" x14ac:dyDescent="0.2">
      <c r="A458" s="64"/>
      <c r="B458" s="64"/>
      <c r="C458" s="64"/>
      <c r="D458" s="64"/>
      <c r="E458" s="186"/>
      <c r="F458" s="64"/>
    </row>
    <row r="459" spans="1:6" x14ac:dyDescent="0.2">
      <c r="A459" s="64"/>
      <c r="B459" s="64"/>
      <c r="C459" s="64"/>
      <c r="D459" s="64"/>
      <c r="E459" s="186"/>
      <c r="F459" s="64"/>
    </row>
    <row r="460" spans="1:6" x14ac:dyDescent="0.2">
      <c r="A460" s="64"/>
      <c r="B460" s="64"/>
      <c r="C460" s="64"/>
      <c r="D460" s="64"/>
      <c r="E460" s="186"/>
      <c r="F460" s="64"/>
    </row>
    <row r="461" spans="1:6" x14ac:dyDescent="0.2">
      <c r="A461" s="64"/>
      <c r="B461" s="64"/>
      <c r="C461" s="64"/>
      <c r="D461" s="64"/>
      <c r="E461" s="186"/>
      <c r="F461" s="64"/>
    </row>
    <row r="462" spans="1:6" x14ac:dyDescent="0.2">
      <c r="A462" s="64"/>
      <c r="B462" s="64"/>
      <c r="C462" s="64"/>
      <c r="D462" s="64"/>
      <c r="E462" s="186"/>
      <c r="F462" s="64"/>
    </row>
    <row r="463" spans="1:6" x14ac:dyDescent="0.2">
      <c r="A463" s="64"/>
      <c r="B463" s="64"/>
      <c r="C463" s="64"/>
      <c r="D463" s="64"/>
      <c r="E463" s="186"/>
      <c r="F463" s="64"/>
    </row>
    <row r="464" spans="1:6" x14ac:dyDescent="0.2">
      <c r="A464" s="64"/>
      <c r="B464" s="64"/>
      <c r="C464" s="64"/>
      <c r="D464" s="64"/>
      <c r="E464" s="186"/>
      <c r="F464" s="64"/>
    </row>
    <row r="465" spans="1:6" x14ac:dyDescent="0.2">
      <c r="A465" s="64"/>
      <c r="B465" s="64"/>
      <c r="C465" s="64"/>
      <c r="D465" s="64"/>
      <c r="E465" s="186"/>
      <c r="F465" s="64"/>
    </row>
    <row r="466" spans="1:6" x14ac:dyDescent="0.2">
      <c r="A466" s="64"/>
      <c r="B466" s="64"/>
      <c r="C466" s="64"/>
      <c r="D466" s="64"/>
      <c r="E466" s="186"/>
      <c r="F466" s="64"/>
    </row>
    <row r="467" spans="1:6" x14ac:dyDescent="0.2">
      <c r="A467" s="64"/>
      <c r="B467" s="64"/>
      <c r="C467" s="64"/>
      <c r="D467" s="64"/>
      <c r="E467" s="186"/>
      <c r="F467" s="64"/>
    </row>
    <row r="468" spans="1:6" x14ac:dyDescent="0.2">
      <c r="A468" s="64"/>
      <c r="B468" s="64"/>
      <c r="C468" s="64"/>
      <c r="D468" s="64"/>
      <c r="E468" s="186"/>
      <c r="F468" s="64"/>
    </row>
    <row r="469" spans="1:6" x14ac:dyDescent="0.2">
      <c r="A469" s="64"/>
      <c r="B469" s="64"/>
      <c r="C469" s="64"/>
      <c r="D469" s="64"/>
      <c r="E469" s="186"/>
      <c r="F469" s="64"/>
    </row>
    <row r="470" spans="1:6" x14ac:dyDescent="0.2">
      <c r="A470" s="64"/>
      <c r="B470" s="64"/>
      <c r="C470" s="64"/>
      <c r="D470" s="64"/>
      <c r="E470" s="186"/>
      <c r="F470" s="64"/>
    </row>
    <row r="471" spans="1:6" x14ac:dyDescent="0.2">
      <c r="A471" s="64"/>
      <c r="B471" s="64"/>
      <c r="C471" s="64"/>
      <c r="D471" s="64"/>
      <c r="E471" s="186"/>
      <c r="F471" s="64"/>
    </row>
    <row r="472" spans="1:6" x14ac:dyDescent="0.2">
      <c r="A472" s="64"/>
      <c r="B472" s="64"/>
      <c r="C472" s="64"/>
      <c r="D472" s="64"/>
      <c r="E472" s="186"/>
      <c r="F472" s="64"/>
    </row>
    <row r="473" spans="1:6" x14ac:dyDescent="0.2">
      <c r="A473" s="64"/>
      <c r="B473" s="64"/>
      <c r="C473" s="64"/>
      <c r="D473" s="64"/>
      <c r="E473" s="186"/>
      <c r="F473" s="64"/>
    </row>
    <row r="474" spans="1:6" x14ac:dyDescent="0.2">
      <c r="A474" s="64"/>
      <c r="B474" s="64"/>
      <c r="C474" s="64"/>
      <c r="D474" s="64"/>
      <c r="E474" s="186"/>
      <c r="F474" s="64"/>
    </row>
    <row r="475" spans="1:6" x14ac:dyDescent="0.2">
      <c r="A475" s="64"/>
      <c r="B475" s="64"/>
      <c r="C475" s="64"/>
      <c r="D475" s="64"/>
      <c r="E475" s="186"/>
      <c r="F475" s="64"/>
    </row>
    <row r="476" spans="1:6" x14ac:dyDescent="0.2">
      <c r="A476" s="64"/>
      <c r="B476" s="64"/>
      <c r="C476" s="64"/>
      <c r="D476" s="64"/>
      <c r="E476" s="186"/>
      <c r="F476" s="64"/>
    </row>
    <row r="477" spans="1:6" x14ac:dyDescent="0.2">
      <c r="A477" s="64"/>
      <c r="B477" s="64"/>
      <c r="C477" s="64"/>
      <c r="D477" s="64"/>
      <c r="E477" s="186"/>
      <c r="F477" s="64"/>
    </row>
    <row r="478" spans="1:6" x14ac:dyDescent="0.2">
      <c r="A478" s="64"/>
      <c r="B478" s="64"/>
      <c r="C478" s="64"/>
      <c r="D478" s="64"/>
      <c r="E478" s="186"/>
      <c r="F478" s="64"/>
    </row>
    <row r="479" spans="1:6" x14ac:dyDescent="0.2">
      <c r="A479" s="64"/>
      <c r="B479" s="64"/>
      <c r="C479" s="64"/>
      <c r="D479" s="64"/>
      <c r="E479" s="186"/>
      <c r="F479" s="64"/>
    </row>
    <row r="480" spans="1:6" x14ac:dyDescent="0.2">
      <c r="A480" s="64"/>
      <c r="B480" s="64"/>
      <c r="C480" s="64"/>
      <c r="D480" s="64"/>
      <c r="E480" s="186"/>
      <c r="F480" s="64"/>
    </row>
    <row r="481" spans="1:6" x14ac:dyDescent="0.2">
      <c r="A481" s="64"/>
      <c r="B481" s="64"/>
      <c r="C481" s="64"/>
      <c r="D481" s="64"/>
      <c r="E481" s="186"/>
      <c r="F481" s="64"/>
    </row>
    <row r="482" spans="1:6" x14ac:dyDescent="0.2">
      <c r="A482" s="64"/>
      <c r="B482" s="64"/>
      <c r="C482" s="64"/>
      <c r="D482" s="64"/>
      <c r="E482" s="186"/>
      <c r="F482" s="64"/>
    </row>
    <row r="483" spans="1:6" x14ac:dyDescent="0.2">
      <c r="A483" s="64"/>
      <c r="B483" s="64"/>
      <c r="C483" s="64"/>
      <c r="D483" s="64"/>
      <c r="E483" s="186"/>
      <c r="F483" s="64"/>
    </row>
    <row r="484" spans="1:6" x14ac:dyDescent="0.2">
      <c r="A484" s="64"/>
      <c r="B484" s="64"/>
      <c r="C484" s="64"/>
      <c r="D484" s="64"/>
      <c r="E484" s="186"/>
      <c r="F484" s="64"/>
    </row>
    <row r="485" spans="1:6" x14ac:dyDescent="0.2">
      <c r="A485" s="64"/>
      <c r="B485" s="64"/>
      <c r="C485" s="64"/>
      <c r="D485" s="64"/>
      <c r="E485" s="186"/>
      <c r="F485" s="64"/>
    </row>
    <row r="486" spans="1:6" x14ac:dyDescent="0.2">
      <c r="A486" s="64"/>
      <c r="B486" s="64"/>
      <c r="C486" s="64"/>
      <c r="D486" s="64"/>
      <c r="E486" s="186"/>
      <c r="F486" s="64"/>
    </row>
    <row r="487" spans="1:6" x14ac:dyDescent="0.2">
      <c r="A487" s="64"/>
      <c r="B487" s="64"/>
      <c r="C487" s="64"/>
      <c r="D487" s="64"/>
      <c r="E487" s="186"/>
      <c r="F487" s="64"/>
    </row>
    <row r="488" spans="1:6" x14ac:dyDescent="0.2">
      <c r="A488" s="64"/>
      <c r="B488" s="64"/>
      <c r="C488" s="64"/>
      <c r="D488" s="64"/>
      <c r="E488" s="186"/>
      <c r="F488" s="64"/>
    </row>
    <row r="489" spans="1:6" x14ac:dyDescent="0.2">
      <c r="A489" s="64"/>
      <c r="B489" s="64"/>
      <c r="C489" s="64"/>
      <c r="D489" s="64"/>
      <c r="E489" s="186"/>
      <c r="F489" s="64"/>
    </row>
    <row r="490" spans="1:6" x14ac:dyDescent="0.2">
      <c r="A490" s="64"/>
      <c r="B490" s="64"/>
      <c r="C490" s="64"/>
      <c r="D490" s="64"/>
      <c r="E490" s="186"/>
      <c r="F490" s="64"/>
    </row>
    <row r="491" spans="1:6" x14ac:dyDescent="0.2">
      <c r="A491" s="64"/>
      <c r="B491" s="64"/>
      <c r="C491" s="64"/>
      <c r="D491" s="64"/>
      <c r="E491" s="186"/>
      <c r="F491" s="64"/>
    </row>
    <row r="492" spans="1:6" x14ac:dyDescent="0.2">
      <c r="A492" s="64"/>
      <c r="B492" s="64"/>
      <c r="C492" s="64"/>
      <c r="D492" s="64"/>
      <c r="E492" s="186"/>
      <c r="F492" s="64"/>
    </row>
    <row r="493" spans="1:6" x14ac:dyDescent="0.2">
      <c r="A493" s="64"/>
      <c r="B493" s="64"/>
      <c r="C493" s="64"/>
      <c r="D493" s="64"/>
      <c r="E493" s="186"/>
      <c r="F493" s="64"/>
    </row>
    <row r="494" spans="1:6" x14ac:dyDescent="0.2">
      <c r="A494" s="64"/>
      <c r="B494" s="64"/>
      <c r="C494" s="64"/>
      <c r="D494" s="64"/>
      <c r="E494" s="186"/>
      <c r="F494" s="64"/>
    </row>
    <row r="495" spans="1:6" x14ac:dyDescent="0.2">
      <c r="A495" s="64"/>
      <c r="B495" s="64"/>
      <c r="C495" s="64"/>
      <c r="D495" s="64"/>
      <c r="E495" s="186"/>
      <c r="F495" s="64"/>
    </row>
    <row r="496" spans="1:6" x14ac:dyDescent="0.2">
      <c r="A496" s="64"/>
      <c r="B496" s="64"/>
      <c r="C496" s="64"/>
      <c r="D496" s="64"/>
      <c r="E496" s="186"/>
      <c r="F496" s="64"/>
    </row>
    <row r="497" spans="1:6" x14ac:dyDescent="0.2">
      <c r="A497" s="64"/>
      <c r="B497" s="64"/>
      <c r="C497" s="64"/>
      <c r="D497" s="64"/>
      <c r="E497" s="186"/>
      <c r="F497" s="64"/>
    </row>
    <row r="498" spans="1:6" x14ac:dyDescent="0.2">
      <c r="A498" s="64"/>
      <c r="B498" s="64"/>
      <c r="C498" s="64"/>
      <c r="D498" s="64"/>
      <c r="E498" s="186"/>
      <c r="F498" s="64"/>
    </row>
    <row r="499" spans="1:6" x14ac:dyDescent="0.2">
      <c r="A499" s="64"/>
      <c r="B499" s="64"/>
      <c r="C499" s="64"/>
      <c r="D499" s="64"/>
      <c r="E499" s="186"/>
      <c r="F499" s="64"/>
    </row>
    <row r="500" spans="1:6" x14ac:dyDescent="0.2">
      <c r="A500" s="64"/>
      <c r="B500" s="64"/>
      <c r="C500" s="64"/>
      <c r="D500" s="64"/>
      <c r="E500" s="186"/>
      <c r="F500" s="64"/>
    </row>
    <row r="501" spans="1:6" x14ac:dyDescent="0.2">
      <c r="A501" s="64"/>
      <c r="B501" s="64"/>
      <c r="C501" s="64"/>
      <c r="D501" s="64"/>
      <c r="E501" s="186"/>
      <c r="F501" s="64"/>
    </row>
    <row r="502" spans="1:6" x14ac:dyDescent="0.2">
      <c r="A502" s="64"/>
      <c r="B502" s="64"/>
      <c r="C502" s="64"/>
      <c r="D502" s="64"/>
      <c r="E502" s="186"/>
      <c r="F502" s="64"/>
    </row>
    <row r="503" spans="1:6" x14ac:dyDescent="0.2">
      <c r="A503" s="64"/>
      <c r="B503" s="64"/>
      <c r="C503" s="64"/>
      <c r="D503" s="64"/>
      <c r="E503" s="186"/>
      <c r="F503" s="64"/>
    </row>
    <row r="504" spans="1:6" x14ac:dyDescent="0.2">
      <c r="A504" s="64"/>
      <c r="B504" s="64"/>
      <c r="C504" s="64"/>
      <c r="D504" s="64"/>
      <c r="E504" s="186"/>
      <c r="F504" s="64"/>
    </row>
    <row r="505" spans="1:6" x14ac:dyDescent="0.2">
      <c r="A505" s="64"/>
      <c r="B505" s="64"/>
      <c r="C505" s="64"/>
      <c r="D505" s="64"/>
      <c r="E505" s="186"/>
      <c r="F505" s="64"/>
    </row>
    <row r="506" spans="1:6" x14ac:dyDescent="0.2">
      <c r="A506" s="64"/>
      <c r="B506" s="64"/>
      <c r="C506" s="64"/>
      <c r="D506" s="64"/>
      <c r="E506" s="186"/>
      <c r="F506" s="64"/>
    </row>
    <row r="507" spans="1:6" x14ac:dyDescent="0.2">
      <c r="A507" s="64"/>
      <c r="B507" s="64"/>
      <c r="C507" s="64"/>
      <c r="D507" s="64"/>
      <c r="E507" s="186"/>
      <c r="F507" s="64"/>
    </row>
    <row r="508" spans="1:6" x14ac:dyDescent="0.2">
      <c r="A508" s="64"/>
      <c r="B508" s="64"/>
      <c r="C508" s="64"/>
      <c r="D508" s="64"/>
      <c r="E508" s="186"/>
      <c r="F508" s="64"/>
    </row>
    <row r="509" spans="1:6" x14ac:dyDescent="0.2">
      <c r="A509" s="64"/>
      <c r="B509" s="64"/>
      <c r="C509" s="64"/>
      <c r="D509" s="64"/>
      <c r="E509" s="186"/>
      <c r="F509" s="64"/>
    </row>
    <row r="510" spans="1:6" x14ac:dyDescent="0.2">
      <c r="A510" s="64"/>
      <c r="B510" s="64"/>
      <c r="C510" s="64"/>
      <c r="D510" s="64"/>
      <c r="E510" s="186"/>
      <c r="F510" s="64"/>
    </row>
    <row r="511" spans="1:6" x14ac:dyDescent="0.2">
      <c r="A511" s="64"/>
      <c r="B511" s="64"/>
      <c r="C511" s="64"/>
      <c r="D511" s="64"/>
      <c r="E511" s="186"/>
      <c r="F511" s="64"/>
    </row>
    <row r="512" spans="1:6" x14ac:dyDescent="0.2">
      <c r="A512" s="64"/>
      <c r="B512" s="64"/>
      <c r="C512" s="64"/>
      <c r="D512" s="64"/>
      <c r="E512" s="186"/>
      <c r="F512" s="64"/>
    </row>
    <row r="513" spans="1:6" x14ac:dyDescent="0.2">
      <c r="A513" s="64"/>
      <c r="B513" s="64"/>
      <c r="C513" s="64"/>
      <c r="D513" s="64"/>
      <c r="E513" s="186"/>
      <c r="F513" s="64"/>
    </row>
    <row r="514" spans="1:6" x14ac:dyDescent="0.2">
      <c r="A514" s="64"/>
      <c r="B514" s="64"/>
      <c r="C514" s="64"/>
      <c r="D514" s="64"/>
      <c r="E514" s="186"/>
      <c r="F514" s="64"/>
    </row>
    <row r="515" spans="1:6" x14ac:dyDescent="0.2">
      <c r="A515" s="64"/>
      <c r="B515" s="64"/>
      <c r="C515" s="64"/>
      <c r="D515" s="64"/>
      <c r="E515" s="186"/>
      <c r="F515" s="64"/>
    </row>
    <row r="516" spans="1:6" x14ac:dyDescent="0.2">
      <c r="A516" s="64"/>
      <c r="B516" s="64"/>
      <c r="C516" s="64"/>
      <c r="D516" s="64"/>
      <c r="E516" s="186"/>
      <c r="F516" s="64"/>
    </row>
    <row r="517" spans="1:6" x14ac:dyDescent="0.2">
      <c r="A517" s="64"/>
      <c r="B517" s="64"/>
      <c r="C517" s="64"/>
      <c r="D517" s="64"/>
      <c r="E517" s="186"/>
      <c r="F517" s="64"/>
    </row>
    <row r="518" spans="1:6" x14ac:dyDescent="0.2">
      <c r="A518" s="64"/>
      <c r="B518" s="64"/>
      <c r="C518" s="64"/>
      <c r="D518" s="64"/>
      <c r="E518" s="186"/>
      <c r="F518" s="64"/>
    </row>
    <row r="519" spans="1:6" x14ac:dyDescent="0.2">
      <c r="A519" s="64"/>
      <c r="B519" s="64"/>
      <c r="C519" s="64"/>
      <c r="D519" s="64"/>
      <c r="E519" s="186"/>
      <c r="F519" s="64"/>
    </row>
    <row r="520" spans="1:6" x14ac:dyDescent="0.2">
      <c r="A520" s="64"/>
      <c r="B520" s="64"/>
      <c r="C520" s="64"/>
      <c r="D520" s="64"/>
      <c r="E520" s="186"/>
      <c r="F520" s="64"/>
    </row>
    <row r="521" spans="1:6" x14ac:dyDescent="0.2">
      <c r="A521" s="64"/>
      <c r="B521" s="64"/>
      <c r="C521" s="64"/>
      <c r="D521" s="64"/>
      <c r="E521" s="186"/>
      <c r="F521" s="64"/>
    </row>
    <row r="522" spans="1:6" x14ac:dyDescent="0.2">
      <c r="A522" s="64"/>
      <c r="B522" s="64"/>
      <c r="C522" s="64"/>
      <c r="D522" s="64"/>
      <c r="E522" s="186"/>
      <c r="F522" s="64"/>
    </row>
    <row r="523" spans="1:6" x14ac:dyDescent="0.2">
      <c r="A523" s="64"/>
      <c r="B523" s="64"/>
      <c r="C523" s="64"/>
      <c r="D523" s="64"/>
      <c r="E523" s="186"/>
      <c r="F523" s="64"/>
    </row>
    <row r="524" spans="1:6" x14ac:dyDescent="0.2">
      <c r="A524" s="64"/>
      <c r="B524" s="64"/>
      <c r="C524" s="64"/>
      <c r="D524" s="64"/>
      <c r="E524" s="186"/>
      <c r="F524" s="64"/>
    </row>
    <row r="525" spans="1:6" x14ac:dyDescent="0.2">
      <c r="A525" s="64"/>
      <c r="B525" s="64"/>
      <c r="C525" s="64"/>
      <c r="D525" s="64"/>
      <c r="E525" s="186"/>
      <c r="F525" s="64"/>
    </row>
    <row r="526" spans="1:6" x14ac:dyDescent="0.2">
      <c r="A526" s="64"/>
      <c r="B526" s="64"/>
      <c r="C526" s="64"/>
      <c r="D526" s="64"/>
      <c r="E526" s="186"/>
      <c r="F526" s="64"/>
    </row>
    <row r="527" spans="1:6" x14ac:dyDescent="0.2">
      <c r="A527" s="64"/>
      <c r="B527" s="64"/>
      <c r="C527" s="64"/>
      <c r="D527" s="64"/>
      <c r="E527" s="186"/>
      <c r="F527" s="64"/>
    </row>
    <row r="528" spans="1:6" x14ac:dyDescent="0.2">
      <c r="A528" s="64"/>
      <c r="B528" s="64"/>
      <c r="C528" s="64"/>
      <c r="D528" s="64"/>
      <c r="E528" s="186"/>
      <c r="F528" s="64"/>
    </row>
    <row r="529" spans="1:6" x14ac:dyDescent="0.2">
      <c r="A529" s="64"/>
      <c r="B529" s="64"/>
      <c r="C529" s="64"/>
      <c r="D529" s="64"/>
      <c r="E529" s="186"/>
      <c r="F529" s="64"/>
    </row>
    <row r="530" spans="1:6" x14ac:dyDescent="0.2">
      <c r="A530" s="64"/>
      <c r="B530" s="64"/>
      <c r="C530" s="64"/>
      <c r="D530" s="64"/>
      <c r="E530" s="186"/>
      <c r="F530" s="64"/>
    </row>
    <row r="531" spans="1:6" x14ac:dyDescent="0.2">
      <c r="A531" s="64"/>
      <c r="B531" s="64"/>
      <c r="C531" s="64"/>
      <c r="D531" s="64"/>
      <c r="E531" s="186"/>
      <c r="F531" s="64"/>
    </row>
    <row r="532" spans="1:6" x14ac:dyDescent="0.2">
      <c r="A532" s="64"/>
      <c r="B532" s="64"/>
      <c r="C532" s="64"/>
      <c r="D532" s="64"/>
      <c r="E532" s="186"/>
      <c r="F532" s="64"/>
    </row>
    <row r="533" spans="1:6" x14ac:dyDescent="0.2">
      <c r="A533" s="64"/>
      <c r="B533" s="64"/>
      <c r="C533" s="64"/>
      <c r="D533" s="64"/>
      <c r="E533" s="186"/>
      <c r="F533" s="64"/>
    </row>
    <row r="534" spans="1:6" x14ac:dyDescent="0.2">
      <c r="A534" s="64"/>
      <c r="B534" s="64"/>
      <c r="C534" s="64"/>
      <c r="D534" s="64"/>
      <c r="E534" s="186"/>
      <c r="F534" s="64"/>
    </row>
    <row r="535" spans="1:6" x14ac:dyDescent="0.2">
      <c r="A535" s="64"/>
      <c r="B535" s="64"/>
      <c r="C535" s="64"/>
      <c r="D535" s="64"/>
      <c r="E535" s="186"/>
      <c r="F535" s="64"/>
    </row>
    <row r="536" spans="1:6" x14ac:dyDescent="0.2">
      <c r="A536" s="64"/>
      <c r="B536" s="64"/>
      <c r="C536" s="64"/>
      <c r="D536" s="64"/>
      <c r="E536" s="186"/>
      <c r="F536" s="64"/>
    </row>
    <row r="537" spans="1:6" x14ac:dyDescent="0.2">
      <c r="A537" s="64"/>
      <c r="B537" s="64"/>
      <c r="C537" s="64"/>
      <c r="D537" s="64"/>
      <c r="E537" s="186"/>
      <c r="F537" s="64"/>
    </row>
    <row r="538" spans="1:6" x14ac:dyDescent="0.2">
      <c r="A538" s="64"/>
      <c r="B538" s="64"/>
      <c r="C538" s="64"/>
      <c r="D538" s="64"/>
      <c r="E538" s="186"/>
      <c r="F538" s="64"/>
    </row>
    <row r="539" spans="1:6" x14ac:dyDescent="0.2">
      <c r="A539" s="64"/>
      <c r="B539" s="64"/>
      <c r="C539" s="64"/>
      <c r="D539" s="64"/>
      <c r="E539" s="186"/>
      <c r="F539" s="64"/>
    </row>
    <row r="540" spans="1:6" x14ac:dyDescent="0.2">
      <c r="A540" s="64"/>
      <c r="B540" s="64"/>
      <c r="C540" s="64"/>
      <c r="D540" s="64"/>
      <c r="E540" s="186"/>
      <c r="F540" s="64"/>
    </row>
    <row r="541" spans="1:6" x14ac:dyDescent="0.2">
      <c r="A541" s="64"/>
      <c r="B541" s="64"/>
      <c r="C541" s="64"/>
      <c r="D541" s="64"/>
      <c r="E541" s="186"/>
      <c r="F541" s="64"/>
    </row>
    <row r="542" spans="1:6" x14ac:dyDescent="0.2">
      <c r="A542" s="64"/>
      <c r="B542" s="64"/>
      <c r="C542" s="64"/>
      <c r="D542" s="64"/>
      <c r="E542" s="186"/>
      <c r="F542" s="64"/>
    </row>
    <row r="543" spans="1:6" x14ac:dyDescent="0.2">
      <c r="A543" s="64"/>
      <c r="B543" s="64"/>
      <c r="C543" s="64"/>
      <c r="D543" s="64"/>
      <c r="E543" s="186"/>
      <c r="F543" s="64"/>
    </row>
    <row r="544" spans="1:6" x14ac:dyDescent="0.2">
      <c r="A544" s="64"/>
      <c r="B544" s="64"/>
      <c r="C544" s="64"/>
      <c r="D544" s="64"/>
      <c r="E544" s="186"/>
      <c r="F544" s="64"/>
    </row>
    <row r="545" spans="1:6" x14ac:dyDescent="0.2">
      <c r="A545" s="64"/>
      <c r="B545" s="64"/>
      <c r="C545" s="64"/>
      <c r="D545" s="64"/>
      <c r="E545" s="186"/>
      <c r="F545" s="64"/>
    </row>
    <row r="546" spans="1:6" x14ac:dyDescent="0.2">
      <c r="A546" s="64"/>
      <c r="B546" s="64"/>
      <c r="C546" s="64"/>
      <c r="D546" s="64"/>
      <c r="E546" s="186"/>
      <c r="F546" s="64"/>
    </row>
    <row r="547" spans="1:6" x14ac:dyDescent="0.2">
      <c r="A547" s="64"/>
      <c r="B547" s="64"/>
      <c r="C547" s="64"/>
      <c r="D547" s="64"/>
      <c r="E547" s="186"/>
      <c r="F547" s="64"/>
    </row>
    <row r="548" spans="1:6" x14ac:dyDescent="0.2">
      <c r="A548" s="64"/>
      <c r="B548" s="64"/>
      <c r="C548" s="64"/>
      <c r="D548" s="64"/>
      <c r="E548" s="186"/>
      <c r="F548" s="64"/>
    </row>
    <row r="549" spans="1:6" x14ac:dyDescent="0.2">
      <c r="A549" s="64"/>
      <c r="B549" s="64"/>
      <c r="C549" s="64"/>
      <c r="D549" s="64"/>
      <c r="E549" s="186"/>
      <c r="F549" s="64"/>
    </row>
    <row r="550" spans="1:6" x14ac:dyDescent="0.2">
      <c r="A550" s="64"/>
      <c r="B550" s="64"/>
      <c r="C550" s="64"/>
      <c r="D550" s="64"/>
      <c r="E550" s="186"/>
      <c r="F550" s="64"/>
    </row>
    <row r="551" spans="1:6" x14ac:dyDescent="0.2">
      <c r="A551" s="64"/>
      <c r="B551" s="64"/>
      <c r="C551" s="64"/>
      <c r="D551" s="64"/>
      <c r="E551" s="186"/>
      <c r="F551" s="64"/>
    </row>
    <row r="552" spans="1:6" x14ac:dyDescent="0.2">
      <c r="A552" s="64"/>
      <c r="B552" s="64"/>
      <c r="C552" s="64"/>
      <c r="D552" s="64"/>
      <c r="E552" s="186"/>
      <c r="F552" s="64"/>
    </row>
    <row r="553" spans="1:6" x14ac:dyDescent="0.2">
      <c r="A553" s="64"/>
      <c r="B553" s="64"/>
      <c r="C553" s="64"/>
      <c r="D553" s="64"/>
      <c r="E553" s="186"/>
      <c r="F553" s="64"/>
    </row>
    <row r="554" spans="1:6" x14ac:dyDescent="0.2">
      <c r="A554" s="64"/>
      <c r="B554" s="64"/>
      <c r="C554" s="64"/>
      <c r="D554" s="64"/>
      <c r="E554" s="186"/>
      <c r="F554" s="64"/>
    </row>
    <row r="555" spans="1:6" x14ac:dyDescent="0.2">
      <c r="A555" s="64"/>
      <c r="B555" s="64"/>
      <c r="C555" s="64"/>
      <c r="D555" s="64"/>
      <c r="E555" s="186"/>
      <c r="F555" s="64"/>
    </row>
    <row r="556" spans="1:6" x14ac:dyDescent="0.2">
      <c r="A556" s="64"/>
      <c r="B556" s="64"/>
      <c r="C556" s="64"/>
      <c r="D556" s="64"/>
      <c r="E556" s="186"/>
      <c r="F556" s="64"/>
    </row>
    <row r="557" spans="1:6" x14ac:dyDescent="0.2">
      <c r="A557" s="64"/>
      <c r="B557" s="64"/>
      <c r="C557" s="64"/>
      <c r="D557" s="64"/>
      <c r="E557" s="186"/>
      <c r="F557" s="64"/>
    </row>
    <row r="558" spans="1:6" x14ac:dyDescent="0.2">
      <c r="A558" s="64"/>
      <c r="B558" s="64"/>
      <c r="C558" s="64"/>
      <c r="D558" s="64"/>
      <c r="E558" s="186"/>
      <c r="F558" s="64"/>
    </row>
    <row r="559" spans="1:6" x14ac:dyDescent="0.2">
      <c r="A559" s="64"/>
      <c r="B559" s="64"/>
      <c r="C559" s="64"/>
      <c r="D559" s="64"/>
      <c r="E559" s="186"/>
      <c r="F559" s="64"/>
    </row>
    <row r="560" spans="1:6" x14ac:dyDescent="0.2">
      <c r="A560" s="64"/>
      <c r="B560" s="64"/>
      <c r="C560" s="64"/>
      <c r="D560" s="64"/>
      <c r="E560" s="186"/>
      <c r="F560" s="64"/>
    </row>
    <row r="561" spans="1:6" x14ac:dyDescent="0.2">
      <c r="A561" s="64"/>
      <c r="B561" s="64"/>
      <c r="C561" s="64"/>
      <c r="D561" s="64"/>
      <c r="E561" s="186"/>
      <c r="F561" s="64"/>
    </row>
    <row r="562" spans="1:6" x14ac:dyDescent="0.2">
      <c r="A562" s="64"/>
      <c r="B562" s="64"/>
      <c r="C562" s="64"/>
      <c r="D562" s="64"/>
      <c r="E562" s="186"/>
      <c r="F562" s="64"/>
    </row>
    <row r="563" spans="1:6" x14ac:dyDescent="0.2">
      <c r="A563" s="64"/>
      <c r="B563" s="64"/>
      <c r="C563" s="64"/>
      <c r="D563" s="64"/>
      <c r="E563" s="186"/>
      <c r="F563" s="64"/>
    </row>
    <row r="564" spans="1:6" x14ac:dyDescent="0.2">
      <c r="A564" s="64"/>
      <c r="B564" s="64"/>
      <c r="C564" s="64"/>
      <c r="D564" s="64"/>
      <c r="E564" s="186"/>
      <c r="F564" s="64"/>
    </row>
    <row r="565" spans="1:6" x14ac:dyDescent="0.2">
      <c r="A565" s="64"/>
      <c r="B565" s="64"/>
      <c r="C565" s="64"/>
      <c r="D565" s="64"/>
      <c r="E565" s="186"/>
      <c r="F565" s="64"/>
    </row>
    <row r="566" spans="1:6" x14ac:dyDescent="0.2">
      <c r="A566" s="64"/>
      <c r="B566" s="64"/>
      <c r="C566" s="64"/>
      <c r="D566" s="64"/>
      <c r="E566" s="186"/>
      <c r="F566" s="64"/>
    </row>
    <row r="567" spans="1:6" x14ac:dyDescent="0.2">
      <c r="A567" s="64"/>
      <c r="B567" s="64"/>
      <c r="C567" s="64"/>
      <c r="D567" s="64"/>
      <c r="E567" s="186"/>
      <c r="F567" s="64"/>
    </row>
    <row r="568" spans="1:6" x14ac:dyDescent="0.2">
      <c r="A568" s="64"/>
      <c r="B568" s="64"/>
      <c r="C568" s="64"/>
      <c r="D568" s="64"/>
      <c r="E568" s="186"/>
      <c r="F568" s="64"/>
    </row>
    <row r="569" spans="1:6" x14ac:dyDescent="0.2">
      <c r="A569" s="64"/>
      <c r="B569" s="64"/>
      <c r="C569" s="64"/>
      <c r="D569" s="64"/>
      <c r="E569" s="186"/>
      <c r="F569" s="64"/>
    </row>
    <row r="570" spans="1:6" x14ac:dyDescent="0.2">
      <c r="A570" s="64"/>
      <c r="B570" s="64"/>
      <c r="C570" s="64"/>
      <c r="D570" s="64"/>
      <c r="E570" s="186"/>
      <c r="F570" s="64"/>
    </row>
    <row r="571" spans="1:6" x14ac:dyDescent="0.2">
      <c r="A571" s="64"/>
      <c r="B571" s="64"/>
      <c r="C571" s="64"/>
      <c r="D571" s="64"/>
      <c r="E571" s="186"/>
      <c r="F571" s="64"/>
    </row>
    <row r="572" spans="1:6" x14ac:dyDescent="0.2">
      <c r="A572" s="64"/>
      <c r="B572" s="64"/>
      <c r="C572" s="64"/>
      <c r="D572" s="64"/>
      <c r="E572" s="186"/>
      <c r="F572" s="64"/>
    </row>
    <row r="573" spans="1:6" x14ac:dyDescent="0.2">
      <c r="A573" s="64"/>
      <c r="B573" s="64"/>
      <c r="C573" s="64"/>
      <c r="D573" s="64"/>
      <c r="E573" s="186"/>
      <c r="F573" s="64"/>
    </row>
    <row r="574" spans="1:6" x14ac:dyDescent="0.2">
      <c r="A574" s="64"/>
      <c r="B574" s="64"/>
      <c r="C574" s="64"/>
      <c r="D574" s="64"/>
      <c r="E574" s="186"/>
      <c r="F574" s="64"/>
    </row>
    <row r="575" spans="1:6" x14ac:dyDescent="0.2">
      <c r="A575" s="64"/>
      <c r="B575" s="64"/>
      <c r="C575" s="64"/>
      <c r="D575" s="64"/>
      <c r="E575" s="186"/>
      <c r="F575" s="64"/>
    </row>
    <row r="576" spans="1:6" x14ac:dyDescent="0.2">
      <c r="A576" s="64"/>
      <c r="B576" s="64"/>
      <c r="C576" s="64"/>
      <c r="D576" s="64"/>
      <c r="E576" s="186"/>
      <c r="F576" s="64"/>
    </row>
    <row r="577" spans="1:6" x14ac:dyDescent="0.2">
      <c r="A577" s="64"/>
      <c r="B577" s="64"/>
      <c r="C577" s="64"/>
      <c r="D577" s="64"/>
      <c r="E577" s="186"/>
      <c r="F577" s="64"/>
    </row>
    <row r="578" spans="1:6" x14ac:dyDescent="0.2">
      <c r="A578" s="64"/>
      <c r="B578" s="64"/>
      <c r="C578" s="64"/>
      <c r="D578" s="64"/>
      <c r="E578" s="186"/>
      <c r="F578" s="64"/>
    </row>
    <row r="579" spans="1:6" x14ac:dyDescent="0.2">
      <c r="A579" s="64"/>
      <c r="B579" s="64"/>
      <c r="C579" s="64"/>
      <c r="D579" s="64"/>
      <c r="E579" s="186"/>
      <c r="F579" s="64"/>
    </row>
    <row r="580" spans="1:6" x14ac:dyDescent="0.2">
      <c r="A580" s="64"/>
      <c r="B580" s="64"/>
      <c r="C580" s="64"/>
      <c r="D580" s="64"/>
      <c r="E580" s="186"/>
      <c r="F580" s="64"/>
    </row>
    <row r="581" spans="1:6" x14ac:dyDescent="0.2">
      <c r="A581" s="64"/>
      <c r="B581" s="64"/>
      <c r="C581" s="64"/>
      <c r="D581" s="64"/>
      <c r="E581" s="186"/>
      <c r="F581" s="64"/>
    </row>
    <row r="582" spans="1:6" x14ac:dyDescent="0.2">
      <c r="A582" s="64"/>
      <c r="B582" s="64"/>
      <c r="C582" s="64"/>
      <c r="D582" s="64"/>
      <c r="E582" s="186"/>
      <c r="F582" s="64"/>
    </row>
    <row r="583" spans="1:6" x14ac:dyDescent="0.2">
      <c r="A583" s="64"/>
      <c r="B583" s="64"/>
      <c r="C583" s="64"/>
      <c r="D583" s="64"/>
      <c r="E583" s="186"/>
      <c r="F583" s="64"/>
    </row>
    <row r="584" spans="1:6" x14ac:dyDescent="0.2">
      <c r="A584" s="64"/>
      <c r="B584" s="64"/>
      <c r="C584" s="64"/>
      <c r="D584" s="64"/>
      <c r="E584" s="186"/>
      <c r="F584" s="64"/>
    </row>
    <row r="585" spans="1:6" x14ac:dyDescent="0.2">
      <c r="A585" s="64"/>
      <c r="B585" s="64"/>
      <c r="C585" s="64"/>
      <c r="D585" s="64"/>
      <c r="E585" s="186"/>
      <c r="F585" s="64"/>
    </row>
    <row r="586" spans="1:6" x14ac:dyDescent="0.2">
      <c r="A586" s="64"/>
      <c r="B586" s="64"/>
      <c r="C586" s="64"/>
      <c r="D586" s="64"/>
      <c r="E586" s="186"/>
      <c r="F586" s="64"/>
    </row>
    <row r="587" spans="1:6" x14ac:dyDescent="0.2">
      <c r="A587" s="64"/>
      <c r="B587" s="64"/>
      <c r="C587" s="64"/>
      <c r="D587" s="64"/>
      <c r="E587" s="186"/>
      <c r="F587" s="64"/>
    </row>
    <row r="588" spans="1:6" x14ac:dyDescent="0.2">
      <c r="A588" s="64"/>
      <c r="B588" s="64"/>
      <c r="C588" s="64"/>
      <c r="D588" s="64"/>
      <c r="E588" s="186"/>
      <c r="F588" s="64"/>
    </row>
    <row r="589" spans="1:6" x14ac:dyDescent="0.2">
      <c r="A589" s="64"/>
      <c r="B589" s="64"/>
      <c r="C589" s="64"/>
      <c r="D589" s="64"/>
      <c r="E589" s="186"/>
      <c r="F589" s="64"/>
    </row>
    <row r="590" spans="1:6" x14ac:dyDescent="0.2">
      <c r="A590" s="64"/>
      <c r="B590" s="64"/>
      <c r="C590" s="64"/>
      <c r="D590" s="64"/>
      <c r="E590" s="186"/>
      <c r="F590" s="64"/>
    </row>
    <row r="591" spans="1:6" x14ac:dyDescent="0.2">
      <c r="A591" s="64"/>
      <c r="B591" s="64"/>
      <c r="C591" s="64"/>
      <c r="D591" s="64"/>
      <c r="E591" s="186"/>
      <c r="F591" s="64"/>
    </row>
    <row r="592" spans="1:6" x14ac:dyDescent="0.2">
      <c r="A592" s="64"/>
      <c r="B592" s="64"/>
      <c r="C592" s="64"/>
      <c r="D592" s="64"/>
      <c r="E592" s="186"/>
      <c r="F592" s="64"/>
    </row>
    <row r="593" spans="1:6" x14ac:dyDescent="0.2">
      <c r="A593" s="64"/>
      <c r="B593" s="64"/>
      <c r="C593" s="64"/>
      <c r="D593" s="64"/>
      <c r="E593" s="186"/>
      <c r="F593" s="64"/>
    </row>
    <row r="594" spans="1:6" x14ac:dyDescent="0.2">
      <c r="A594" s="64"/>
      <c r="B594" s="64"/>
      <c r="C594" s="64"/>
      <c r="D594" s="64"/>
      <c r="E594" s="186"/>
      <c r="F594" s="64"/>
    </row>
    <row r="595" spans="1:6" x14ac:dyDescent="0.2">
      <c r="A595" s="64"/>
      <c r="B595" s="64"/>
      <c r="C595" s="64"/>
      <c r="D595" s="64"/>
      <c r="E595" s="186"/>
      <c r="F595" s="64"/>
    </row>
    <row r="596" spans="1:6" x14ac:dyDescent="0.2">
      <c r="A596" s="64"/>
      <c r="B596" s="64"/>
      <c r="C596" s="64"/>
      <c r="D596" s="64"/>
      <c r="E596" s="186"/>
      <c r="F596" s="64"/>
    </row>
    <row r="597" spans="1:6" x14ac:dyDescent="0.2">
      <c r="A597" s="64"/>
      <c r="B597" s="64"/>
      <c r="C597" s="64"/>
      <c r="D597" s="64"/>
      <c r="E597" s="186"/>
      <c r="F597" s="64"/>
    </row>
    <row r="598" spans="1:6" x14ac:dyDescent="0.2">
      <c r="A598" s="64"/>
      <c r="B598" s="64"/>
      <c r="C598" s="64"/>
      <c r="D598" s="64"/>
      <c r="E598" s="186"/>
      <c r="F598" s="64"/>
    </row>
    <row r="599" spans="1:6" x14ac:dyDescent="0.2">
      <c r="A599" s="64"/>
      <c r="B599" s="64"/>
      <c r="C599" s="64"/>
      <c r="D599" s="64"/>
      <c r="E599" s="186"/>
      <c r="F599" s="64"/>
    </row>
    <row r="600" spans="1:6" x14ac:dyDescent="0.2">
      <c r="A600" s="64"/>
      <c r="B600" s="64"/>
      <c r="C600" s="64"/>
      <c r="D600" s="64"/>
      <c r="E600" s="186"/>
      <c r="F600" s="64"/>
    </row>
    <row r="601" spans="1:6" x14ac:dyDescent="0.2">
      <c r="A601" s="64"/>
      <c r="B601" s="64"/>
      <c r="C601" s="64"/>
      <c r="D601" s="64"/>
      <c r="E601" s="186"/>
      <c r="F601" s="64"/>
    </row>
    <row r="602" spans="1:6" x14ac:dyDescent="0.2">
      <c r="A602" s="64"/>
      <c r="B602" s="64"/>
      <c r="C602" s="64"/>
      <c r="D602" s="64"/>
      <c r="E602" s="186"/>
      <c r="F602" s="64"/>
    </row>
    <row r="603" spans="1:6" x14ac:dyDescent="0.2">
      <c r="A603" s="64"/>
      <c r="B603" s="64"/>
      <c r="C603" s="64"/>
      <c r="D603" s="64"/>
      <c r="E603" s="186"/>
      <c r="F603" s="64"/>
    </row>
    <row r="604" spans="1:6" x14ac:dyDescent="0.2">
      <c r="A604" s="64"/>
      <c r="B604" s="64"/>
      <c r="C604" s="64"/>
      <c r="D604" s="64"/>
      <c r="E604" s="186"/>
      <c r="F604" s="64"/>
    </row>
    <row r="605" spans="1:6" x14ac:dyDescent="0.2">
      <c r="A605" s="64"/>
      <c r="B605" s="64"/>
      <c r="C605" s="64"/>
      <c r="D605" s="64"/>
      <c r="E605" s="186"/>
      <c r="F605" s="64"/>
    </row>
    <row r="606" spans="1:6" x14ac:dyDescent="0.2">
      <c r="A606" s="64"/>
      <c r="B606" s="64"/>
      <c r="C606" s="64"/>
      <c r="D606" s="64"/>
      <c r="E606" s="186"/>
      <c r="F606" s="64"/>
    </row>
    <row r="607" spans="1:6" x14ac:dyDescent="0.2">
      <c r="A607" s="64"/>
      <c r="B607" s="64"/>
      <c r="C607" s="64"/>
      <c r="D607" s="64"/>
      <c r="E607" s="186"/>
      <c r="F607" s="64"/>
    </row>
    <row r="608" spans="1:6" x14ac:dyDescent="0.2">
      <c r="A608" s="64"/>
      <c r="B608" s="64"/>
      <c r="C608" s="64"/>
      <c r="D608" s="64"/>
      <c r="E608" s="186"/>
      <c r="F608" s="64"/>
    </row>
  </sheetData>
  <mergeCells count="9">
    <mergeCell ref="H5:H7"/>
    <mergeCell ref="I5:I7"/>
    <mergeCell ref="A54:F54"/>
    <mergeCell ref="A5:A7"/>
    <mergeCell ref="B5:B7"/>
    <mergeCell ref="C5:C7"/>
    <mergeCell ref="E5:E7"/>
    <mergeCell ref="F5:F7"/>
    <mergeCell ref="G5:G7"/>
  </mergeCells>
  <printOptions gridLines="1"/>
  <pageMargins left="0.73" right="0.37" top="0.98" bottom="0.9" header="0.5" footer="0.5"/>
  <pageSetup paperSize="9" scale="90" orientation="portrait" r:id="rId1"/>
  <headerFooter alignWithMargins="0">
    <oddHeader>&amp;R&amp;"Arial,Bold"ANNEX A</oddHeader>
    <oddFooter>&amp;L&amp;8&amp;F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3"/>
  </sheetPr>
  <dimension ref="A1:M282"/>
  <sheetViews>
    <sheetView zoomScaleNormal="100" zoomScaleSheetLayoutView="90" workbookViewId="0">
      <pane xSplit="1" ySplit="6" topLeftCell="B26" activePane="bottomRight" state="frozen"/>
      <selection pane="topRight" activeCell="B1" sqref="B1"/>
      <selection pane="bottomLeft" activeCell="A7" sqref="A7"/>
      <selection pane="bottomRight" activeCell="J263" sqref="J263"/>
    </sheetView>
  </sheetViews>
  <sheetFormatPr defaultColWidth="8" defaultRowHeight="12.75" x14ac:dyDescent="0.2"/>
  <cols>
    <col min="1" max="1" width="46.7109375" style="364" customWidth="1"/>
    <col min="2" max="4" width="13.28515625" style="365" hidden="1" customWidth="1"/>
    <col min="5" max="5" width="13.5703125" style="364" customWidth="1"/>
    <col min="6" max="6" width="13" style="364" customWidth="1"/>
    <col min="7" max="7" width="13.140625" style="364" customWidth="1"/>
    <col min="8" max="8" width="13" style="364" customWidth="1"/>
    <col min="9" max="9" width="10.5703125" style="367" customWidth="1"/>
    <col min="10" max="10" width="12.5703125" style="364" customWidth="1"/>
    <col min="11" max="11" width="10.85546875" style="233" hidden="1" customWidth="1"/>
    <col min="12" max="12" width="11.85546875" style="364" hidden="1" customWidth="1"/>
    <col min="13" max="13" width="11.85546875" style="233" customWidth="1"/>
    <col min="14" max="250" width="8" style="233"/>
    <col min="251" max="251" width="40.5703125" style="233" customWidth="1"/>
    <col min="252" max="254" width="13.28515625" style="233" customWidth="1"/>
    <col min="255" max="255" width="13.5703125" style="233" customWidth="1"/>
    <col min="256" max="256" width="13" style="233" customWidth="1"/>
    <col min="257" max="257" width="13.140625" style="233" customWidth="1"/>
    <col min="258" max="258" width="13" style="233" customWidth="1"/>
    <col min="259" max="259" width="10.5703125" style="233" customWidth="1"/>
    <col min="260" max="260" width="12.5703125" style="233" customWidth="1"/>
    <col min="261" max="261" width="0" style="233" hidden="1" customWidth="1"/>
    <col min="262" max="263" width="11.85546875" style="233" customWidth="1"/>
    <col min="264" max="264" width="12" style="233" customWidth="1"/>
    <col min="265" max="265" width="12.140625" style="233" customWidth="1"/>
    <col min="266" max="266" width="13.140625" style="233" customWidth="1"/>
    <col min="267" max="267" width="12" style="233" customWidth="1"/>
    <col min="268" max="268" width="12.42578125" style="233" customWidth="1"/>
    <col min="269" max="506" width="8" style="233"/>
    <col min="507" max="507" width="40.5703125" style="233" customWidth="1"/>
    <col min="508" max="510" width="13.28515625" style="233" customWidth="1"/>
    <col min="511" max="511" width="13.5703125" style="233" customWidth="1"/>
    <col min="512" max="512" width="13" style="233" customWidth="1"/>
    <col min="513" max="513" width="13.140625" style="233" customWidth="1"/>
    <col min="514" max="514" width="13" style="233" customWidth="1"/>
    <col min="515" max="515" width="10.5703125" style="233" customWidth="1"/>
    <col min="516" max="516" width="12.5703125" style="233" customWidth="1"/>
    <col min="517" max="517" width="0" style="233" hidden="1" customWidth="1"/>
    <col min="518" max="519" width="11.85546875" style="233" customWidth="1"/>
    <col min="520" max="520" width="12" style="233" customWidth="1"/>
    <col min="521" max="521" width="12.140625" style="233" customWidth="1"/>
    <col min="522" max="522" width="13.140625" style="233" customWidth="1"/>
    <col min="523" max="523" width="12" style="233" customWidth="1"/>
    <col min="524" max="524" width="12.42578125" style="233" customWidth="1"/>
    <col min="525" max="762" width="8" style="233"/>
    <col min="763" max="763" width="40.5703125" style="233" customWidth="1"/>
    <col min="764" max="766" width="13.28515625" style="233" customWidth="1"/>
    <col min="767" max="767" width="13.5703125" style="233" customWidth="1"/>
    <col min="768" max="768" width="13" style="233" customWidth="1"/>
    <col min="769" max="769" width="13.140625" style="233" customWidth="1"/>
    <col min="770" max="770" width="13" style="233" customWidth="1"/>
    <col min="771" max="771" width="10.5703125" style="233" customWidth="1"/>
    <col min="772" max="772" width="12.5703125" style="233" customWidth="1"/>
    <col min="773" max="773" width="0" style="233" hidden="1" customWidth="1"/>
    <col min="774" max="775" width="11.85546875" style="233" customWidth="1"/>
    <col min="776" max="776" width="12" style="233" customWidth="1"/>
    <col min="777" max="777" width="12.140625" style="233" customWidth="1"/>
    <col min="778" max="778" width="13.140625" style="233" customWidth="1"/>
    <col min="779" max="779" width="12" style="233" customWidth="1"/>
    <col min="780" max="780" width="12.42578125" style="233" customWidth="1"/>
    <col min="781" max="1018" width="8" style="233"/>
    <col min="1019" max="1019" width="40.5703125" style="233" customWidth="1"/>
    <col min="1020" max="1022" width="13.28515625" style="233" customWidth="1"/>
    <col min="1023" max="1023" width="13.5703125" style="233" customWidth="1"/>
    <col min="1024" max="1024" width="13" style="233" customWidth="1"/>
    <col min="1025" max="1025" width="13.140625" style="233" customWidth="1"/>
    <col min="1026" max="1026" width="13" style="233" customWidth="1"/>
    <col min="1027" max="1027" width="10.5703125" style="233" customWidth="1"/>
    <col min="1028" max="1028" width="12.5703125" style="233" customWidth="1"/>
    <col min="1029" max="1029" width="0" style="233" hidden="1" customWidth="1"/>
    <col min="1030" max="1031" width="11.85546875" style="233" customWidth="1"/>
    <col min="1032" max="1032" width="12" style="233" customWidth="1"/>
    <col min="1033" max="1033" width="12.140625" style="233" customWidth="1"/>
    <col min="1034" max="1034" width="13.140625" style="233" customWidth="1"/>
    <col min="1035" max="1035" width="12" style="233" customWidth="1"/>
    <col min="1036" max="1036" width="12.42578125" style="233" customWidth="1"/>
    <col min="1037" max="1274" width="8" style="233"/>
    <col min="1275" max="1275" width="40.5703125" style="233" customWidth="1"/>
    <col min="1276" max="1278" width="13.28515625" style="233" customWidth="1"/>
    <col min="1279" max="1279" width="13.5703125" style="233" customWidth="1"/>
    <col min="1280" max="1280" width="13" style="233" customWidth="1"/>
    <col min="1281" max="1281" width="13.140625" style="233" customWidth="1"/>
    <col min="1282" max="1282" width="13" style="233" customWidth="1"/>
    <col min="1283" max="1283" width="10.5703125" style="233" customWidth="1"/>
    <col min="1284" max="1284" width="12.5703125" style="233" customWidth="1"/>
    <col min="1285" max="1285" width="0" style="233" hidden="1" customWidth="1"/>
    <col min="1286" max="1287" width="11.85546875" style="233" customWidth="1"/>
    <col min="1288" max="1288" width="12" style="233" customWidth="1"/>
    <col min="1289" max="1289" width="12.140625" style="233" customWidth="1"/>
    <col min="1290" max="1290" width="13.140625" style="233" customWidth="1"/>
    <col min="1291" max="1291" width="12" style="233" customWidth="1"/>
    <col min="1292" max="1292" width="12.42578125" style="233" customWidth="1"/>
    <col min="1293" max="1530" width="8" style="233"/>
    <col min="1531" max="1531" width="40.5703125" style="233" customWidth="1"/>
    <col min="1532" max="1534" width="13.28515625" style="233" customWidth="1"/>
    <col min="1535" max="1535" width="13.5703125" style="233" customWidth="1"/>
    <col min="1536" max="1536" width="13" style="233" customWidth="1"/>
    <col min="1537" max="1537" width="13.140625" style="233" customWidth="1"/>
    <col min="1538" max="1538" width="13" style="233" customWidth="1"/>
    <col min="1539" max="1539" width="10.5703125" style="233" customWidth="1"/>
    <col min="1540" max="1540" width="12.5703125" style="233" customWidth="1"/>
    <col min="1541" max="1541" width="0" style="233" hidden="1" customWidth="1"/>
    <col min="1542" max="1543" width="11.85546875" style="233" customWidth="1"/>
    <col min="1544" max="1544" width="12" style="233" customWidth="1"/>
    <col min="1545" max="1545" width="12.140625" style="233" customWidth="1"/>
    <col min="1546" max="1546" width="13.140625" style="233" customWidth="1"/>
    <col min="1547" max="1547" width="12" style="233" customWidth="1"/>
    <col min="1548" max="1548" width="12.42578125" style="233" customWidth="1"/>
    <col min="1549" max="1786" width="8" style="233"/>
    <col min="1787" max="1787" width="40.5703125" style="233" customWidth="1"/>
    <col min="1788" max="1790" width="13.28515625" style="233" customWidth="1"/>
    <col min="1791" max="1791" width="13.5703125" style="233" customWidth="1"/>
    <col min="1792" max="1792" width="13" style="233" customWidth="1"/>
    <col min="1793" max="1793" width="13.140625" style="233" customWidth="1"/>
    <col min="1794" max="1794" width="13" style="233" customWidth="1"/>
    <col min="1795" max="1795" width="10.5703125" style="233" customWidth="1"/>
    <col min="1796" max="1796" width="12.5703125" style="233" customWidth="1"/>
    <col min="1797" max="1797" width="0" style="233" hidden="1" customWidth="1"/>
    <col min="1798" max="1799" width="11.85546875" style="233" customWidth="1"/>
    <col min="1800" max="1800" width="12" style="233" customWidth="1"/>
    <col min="1801" max="1801" width="12.140625" style="233" customWidth="1"/>
    <col min="1802" max="1802" width="13.140625" style="233" customWidth="1"/>
    <col min="1803" max="1803" width="12" style="233" customWidth="1"/>
    <col min="1804" max="1804" width="12.42578125" style="233" customWidth="1"/>
    <col min="1805" max="2042" width="8" style="233"/>
    <col min="2043" max="2043" width="40.5703125" style="233" customWidth="1"/>
    <col min="2044" max="2046" width="13.28515625" style="233" customWidth="1"/>
    <col min="2047" max="2047" width="13.5703125" style="233" customWidth="1"/>
    <col min="2048" max="2048" width="13" style="233" customWidth="1"/>
    <col min="2049" max="2049" width="13.140625" style="233" customWidth="1"/>
    <col min="2050" max="2050" width="13" style="233" customWidth="1"/>
    <col min="2051" max="2051" width="10.5703125" style="233" customWidth="1"/>
    <col min="2052" max="2052" width="12.5703125" style="233" customWidth="1"/>
    <col min="2053" max="2053" width="0" style="233" hidden="1" customWidth="1"/>
    <col min="2054" max="2055" width="11.85546875" style="233" customWidth="1"/>
    <col min="2056" max="2056" width="12" style="233" customWidth="1"/>
    <col min="2057" max="2057" width="12.140625" style="233" customWidth="1"/>
    <col min="2058" max="2058" width="13.140625" style="233" customWidth="1"/>
    <col min="2059" max="2059" width="12" style="233" customWidth="1"/>
    <col min="2060" max="2060" width="12.42578125" style="233" customWidth="1"/>
    <col min="2061" max="2298" width="8" style="233"/>
    <col min="2299" max="2299" width="40.5703125" style="233" customWidth="1"/>
    <col min="2300" max="2302" width="13.28515625" style="233" customWidth="1"/>
    <col min="2303" max="2303" width="13.5703125" style="233" customWidth="1"/>
    <col min="2304" max="2304" width="13" style="233" customWidth="1"/>
    <col min="2305" max="2305" width="13.140625" style="233" customWidth="1"/>
    <col min="2306" max="2306" width="13" style="233" customWidth="1"/>
    <col min="2307" max="2307" width="10.5703125" style="233" customWidth="1"/>
    <col min="2308" max="2308" width="12.5703125" style="233" customWidth="1"/>
    <col min="2309" max="2309" width="0" style="233" hidden="1" customWidth="1"/>
    <col min="2310" max="2311" width="11.85546875" style="233" customWidth="1"/>
    <col min="2312" max="2312" width="12" style="233" customWidth="1"/>
    <col min="2313" max="2313" width="12.140625" style="233" customWidth="1"/>
    <col min="2314" max="2314" width="13.140625" style="233" customWidth="1"/>
    <col min="2315" max="2315" width="12" style="233" customWidth="1"/>
    <col min="2316" max="2316" width="12.42578125" style="233" customWidth="1"/>
    <col min="2317" max="2554" width="8" style="233"/>
    <col min="2555" max="2555" width="40.5703125" style="233" customWidth="1"/>
    <col min="2556" max="2558" width="13.28515625" style="233" customWidth="1"/>
    <col min="2559" max="2559" width="13.5703125" style="233" customWidth="1"/>
    <col min="2560" max="2560" width="13" style="233" customWidth="1"/>
    <col min="2561" max="2561" width="13.140625" style="233" customWidth="1"/>
    <col min="2562" max="2562" width="13" style="233" customWidth="1"/>
    <col min="2563" max="2563" width="10.5703125" style="233" customWidth="1"/>
    <col min="2564" max="2564" width="12.5703125" style="233" customWidth="1"/>
    <col min="2565" max="2565" width="0" style="233" hidden="1" customWidth="1"/>
    <col min="2566" max="2567" width="11.85546875" style="233" customWidth="1"/>
    <col min="2568" max="2568" width="12" style="233" customWidth="1"/>
    <col min="2569" max="2569" width="12.140625" style="233" customWidth="1"/>
    <col min="2570" max="2570" width="13.140625" style="233" customWidth="1"/>
    <col min="2571" max="2571" width="12" style="233" customWidth="1"/>
    <col min="2572" max="2572" width="12.42578125" style="233" customWidth="1"/>
    <col min="2573" max="2810" width="8" style="233"/>
    <col min="2811" max="2811" width="40.5703125" style="233" customWidth="1"/>
    <col min="2812" max="2814" width="13.28515625" style="233" customWidth="1"/>
    <col min="2815" max="2815" width="13.5703125" style="233" customWidth="1"/>
    <col min="2816" max="2816" width="13" style="233" customWidth="1"/>
    <col min="2817" max="2817" width="13.140625" style="233" customWidth="1"/>
    <col min="2818" max="2818" width="13" style="233" customWidth="1"/>
    <col min="2819" max="2819" width="10.5703125" style="233" customWidth="1"/>
    <col min="2820" max="2820" width="12.5703125" style="233" customWidth="1"/>
    <col min="2821" max="2821" width="0" style="233" hidden="1" customWidth="1"/>
    <col min="2822" max="2823" width="11.85546875" style="233" customWidth="1"/>
    <col min="2824" max="2824" width="12" style="233" customWidth="1"/>
    <col min="2825" max="2825" width="12.140625" style="233" customWidth="1"/>
    <col min="2826" max="2826" width="13.140625" style="233" customWidth="1"/>
    <col min="2827" max="2827" width="12" style="233" customWidth="1"/>
    <col min="2828" max="2828" width="12.42578125" style="233" customWidth="1"/>
    <col min="2829" max="3066" width="8" style="233"/>
    <col min="3067" max="3067" width="40.5703125" style="233" customWidth="1"/>
    <col min="3068" max="3070" width="13.28515625" style="233" customWidth="1"/>
    <col min="3071" max="3071" width="13.5703125" style="233" customWidth="1"/>
    <col min="3072" max="3072" width="13" style="233" customWidth="1"/>
    <col min="3073" max="3073" width="13.140625" style="233" customWidth="1"/>
    <col min="3074" max="3074" width="13" style="233" customWidth="1"/>
    <col min="3075" max="3075" width="10.5703125" style="233" customWidth="1"/>
    <col min="3076" max="3076" width="12.5703125" style="233" customWidth="1"/>
    <col min="3077" max="3077" width="0" style="233" hidden="1" customWidth="1"/>
    <col min="3078" max="3079" width="11.85546875" style="233" customWidth="1"/>
    <col min="3080" max="3080" width="12" style="233" customWidth="1"/>
    <col min="3081" max="3081" width="12.140625" style="233" customWidth="1"/>
    <col min="3082" max="3082" width="13.140625" style="233" customWidth="1"/>
    <col min="3083" max="3083" width="12" style="233" customWidth="1"/>
    <col min="3084" max="3084" width="12.42578125" style="233" customWidth="1"/>
    <col min="3085" max="3322" width="8" style="233"/>
    <col min="3323" max="3323" width="40.5703125" style="233" customWidth="1"/>
    <col min="3324" max="3326" width="13.28515625" style="233" customWidth="1"/>
    <col min="3327" max="3327" width="13.5703125" style="233" customWidth="1"/>
    <col min="3328" max="3328" width="13" style="233" customWidth="1"/>
    <col min="3329" max="3329" width="13.140625" style="233" customWidth="1"/>
    <col min="3330" max="3330" width="13" style="233" customWidth="1"/>
    <col min="3331" max="3331" width="10.5703125" style="233" customWidth="1"/>
    <col min="3332" max="3332" width="12.5703125" style="233" customWidth="1"/>
    <col min="3333" max="3333" width="0" style="233" hidden="1" customWidth="1"/>
    <col min="3334" max="3335" width="11.85546875" style="233" customWidth="1"/>
    <col min="3336" max="3336" width="12" style="233" customWidth="1"/>
    <col min="3337" max="3337" width="12.140625" style="233" customWidth="1"/>
    <col min="3338" max="3338" width="13.140625" style="233" customWidth="1"/>
    <col min="3339" max="3339" width="12" style="233" customWidth="1"/>
    <col min="3340" max="3340" width="12.42578125" style="233" customWidth="1"/>
    <col min="3341" max="3578" width="8" style="233"/>
    <col min="3579" max="3579" width="40.5703125" style="233" customWidth="1"/>
    <col min="3580" max="3582" width="13.28515625" style="233" customWidth="1"/>
    <col min="3583" max="3583" width="13.5703125" style="233" customWidth="1"/>
    <col min="3584" max="3584" width="13" style="233" customWidth="1"/>
    <col min="3585" max="3585" width="13.140625" style="233" customWidth="1"/>
    <col min="3586" max="3586" width="13" style="233" customWidth="1"/>
    <col min="3587" max="3587" width="10.5703125" style="233" customWidth="1"/>
    <col min="3588" max="3588" width="12.5703125" style="233" customWidth="1"/>
    <col min="3589" max="3589" width="0" style="233" hidden="1" customWidth="1"/>
    <col min="3590" max="3591" width="11.85546875" style="233" customWidth="1"/>
    <col min="3592" max="3592" width="12" style="233" customWidth="1"/>
    <col min="3593" max="3593" width="12.140625" style="233" customWidth="1"/>
    <col min="3594" max="3594" width="13.140625" style="233" customWidth="1"/>
    <col min="3595" max="3595" width="12" style="233" customWidth="1"/>
    <col min="3596" max="3596" width="12.42578125" style="233" customWidth="1"/>
    <col min="3597" max="3834" width="8" style="233"/>
    <col min="3835" max="3835" width="40.5703125" style="233" customWidth="1"/>
    <col min="3836" max="3838" width="13.28515625" style="233" customWidth="1"/>
    <col min="3839" max="3839" width="13.5703125" style="233" customWidth="1"/>
    <col min="3840" max="3840" width="13" style="233" customWidth="1"/>
    <col min="3841" max="3841" width="13.140625" style="233" customWidth="1"/>
    <col min="3842" max="3842" width="13" style="233" customWidth="1"/>
    <col min="3843" max="3843" width="10.5703125" style="233" customWidth="1"/>
    <col min="3844" max="3844" width="12.5703125" style="233" customWidth="1"/>
    <col min="3845" max="3845" width="0" style="233" hidden="1" customWidth="1"/>
    <col min="3846" max="3847" width="11.85546875" style="233" customWidth="1"/>
    <col min="3848" max="3848" width="12" style="233" customWidth="1"/>
    <col min="3849" max="3849" width="12.140625" style="233" customWidth="1"/>
    <col min="3850" max="3850" width="13.140625" style="233" customWidth="1"/>
    <col min="3851" max="3851" width="12" style="233" customWidth="1"/>
    <col min="3852" max="3852" width="12.42578125" style="233" customWidth="1"/>
    <col min="3853" max="4090" width="8" style="233"/>
    <col min="4091" max="4091" width="40.5703125" style="233" customWidth="1"/>
    <col min="4092" max="4094" width="13.28515625" style="233" customWidth="1"/>
    <col min="4095" max="4095" width="13.5703125" style="233" customWidth="1"/>
    <col min="4096" max="4096" width="13" style="233" customWidth="1"/>
    <col min="4097" max="4097" width="13.140625" style="233" customWidth="1"/>
    <col min="4098" max="4098" width="13" style="233" customWidth="1"/>
    <col min="4099" max="4099" width="10.5703125" style="233" customWidth="1"/>
    <col min="4100" max="4100" width="12.5703125" style="233" customWidth="1"/>
    <col min="4101" max="4101" width="0" style="233" hidden="1" customWidth="1"/>
    <col min="4102" max="4103" width="11.85546875" style="233" customWidth="1"/>
    <col min="4104" max="4104" width="12" style="233" customWidth="1"/>
    <col min="4105" max="4105" width="12.140625" style="233" customWidth="1"/>
    <col min="4106" max="4106" width="13.140625" style="233" customWidth="1"/>
    <col min="4107" max="4107" width="12" style="233" customWidth="1"/>
    <col min="4108" max="4108" width="12.42578125" style="233" customWidth="1"/>
    <col min="4109" max="4346" width="8" style="233"/>
    <col min="4347" max="4347" width="40.5703125" style="233" customWidth="1"/>
    <col min="4348" max="4350" width="13.28515625" style="233" customWidth="1"/>
    <col min="4351" max="4351" width="13.5703125" style="233" customWidth="1"/>
    <col min="4352" max="4352" width="13" style="233" customWidth="1"/>
    <col min="4353" max="4353" width="13.140625" style="233" customWidth="1"/>
    <col min="4354" max="4354" width="13" style="233" customWidth="1"/>
    <col min="4355" max="4355" width="10.5703125" style="233" customWidth="1"/>
    <col min="4356" max="4356" width="12.5703125" style="233" customWidth="1"/>
    <col min="4357" max="4357" width="0" style="233" hidden="1" customWidth="1"/>
    <col min="4358" max="4359" width="11.85546875" style="233" customWidth="1"/>
    <col min="4360" max="4360" width="12" style="233" customWidth="1"/>
    <col min="4361" max="4361" width="12.140625" style="233" customWidth="1"/>
    <col min="4362" max="4362" width="13.140625" style="233" customWidth="1"/>
    <col min="4363" max="4363" width="12" style="233" customWidth="1"/>
    <col min="4364" max="4364" width="12.42578125" style="233" customWidth="1"/>
    <col min="4365" max="4602" width="8" style="233"/>
    <col min="4603" max="4603" width="40.5703125" style="233" customWidth="1"/>
    <col min="4604" max="4606" width="13.28515625" style="233" customWidth="1"/>
    <col min="4607" max="4607" width="13.5703125" style="233" customWidth="1"/>
    <col min="4608" max="4608" width="13" style="233" customWidth="1"/>
    <col min="4609" max="4609" width="13.140625" style="233" customWidth="1"/>
    <col min="4610" max="4610" width="13" style="233" customWidth="1"/>
    <col min="4611" max="4611" width="10.5703125" style="233" customWidth="1"/>
    <col min="4612" max="4612" width="12.5703125" style="233" customWidth="1"/>
    <col min="4613" max="4613" width="0" style="233" hidden="1" customWidth="1"/>
    <col min="4614" max="4615" width="11.85546875" style="233" customWidth="1"/>
    <col min="4616" max="4616" width="12" style="233" customWidth="1"/>
    <col min="4617" max="4617" width="12.140625" style="233" customWidth="1"/>
    <col min="4618" max="4618" width="13.140625" style="233" customWidth="1"/>
    <col min="4619" max="4619" width="12" style="233" customWidth="1"/>
    <col min="4620" max="4620" width="12.42578125" style="233" customWidth="1"/>
    <col min="4621" max="4858" width="8" style="233"/>
    <col min="4859" max="4859" width="40.5703125" style="233" customWidth="1"/>
    <col min="4860" max="4862" width="13.28515625" style="233" customWidth="1"/>
    <col min="4863" max="4863" width="13.5703125" style="233" customWidth="1"/>
    <col min="4864" max="4864" width="13" style="233" customWidth="1"/>
    <col min="4865" max="4865" width="13.140625" style="233" customWidth="1"/>
    <col min="4866" max="4866" width="13" style="233" customWidth="1"/>
    <col min="4867" max="4867" width="10.5703125" style="233" customWidth="1"/>
    <col min="4868" max="4868" width="12.5703125" style="233" customWidth="1"/>
    <col min="4869" max="4869" width="0" style="233" hidden="1" customWidth="1"/>
    <col min="4870" max="4871" width="11.85546875" style="233" customWidth="1"/>
    <col min="4872" max="4872" width="12" style="233" customWidth="1"/>
    <col min="4873" max="4873" width="12.140625" style="233" customWidth="1"/>
    <col min="4874" max="4874" width="13.140625" style="233" customWidth="1"/>
    <col min="4875" max="4875" width="12" style="233" customWidth="1"/>
    <col min="4876" max="4876" width="12.42578125" style="233" customWidth="1"/>
    <col min="4877" max="5114" width="8" style="233"/>
    <col min="5115" max="5115" width="40.5703125" style="233" customWidth="1"/>
    <col min="5116" max="5118" width="13.28515625" style="233" customWidth="1"/>
    <col min="5119" max="5119" width="13.5703125" style="233" customWidth="1"/>
    <col min="5120" max="5120" width="13" style="233" customWidth="1"/>
    <col min="5121" max="5121" width="13.140625" style="233" customWidth="1"/>
    <col min="5122" max="5122" width="13" style="233" customWidth="1"/>
    <col min="5123" max="5123" width="10.5703125" style="233" customWidth="1"/>
    <col min="5124" max="5124" width="12.5703125" style="233" customWidth="1"/>
    <col min="5125" max="5125" width="0" style="233" hidden="1" customWidth="1"/>
    <col min="5126" max="5127" width="11.85546875" style="233" customWidth="1"/>
    <col min="5128" max="5128" width="12" style="233" customWidth="1"/>
    <col min="5129" max="5129" width="12.140625" style="233" customWidth="1"/>
    <col min="5130" max="5130" width="13.140625" style="233" customWidth="1"/>
    <col min="5131" max="5131" width="12" style="233" customWidth="1"/>
    <col min="5132" max="5132" width="12.42578125" style="233" customWidth="1"/>
    <col min="5133" max="5370" width="8" style="233"/>
    <col min="5371" max="5371" width="40.5703125" style="233" customWidth="1"/>
    <col min="5372" max="5374" width="13.28515625" style="233" customWidth="1"/>
    <col min="5375" max="5375" width="13.5703125" style="233" customWidth="1"/>
    <col min="5376" max="5376" width="13" style="233" customWidth="1"/>
    <col min="5377" max="5377" width="13.140625" style="233" customWidth="1"/>
    <col min="5378" max="5378" width="13" style="233" customWidth="1"/>
    <col min="5379" max="5379" width="10.5703125" style="233" customWidth="1"/>
    <col min="5380" max="5380" width="12.5703125" style="233" customWidth="1"/>
    <col min="5381" max="5381" width="0" style="233" hidden="1" customWidth="1"/>
    <col min="5382" max="5383" width="11.85546875" style="233" customWidth="1"/>
    <col min="5384" max="5384" width="12" style="233" customWidth="1"/>
    <col min="5385" max="5385" width="12.140625" style="233" customWidth="1"/>
    <col min="5386" max="5386" width="13.140625" style="233" customWidth="1"/>
    <col min="5387" max="5387" width="12" style="233" customWidth="1"/>
    <col min="5388" max="5388" width="12.42578125" style="233" customWidth="1"/>
    <col min="5389" max="5626" width="8" style="233"/>
    <col min="5627" max="5627" width="40.5703125" style="233" customWidth="1"/>
    <col min="5628" max="5630" width="13.28515625" style="233" customWidth="1"/>
    <col min="5631" max="5631" width="13.5703125" style="233" customWidth="1"/>
    <col min="5632" max="5632" width="13" style="233" customWidth="1"/>
    <col min="5633" max="5633" width="13.140625" style="233" customWidth="1"/>
    <col min="5634" max="5634" width="13" style="233" customWidth="1"/>
    <col min="5635" max="5635" width="10.5703125" style="233" customWidth="1"/>
    <col min="5636" max="5636" width="12.5703125" style="233" customWidth="1"/>
    <col min="5637" max="5637" width="0" style="233" hidden="1" customWidth="1"/>
    <col min="5638" max="5639" width="11.85546875" style="233" customWidth="1"/>
    <col min="5640" max="5640" width="12" style="233" customWidth="1"/>
    <col min="5641" max="5641" width="12.140625" style="233" customWidth="1"/>
    <col min="5642" max="5642" width="13.140625" style="233" customWidth="1"/>
    <col min="5643" max="5643" width="12" style="233" customWidth="1"/>
    <col min="5644" max="5644" width="12.42578125" style="233" customWidth="1"/>
    <col min="5645" max="5882" width="8" style="233"/>
    <col min="5883" max="5883" width="40.5703125" style="233" customWidth="1"/>
    <col min="5884" max="5886" width="13.28515625" style="233" customWidth="1"/>
    <col min="5887" max="5887" width="13.5703125" style="233" customWidth="1"/>
    <col min="5888" max="5888" width="13" style="233" customWidth="1"/>
    <col min="5889" max="5889" width="13.140625" style="233" customWidth="1"/>
    <col min="5890" max="5890" width="13" style="233" customWidth="1"/>
    <col min="5891" max="5891" width="10.5703125" style="233" customWidth="1"/>
    <col min="5892" max="5892" width="12.5703125" style="233" customWidth="1"/>
    <col min="5893" max="5893" width="0" style="233" hidden="1" customWidth="1"/>
    <col min="5894" max="5895" width="11.85546875" style="233" customWidth="1"/>
    <col min="5896" max="5896" width="12" style="233" customWidth="1"/>
    <col min="5897" max="5897" width="12.140625" style="233" customWidth="1"/>
    <col min="5898" max="5898" width="13.140625" style="233" customWidth="1"/>
    <col min="5899" max="5899" width="12" style="233" customWidth="1"/>
    <col min="5900" max="5900" width="12.42578125" style="233" customWidth="1"/>
    <col min="5901" max="6138" width="8" style="233"/>
    <col min="6139" max="6139" width="40.5703125" style="233" customWidth="1"/>
    <col min="6140" max="6142" width="13.28515625" style="233" customWidth="1"/>
    <col min="6143" max="6143" width="13.5703125" style="233" customWidth="1"/>
    <col min="6144" max="6144" width="13" style="233" customWidth="1"/>
    <col min="6145" max="6145" width="13.140625" style="233" customWidth="1"/>
    <col min="6146" max="6146" width="13" style="233" customWidth="1"/>
    <col min="6147" max="6147" width="10.5703125" style="233" customWidth="1"/>
    <col min="6148" max="6148" width="12.5703125" style="233" customWidth="1"/>
    <col min="6149" max="6149" width="0" style="233" hidden="1" customWidth="1"/>
    <col min="6150" max="6151" width="11.85546875" style="233" customWidth="1"/>
    <col min="6152" max="6152" width="12" style="233" customWidth="1"/>
    <col min="6153" max="6153" width="12.140625" style="233" customWidth="1"/>
    <col min="6154" max="6154" width="13.140625" style="233" customWidth="1"/>
    <col min="6155" max="6155" width="12" style="233" customWidth="1"/>
    <col min="6156" max="6156" width="12.42578125" style="233" customWidth="1"/>
    <col min="6157" max="6394" width="8" style="233"/>
    <col min="6395" max="6395" width="40.5703125" style="233" customWidth="1"/>
    <col min="6396" max="6398" width="13.28515625" style="233" customWidth="1"/>
    <col min="6399" max="6399" width="13.5703125" style="233" customWidth="1"/>
    <col min="6400" max="6400" width="13" style="233" customWidth="1"/>
    <col min="6401" max="6401" width="13.140625" style="233" customWidth="1"/>
    <col min="6402" max="6402" width="13" style="233" customWidth="1"/>
    <col min="6403" max="6403" width="10.5703125" style="233" customWidth="1"/>
    <col min="6404" max="6404" width="12.5703125" style="233" customWidth="1"/>
    <col min="6405" max="6405" width="0" style="233" hidden="1" customWidth="1"/>
    <col min="6406" max="6407" width="11.85546875" style="233" customWidth="1"/>
    <col min="6408" max="6408" width="12" style="233" customWidth="1"/>
    <col min="6409" max="6409" width="12.140625" style="233" customWidth="1"/>
    <col min="6410" max="6410" width="13.140625" style="233" customWidth="1"/>
    <col min="6411" max="6411" width="12" style="233" customWidth="1"/>
    <col min="6412" max="6412" width="12.42578125" style="233" customWidth="1"/>
    <col min="6413" max="6650" width="8" style="233"/>
    <col min="6651" max="6651" width="40.5703125" style="233" customWidth="1"/>
    <col min="6652" max="6654" width="13.28515625" style="233" customWidth="1"/>
    <col min="6655" max="6655" width="13.5703125" style="233" customWidth="1"/>
    <col min="6656" max="6656" width="13" style="233" customWidth="1"/>
    <col min="6657" max="6657" width="13.140625" style="233" customWidth="1"/>
    <col min="6658" max="6658" width="13" style="233" customWidth="1"/>
    <col min="6659" max="6659" width="10.5703125" style="233" customWidth="1"/>
    <col min="6660" max="6660" width="12.5703125" style="233" customWidth="1"/>
    <col min="6661" max="6661" width="0" style="233" hidden="1" customWidth="1"/>
    <col min="6662" max="6663" width="11.85546875" style="233" customWidth="1"/>
    <col min="6664" max="6664" width="12" style="233" customWidth="1"/>
    <col min="6665" max="6665" width="12.140625" style="233" customWidth="1"/>
    <col min="6666" max="6666" width="13.140625" style="233" customWidth="1"/>
    <col min="6667" max="6667" width="12" style="233" customWidth="1"/>
    <col min="6668" max="6668" width="12.42578125" style="233" customWidth="1"/>
    <col min="6669" max="6906" width="8" style="233"/>
    <col min="6907" max="6907" width="40.5703125" style="233" customWidth="1"/>
    <col min="6908" max="6910" width="13.28515625" style="233" customWidth="1"/>
    <col min="6911" max="6911" width="13.5703125" style="233" customWidth="1"/>
    <col min="6912" max="6912" width="13" style="233" customWidth="1"/>
    <col min="6913" max="6913" width="13.140625" style="233" customWidth="1"/>
    <col min="6914" max="6914" width="13" style="233" customWidth="1"/>
    <col min="6915" max="6915" width="10.5703125" style="233" customWidth="1"/>
    <col min="6916" max="6916" width="12.5703125" style="233" customWidth="1"/>
    <col min="6917" max="6917" width="0" style="233" hidden="1" customWidth="1"/>
    <col min="6918" max="6919" width="11.85546875" style="233" customWidth="1"/>
    <col min="6920" max="6920" width="12" style="233" customWidth="1"/>
    <col min="6921" max="6921" width="12.140625" style="233" customWidth="1"/>
    <col min="6922" max="6922" width="13.140625" style="233" customWidth="1"/>
    <col min="6923" max="6923" width="12" style="233" customWidth="1"/>
    <col min="6924" max="6924" width="12.42578125" style="233" customWidth="1"/>
    <col min="6925" max="7162" width="8" style="233"/>
    <col min="7163" max="7163" width="40.5703125" style="233" customWidth="1"/>
    <col min="7164" max="7166" width="13.28515625" style="233" customWidth="1"/>
    <col min="7167" max="7167" width="13.5703125" style="233" customWidth="1"/>
    <col min="7168" max="7168" width="13" style="233" customWidth="1"/>
    <col min="7169" max="7169" width="13.140625" style="233" customWidth="1"/>
    <col min="7170" max="7170" width="13" style="233" customWidth="1"/>
    <col min="7171" max="7171" width="10.5703125" style="233" customWidth="1"/>
    <col min="7172" max="7172" width="12.5703125" style="233" customWidth="1"/>
    <col min="7173" max="7173" width="0" style="233" hidden="1" customWidth="1"/>
    <col min="7174" max="7175" width="11.85546875" style="233" customWidth="1"/>
    <col min="7176" max="7176" width="12" style="233" customWidth="1"/>
    <col min="7177" max="7177" width="12.140625" style="233" customWidth="1"/>
    <col min="7178" max="7178" width="13.140625" style="233" customWidth="1"/>
    <col min="7179" max="7179" width="12" style="233" customWidth="1"/>
    <col min="7180" max="7180" width="12.42578125" style="233" customWidth="1"/>
    <col min="7181" max="7418" width="8" style="233"/>
    <col min="7419" max="7419" width="40.5703125" style="233" customWidth="1"/>
    <col min="7420" max="7422" width="13.28515625" style="233" customWidth="1"/>
    <col min="7423" max="7423" width="13.5703125" style="233" customWidth="1"/>
    <col min="7424" max="7424" width="13" style="233" customWidth="1"/>
    <col min="7425" max="7425" width="13.140625" style="233" customWidth="1"/>
    <col min="7426" max="7426" width="13" style="233" customWidth="1"/>
    <col min="7427" max="7427" width="10.5703125" style="233" customWidth="1"/>
    <col min="7428" max="7428" width="12.5703125" style="233" customWidth="1"/>
    <col min="7429" max="7429" width="0" style="233" hidden="1" customWidth="1"/>
    <col min="7430" max="7431" width="11.85546875" style="233" customWidth="1"/>
    <col min="7432" max="7432" width="12" style="233" customWidth="1"/>
    <col min="7433" max="7433" width="12.140625" style="233" customWidth="1"/>
    <col min="7434" max="7434" width="13.140625" style="233" customWidth="1"/>
    <col min="7435" max="7435" width="12" style="233" customWidth="1"/>
    <col min="7436" max="7436" width="12.42578125" style="233" customWidth="1"/>
    <col min="7437" max="7674" width="8" style="233"/>
    <col min="7675" max="7675" width="40.5703125" style="233" customWidth="1"/>
    <col min="7676" max="7678" width="13.28515625" style="233" customWidth="1"/>
    <col min="7679" max="7679" width="13.5703125" style="233" customWidth="1"/>
    <col min="7680" max="7680" width="13" style="233" customWidth="1"/>
    <col min="7681" max="7681" width="13.140625" style="233" customWidth="1"/>
    <col min="7682" max="7682" width="13" style="233" customWidth="1"/>
    <col min="7683" max="7683" width="10.5703125" style="233" customWidth="1"/>
    <col min="7684" max="7684" width="12.5703125" style="233" customWidth="1"/>
    <col min="7685" max="7685" width="0" style="233" hidden="1" customWidth="1"/>
    <col min="7686" max="7687" width="11.85546875" style="233" customWidth="1"/>
    <col min="7688" max="7688" width="12" style="233" customWidth="1"/>
    <col min="7689" max="7689" width="12.140625" style="233" customWidth="1"/>
    <col min="7690" max="7690" width="13.140625" style="233" customWidth="1"/>
    <col min="7691" max="7691" width="12" style="233" customWidth="1"/>
    <col min="7692" max="7692" width="12.42578125" style="233" customWidth="1"/>
    <col min="7693" max="7930" width="8" style="233"/>
    <col min="7931" max="7931" width="40.5703125" style="233" customWidth="1"/>
    <col min="7932" max="7934" width="13.28515625" style="233" customWidth="1"/>
    <col min="7935" max="7935" width="13.5703125" style="233" customWidth="1"/>
    <col min="7936" max="7936" width="13" style="233" customWidth="1"/>
    <col min="7937" max="7937" width="13.140625" style="233" customWidth="1"/>
    <col min="7938" max="7938" width="13" style="233" customWidth="1"/>
    <col min="7939" max="7939" width="10.5703125" style="233" customWidth="1"/>
    <col min="7940" max="7940" width="12.5703125" style="233" customWidth="1"/>
    <col min="7941" max="7941" width="0" style="233" hidden="1" customWidth="1"/>
    <col min="7942" max="7943" width="11.85546875" style="233" customWidth="1"/>
    <col min="7944" max="7944" width="12" style="233" customWidth="1"/>
    <col min="7945" max="7945" width="12.140625" style="233" customWidth="1"/>
    <col min="7946" max="7946" width="13.140625" style="233" customWidth="1"/>
    <col min="7947" max="7947" width="12" style="233" customWidth="1"/>
    <col min="7948" max="7948" width="12.42578125" style="233" customWidth="1"/>
    <col min="7949" max="8186" width="8" style="233"/>
    <col min="8187" max="8187" width="40.5703125" style="233" customWidth="1"/>
    <col min="8188" max="8190" width="13.28515625" style="233" customWidth="1"/>
    <col min="8191" max="8191" width="13.5703125" style="233" customWidth="1"/>
    <col min="8192" max="8192" width="13" style="233" customWidth="1"/>
    <col min="8193" max="8193" width="13.140625" style="233" customWidth="1"/>
    <col min="8194" max="8194" width="13" style="233" customWidth="1"/>
    <col min="8195" max="8195" width="10.5703125" style="233" customWidth="1"/>
    <col min="8196" max="8196" width="12.5703125" style="233" customWidth="1"/>
    <col min="8197" max="8197" width="0" style="233" hidden="1" customWidth="1"/>
    <col min="8198" max="8199" width="11.85546875" style="233" customWidth="1"/>
    <col min="8200" max="8200" width="12" style="233" customWidth="1"/>
    <col min="8201" max="8201" width="12.140625" style="233" customWidth="1"/>
    <col min="8202" max="8202" width="13.140625" style="233" customWidth="1"/>
    <col min="8203" max="8203" width="12" style="233" customWidth="1"/>
    <col min="8204" max="8204" width="12.42578125" style="233" customWidth="1"/>
    <col min="8205" max="8442" width="8" style="233"/>
    <col min="8443" max="8443" width="40.5703125" style="233" customWidth="1"/>
    <col min="8444" max="8446" width="13.28515625" style="233" customWidth="1"/>
    <col min="8447" max="8447" width="13.5703125" style="233" customWidth="1"/>
    <col min="8448" max="8448" width="13" style="233" customWidth="1"/>
    <col min="8449" max="8449" width="13.140625" style="233" customWidth="1"/>
    <col min="8450" max="8450" width="13" style="233" customWidth="1"/>
    <col min="8451" max="8451" width="10.5703125" style="233" customWidth="1"/>
    <col min="8452" max="8452" width="12.5703125" style="233" customWidth="1"/>
    <col min="8453" max="8453" width="0" style="233" hidden="1" customWidth="1"/>
    <col min="8454" max="8455" width="11.85546875" style="233" customWidth="1"/>
    <col min="8456" max="8456" width="12" style="233" customWidth="1"/>
    <col min="8457" max="8457" width="12.140625" style="233" customWidth="1"/>
    <col min="8458" max="8458" width="13.140625" style="233" customWidth="1"/>
    <col min="8459" max="8459" width="12" style="233" customWidth="1"/>
    <col min="8460" max="8460" width="12.42578125" style="233" customWidth="1"/>
    <col min="8461" max="8698" width="8" style="233"/>
    <col min="8699" max="8699" width="40.5703125" style="233" customWidth="1"/>
    <col min="8700" max="8702" width="13.28515625" style="233" customWidth="1"/>
    <col min="8703" max="8703" width="13.5703125" style="233" customWidth="1"/>
    <col min="8704" max="8704" width="13" style="233" customWidth="1"/>
    <col min="8705" max="8705" width="13.140625" style="233" customWidth="1"/>
    <col min="8706" max="8706" width="13" style="233" customWidth="1"/>
    <col min="8707" max="8707" width="10.5703125" style="233" customWidth="1"/>
    <col min="8708" max="8708" width="12.5703125" style="233" customWidth="1"/>
    <col min="8709" max="8709" width="0" style="233" hidden="1" customWidth="1"/>
    <col min="8710" max="8711" width="11.85546875" style="233" customWidth="1"/>
    <col min="8712" max="8712" width="12" style="233" customWidth="1"/>
    <col min="8713" max="8713" width="12.140625" style="233" customWidth="1"/>
    <col min="8714" max="8714" width="13.140625" style="233" customWidth="1"/>
    <col min="8715" max="8715" width="12" style="233" customWidth="1"/>
    <col min="8716" max="8716" width="12.42578125" style="233" customWidth="1"/>
    <col min="8717" max="8954" width="8" style="233"/>
    <col min="8955" max="8955" width="40.5703125" style="233" customWidth="1"/>
    <col min="8956" max="8958" width="13.28515625" style="233" customWidth="1"/>
    <col min="8959" max="8959" width="13.5703125" style="233" customWidth="1"/>
    <col min="8960" max="8960" width="13" style="233" customWidth="1"/>
    <col min="8961" max="8961" width="13.140625" style="233" customWidth="1"/>
    <col min="8962" max="8962" width="13" style="233" customWidth="1"/>
    <col min="8963" max="8963" width="10.5703125" style="233" customWidth="1"/>
    <col min="8964" max="8964" width="12.5703125" style="233" customWidth="1"/>
    <col min="8965" max="8965" width="0" style="233" hidden="1" customWidth="1"/>
    <col min="8966" max="8967" width="11.85546875" style="233" customWidth="1"/>
    <col min="8968" max="8968" width="12" style="233" customWidth="1"/>
    <col min="8969" max="8969" width="12.140625" style="233" customWidth="1"/>
    <col min="8970" max="8970" width="13.140625" style="233" customWidth="1"/>
    <col min="8971" max="8971" width="12" style="233" customWidth="1"/>
    <col min="8972" max="8972" width="12.42578125" style="233" customWidth="1"/>
    <col min="8973" max="9210" width="8" style="233"/>
    <col min="9211" max="9211" width="40.5703125" style="233" customWidth="1"/>
    <col min="9212" max="9214" width="13.28515625" style="233" customWidth="1"/>
    <col min="9215" max="9215" width="13.5703125" style="233" customWidth="1"/>
    <col min="9216" max="9216" width="13" style="233" customWidth="1"/>
    <col min="9217" max="9217" width="13.140625" style="233" customWidth="1"/>
    <col min="9218" max="9218" width="13" style="233" customWidth="1"/>
    <col min="9219" max="9219" width="10.5703125" style="233" customWidth="1"/>
    <col min="9220" max="9220" width="12.5703125" style="233" customWidth="1"/>
    <col min="9221" max="9221" width="0" style="233" hidden="1" customWidth="1"/>
    <col min="9222" max="9223" width="11.85546875" style="233" customWidth="1"/>
    <col min="9224" max="9224" width="12" style="233" customWidth="1"/>
    <col min="9225" max="9225" width="12.140625" style="233" customWidth="1"/>
    <col min="9226" max="9226" width="13.140625" style="233" customWidth="1"/>
    <col min="9227" max="9227" width="12" style="233" customWidth="1"/>
    <col min="9228" max="9228" width="12.42578125" style="233" customWidth="1"/>
    <col min="9229" max="9466" width="8" style="233"/>
    <col min="9467" max="9467" width="40.5703125" style="233" customWidth="1"/>
    <col min="9468" max="9470" width="13.28515625" style="233" customWidth="1"/>
    <col min="9471" max="9471" width="13.5703125" style="233" customWidth="1"/>
    <col min="9472" max="9472" width="13" style="233" customWidth="1"/>
    <col min="9473" max="9473" width="13.140625" style="233" customWidth="1"/>
    <col min="9474" max="9474" width="13" style="233" customWidth="1"/>
    <col min="9475" max="9475" width="10.5703125" style="233" customWidth="1"/>
    <col min="9476" max="9476" width="12.5703125" style="233" customWidth="1"/>
    <col min="9477" max="9477" width="0" style="233" hidden="1" customWidth="1"/>
    <col min="9478" max="9479" width="11.85546875" style="233" customWidth="1"/>
    <col min="9480" max="9480" width="12" style="233" customWidth="1"/>
    <col min="9481" max="9481" width="12.140625" style="233" customWidth="1"/>
    <col min="9482" max="9482" width="13.140625" style="233" customWidth="1"/>
    <col min="9483" max="9483" width="12" style="233" customWidth="1"/>
    <col min="9484" max="9484" width="12.42578125" style="233" customWidth="1"/>
    <col min="9485" max="9722" width="8" style="233"/>
    <col min="9723" max="9723" width="40.5703125" style="233" customWidth="1"/>
    <col min="9724" max="9726" width="13.28515625" style="233" customWidth="1"/>
    <col min="9727" max="9727" width="13.5703125" style="233" customWidth="1"/>
    <col min="9728" max="9728" width="13" style="233" customWidth="1"/>
    <col min="9729" max="9729" width="13.140625" style="233" customWidth="1"/>
    <col min="9730" max="9730" width="13" style="233" customWidth="1"/>
    <col min="9731" max="9731" width="10.5703125" style="233" customWidth="1"/>
    <col min="9732" max="9732" width="12.5703125" style="233" customWidth="1"/>
    <col min="9733" max="9733" width="0" style="233" hidden="1" customWidth="1"/>
    <col min="9734" max="9735" width="11.85546875" style="233" customWidth="1"/>
    <col min="9736" max="9736" width="12" style="233" customWidth="1"/>
    <col min="9737" max="9737" width="12.140625" style="233" customWidth="1"/>
    <col min="9738" max="9738" width="13.140625" style="233" customWidth="1"/>
    <col min="9739" max="9739" width="12" style="233" customWidth="1"/>
    <col min="9740" max="9740" width="12.42578125" style="233" customWidth="1"/>
    <col min="9741" max="9978" width="8" style="233"/>
    <col min="9979" max="9979" width="40.5703125" style="233" customWidth="1"/>
    <col min="9980" max="9982" width="13.28515625" style="233" customWidth="1"/>
    <col min="9983" max="9983" width="13.5703125" style="233" customWidth="1"/>
    <col min="9984" max="9984" width="13" style="233" customWidth="1"/>
    <col min="9985" max="9985" width="13.140625" style="233" customWidth="1"/>
    <col min="9986" max="9986" width="13" style="233" customWidth="1"/>
    <col min="9987" max="9987" width="10.5703125" style="233" customWidth="1"/>
    <col min="9988" max="9988" width="12.5703125" style="233" customWidth="1"/>
    <col min="9989" max="9989" width="0" style="233" hidden="1" customWidth="1"/>
    <col min="9990" max="9991" width="11.85546875" style="233" customWidth="1"/>
    <col min="9992" max="9992" width="12" style="233" customWidth="1"/>
    <col min="9993" max="9993" width="12.140625" style="233" customWidth="1"/>
    <col min="9994" max="9994" width="13.140625" style="233" customWidth="1"/>
    <col min="9995" max="9995" width="12" style="233" customWidth="1"/>
    <col min="9996" max="9996" width="12.42578125" style="233" customWidth="1"/>
    <col min="9997" max="10234" width="8" style="233"/>
    <col min="10235" max="10235" width="40.5703125" style="233" customWidth="1"/>
    <col min="10236" max="10238" width="13.28515625" style="233" customWidth="1"/>
    <col min="10239" max="10239" width="13.5703125" style="233" customWidth="1"/>
    <col min="10240" max="10240" width="13" style="233" customWidth="1"/>
    <col min="10241" max="10241" width="13.140625" style="233" customWidth="1"/>
    <col min="10242" max="10242" width="13" style="233" customWidth="1"/>
    <col min="10243" max="10243" width="10.5703125" style="233" customWidth="1"/>
    <col min="10244" max="10244" width="12.5703125" style="233" customWidth="1"/>
    <col min="10245" max="10245" width="0" style="233" hidden="1" customWidth="1"/>
    <col min="10246" max="10247" width="11.85546875" style="233" customWidth="1"/>
    <col min="10248" max="10248" width="12" style="233" customWidth="1"/>
    <col min="10249" max="10249" width="12.140625" style="233" customWidth="1"/>
    <col min="10250" max="10250" width="13.140625" style="233" customWidth="1"/>
    <col min="10251" max="10251" width="12" style="233" customWidth="1"/>
    <col min="10252" max="10252" width="12.42578125" style="233" customWidth="1"/>
    <col min="10253" max="10490" width="8" style="233"/>
    <col min="10491" max="10491" width="40.5703125" style="233" customWidth="1"/>
    <col min="10492" max="10494" width="13.28515625" style="233" customWidth="1"/>
    <col min="10495" max="10495" width="13.5703125" style="233" customWidth="1"/>
    <col min="10496" max="10496" width="13" style="233" customWidth="1"/>
    <col min="10497" max="10497" width="13.140625" style="233" customWidth="1"/>
    <col min="10498" max="10498" width="13" style="233" customWidth="1"/>
    <col min="10499" max="10499" width="10.5703125" style="233" customWidth="1"/>
    <col min="10500" max="10500" width="12.5703125" style="233" customWidth="1"/>
    <col min="10501" max="10501" width="0" style="233" hidden="1" customWidth="1"/>
    <col min="10502" max="10503" width="11.85546875" style="233" customWidth="1"/>
    <col min="10504" max="10504" width="12" style="233" customWidth="1"/>
    <col min="10505" max="10505" width="12.140625" style="233" customWidth="1"/>
    <col min="10506" max="10506" width="13.140625" style="233" customWidth="1"/>
    <col min="10507" max="10507" width="12" style="233" customWidth="1"/>
    <col min="10508" max="10508" width="12.42578125" style="233" customWidth="1"/>
    <col min="10509" max="10746" width="8" style="233"/>
    <col min="10747" max="10747" width="40.5703125" style="233" customWidth="1"/>
    <col min="10748" max="10750" width="13.28515625" style="233" customWidth="1"/>
    <col min="10751" max="10751" width="13.5703125" style="233" customWidth="1"/>
    <col min="10752" max="10752" width="13" style="233" customWidth="1"/>
    <col min="10753" max="10753" width="13.140625" style="233" customWidth="1"/>
    <col min="10754" max="10754" width="13" style="233" customWidth="1"/>
    <col min="10755" max="10755" width="10.5703125" style="233" customWidth="1"/>
    <col min="10756" max="10756" width="12.5703125" style="233" customWidth="1"/>
    <col min="10757" max="10757" width="0" style="233" hidden="1" customWidth="1"/>
    <col min="10758" max="10759" width="11.85546875" style="233" customWidth="1"/>
    <col min="10760" max="10760" width="12" style="233" customWidth="1"/>
    <col min="10761" max="10761" width="12.140625" style="233" customWidth="1"/>
    <col min="10762" max="10762" width="13.140625" style="233" customWidth="1"/>
    <col min="10763" max="10763" width="12" style="233" customWidth="1"/>
    <col min="10764" max="10764" width="12.42578125" style="233" customWidth="1"/>
    <col min="10765" max="11002" width="8" style="233"/>
    <col min="11003" max="11003" width="40.5703125" style="233" customWidth="1"/>
    <col min="11004" max="11006" width="13.28515625" style="233" customWidth="1"/>
    <col min="11007" max="11007" width="13.5703125" style="233" customWidth="1"/>
    <col min="11008" max="11008" width="13" style="233" customWidth="1"/>
    <col min="11009" max="11009" width="13.140625" style="233" customWidth="1"/>
    <col min="11010" max="11010" width="13" style="233" customWidth="1"/>
    <col min="11011" max="11011" width="10.5703125" style="233" customWidth="1"/>
    <col min="11012" max="11012" width="12.5703125" style="233" customWidth="1"/>
    <col min="11013" max="11013" width="0" style="233" hidden="1" customWidth="1"/>
    <col min="11014" max="11015" width="11.85546875" style="233" customWidth="1"/>
    <col min="11016" max="11016" width="12" style="233" customWidth="1"/>
    <col min="11017" max="11017" width="12.140625" style="233" customWidth="1"/>
    <col min="11018" max="11018" width="13.140625" style="233" customWidth="1"/>
    <col min="11019" max="11019" width="12" style="233" customWidth="1"/>
    <col min="11020" max="11020" width="12.42578125" style="233" customWidth="1"/>
    <col min="11021" max="11258" width="8" style="233"/>
    <col min="11259" max="11259" width="40.5703125" style="233" customWidth="1"/>
    <col min="11260" max="11262" width="13.28515625" style="233" customWidth="1"/>
    <col min="11263" max="11263" width="13.5703125" style="233" customWidth="1"/>
    <col min="11264" max="11264" width="13" style="233" customWidth="1"/>
    <col min="11265" max="11265" width="13.140625" style="233" customWidth="1"/>
    <col min="11266" max="11266" width="13" style="233" customWidth="1"/>
    <col min="11267" max="11267" width="10.5703125" style="233" customWidth="1"/>
    <col min="11268" max="11268" width="12.5703125" style="233" customWidth="1"/>
    <col min="11269" max="11269" width="0" style="233" hidden="1" customWidth="1"/>
    <col min="11270" max="11271" width="11.85546875" style="233" customWidth="1"/>
    <col min="11272" max="11272" width="12" style="233" customWidth="1"/>
    <col min="11273" max="11273" width="12.140625" style="233" customWidth="1"/>
    <col min="11274" max="11274" width="13.140625" style="233" customWidth="1"/>
    <col min="11275" max="11275" width="12" style="233" customWidth="1"/>
    <col min="11276" max="11276" width="12.42578125" style="233" customWidth="1"/>
    <col min="11277" max="11514" width="8" style="233"/>
    <col min="11515" max="11515" width="40.5703125" style="233" customWidth="1"/>
    <col min="11516" max="11518" width="13.28515625" style="233" customWidth="1"/>
    <col min="11519" max="11519" width="13.5703125" style="233" customWidth="1"/>
    <col min="11520" max="11520" width="13" style="233" customWidth="1"/>
    <col min="11521" max="11521" width="13.140625" style="233" customWidth="1"/>
    <col min="11522" max="11522" width="13" style="233" customWidth="1"/>
    <col min="11523" max="11523" width="10.5703125" style="233" customWidth="1"/>
    <col min="11524" max="11524" width="12.5703125" style="233" customWidth="1"/>
    <col min="11525" max="11525" width="0" style="233" hidden="1" customWidth="1"/>
    <col min="11526" max="11527" width="11.85546875" style="233" customWidth="1"/>
    <col min="11528" max="11528" width="12" style="233" customWidth="1"/>
    <col min="11529" max="11529" width="12.140625" style="233" customWidth="1"/>
    <col min="11530" max="11530" width="13.140625" style="233" customWidth="1"/>
    <col min="11531" max="11531" width="12" style="233" customWidth="1"/>
    <col min="11532" max="11532" width="12.42578125" style="233" customWidth="1"/>
    <col min="11533" max="11770" width="8" style="233"/>
    <col min="11771" max="11771" width="40.5703125" style="233" customWidth="1"/>
    <col min="11772" max="11774" width="13.28515625" style="233" customWidth="1"/>
    <col min="11775" max="11775" width="13.5703125" style="233" customWidth="1"/>
    <col min="11776" max="11776" width="13" style="233" customWidth="1"/>
    <col min="11777" max="11777" width="13.140625" style="233" customWidth="1"/>
    <col min="11778" max="11778" width="13" style="233" customWidth="1"/>
    <col min="11779" max="11779" width="10.5703125" style="233" customWidth="1"/>
    <col min="11780" max="11780" width="12.5703125" style="233" customWidth="1"/>
    <col min="11781" max="11781" width="0" style="233" hidden="1" customWidth="1"/>
    <col min="11782" max="11783" width="11.85546875" style="233" customWidth="1"/>
    <col min="11784" max="11784" width="12" style="233" customWidth="1"/>
    <col min="11785" max="11785" width="12.140625" style="233" customWidth="1"/>
    <col min="11786" max="11786" width="13.140625" style="233" customWidth="1"/>
    <col min="11787" max="11787" width="12" style="233" customWidth="1"/>
    <col min="11788" max="11788" width="12.42578125" style="233" customWidth="1"/>
    <col min="11789" max="12026" width="8" style="233"/>
    <col min="12027" max="12027" width="40.5703125" style="233" customWidth="1"/>
    <col min="12028" max="12030" width="13.28515625" style="233" customWidth="1"/>
    <col min="12031" max="12031" width="13.5703125" style="233" customWidth="1"/>
    <col min="12032" max="12032" width="13" style="233" customWidth="1"/>
    <col min="12033" max="12033" width="13.140625" style="233" customWidth="1"/>
    <col min="12034" max="12034" width="13" style="233" customWidth="1"/>
    <col min="12035" max="12035" width="10.5703125" style="233" customWidth="1"/>
    <col min="12036" max="12036" width="12.5703125" style="233" customWidth="1"/>
    <col min="12037" max="12037" width="0" style="233" hidden="1" customWidth="1"/>
    <col min="12038" max="12039" width="11.85546875" style="233" customWidth="1"/>
    <col min="12040" max="12040" width="12" style="233" customWidth="1"/>
    <col min="12041" max="12041" width="12.140625" style="233" customWidth="1"/>
    <col min="12042" max="12042" width="13.140625" style="233" customWidth="1"/>
    <col min="12043" max="12043" width="12" style="233" customWidth="1"/>
    <col min="12044" max="12044" width="12.42578125" style="233" customWidth="1"/>
    <col min="12045" max="12282" width="8" style="233"/>
    <col min="12283" max="12283" width="40.5703125" style="233" customWidth="1"/>
    <col min="12284" max="12286" width="13.28515625" style="233" customWidth="1"/>
    <col min="12287" max="12287" width="13.5703125" style="233" customWidth="1"/>
    <col min="12288" max="12288" width="13" style="233" customWidth="1"/>
    <col min="12289" max="12289" width="13.140625" style="233" customWidth="1"/>
    <col min="12290" max="12290" width="13" style="233" customWidth="1"/>
    <col min="12291" max="12291" width="10.5703125" style="233" customWidth="1"/>
    <col min="12292" max="12292" width="12.5703125" style="233" customWidth="1"/>
    <col min="12293" max="12293" width="0" style="233" hidden="1" customWidth="1"/>
    <col min="12294" max="12295" width="11.85546875" style="233" customWidth="1"/>
    <col min="12296" max="12296" width="12" style="233" customWidth="1"/>
    <col min="12297" max="12297" width="12.140625" style="233" customWidth="1"/>
    <col min="12298" max="12298" width="13.140625" style="233" customWidth="1"/>
    <col min="12299" max="12299" width="12" style="233" customWidth="1"/>
    <col min="12300" max="12300" width="12.42578125" style="233" customWidth="1"/>
    <col min="12301" max="12538" width="8" style="233"/>
    <col min="12539" max="12539" width="40.5703125" style="233" customWidth="1"/>
    <col min="12540" max="12542" width="13.28515625" style="233" customWidth="1"/>
    <col min="12543" max="12543" width="13.5703125" style="233" customWidth="1"/>
    <col min="12544" max="12544" width="13" style="233" customWidth="1"/>
    <col min="12545" max="12545" width="13.140625" style="233" customWidth="1"/>
    <col min="12546" max="12546" width="13" style="233" customWidth="1"/>
    <col min="12547" max="12547" width="10.5703125" style="233" customWidth="1"/>
    <col min="12548" max="12548" width="12.5703125" style="233" customWidth="1"/>
    <col min="12549" max="12549" width="0" style="233" hidden="1" customWidth="1"/>
    <col min="12550" max="12551" width="11.85546875" style="233" customWidth="1"/>
    <col min="12552" max="12552" width="12" style="233" customWidth="1"/>
    <col min="12553" max="12553" width="12.140625" style="233" customWidth="1"/>
    <col min="12554" max="12554" width="13.140625" style="233" customWidth="1"/>
    <col min="12555" max="12555" width="12" style="233" customWidth="1"/>
    <col min="12556" max="12556" width="12.42578125" style="233" customWidth="1"/>
    <col min="12557" max="12794" width="8" style="233"/>
    <col min="12795" max="12795" width="40.5703125" style="233" customWidth="1"/>
    <col min="12796" max="12798" width="13.28515625" style="233" customWidth="1"/>
    <col min="12799" max="12799" width="13.5703125" style="233" customWidth="1"/>
    <col min="12800" max="12800" width="13" style="233" customWidth="1"/>
    <col min="12801" max="12801" width="13.140625" style="233" customWidth="1"/>
    <col min="12802" max="12802" width="13" style="233" customWidth="1"/>
    <col min="12803" max="12803" width="10.5703125" style="233" customWidth="1"/>
    <col min="12804" max="12804" width="12.5703125" style="233" customWidth="1"/>
    <col min="12805" max="12805" width="0" style="233" hidden="1" customWidth="1"/>
    <col min="12806" max="12807" width="11.85546875" style="233" customWidth="1"/>
    <col min="12808" max="12808" width="12" style="233" customWidth="1"/>
    <col min="12809" max="12809" width="12.140625" style="233" customWidth="1"/>
    <col min="12810" max="12810" width="13.140625" style="233" customWidth="1"/>
    <col min="12811" max="12811" width="12" style="233" customWidth="1"/>
    <col min="12812" max="12812" width="12.42578125" style="233" customWidth="1"/>
    <col min="12813" max="13050" width="8" style="233"/>
    <col min="13051" max="13051" width="40.5703125" style="233" customWidth="1"/>
    <col min="13052" max="13054" width="13.28515625" style="233" customWidth="1"/>
    <col min="13055" max="13055" width="13.5703125" style="233" customWidth="1"/>
    <col min="13056" max="13056" width="13" style="233" customWidth="1"/>
    <col min="13057" max="13057" width="13.140625" style="233" customWidth="1"/>
    <col min="13058" max="13058" width="13" style="233" customWidth="1"/>
    <col min="13059" max="13059" width="10.5703125" style="233" customWidth="1"/>
    <col min="13060" max="13060" width="12.5703125" style="233" customWidth="1"/>
    <col min="13061" max="13061" width="0" style="233" hidden="1" customWidth="1"/>
    <col min="13062" max="13063" width="11.85546875" style="233" customWidth="1"/>
    <col min="13064" max="13064" width="12" style="233" customWidth="1"/>
    <col min="13065" max="13065" width="12.140625" style="233" customWidth="1"/>
    <col min="13066" max="13066" width="13.140625" style="233" customWidth="1"/>
    <col min="13067" max="13067" width="12" style="233" customWidth="1"/>
    <col min="13068" max="13068" width="12.42578125" style="233" customWidth="1"/>
    <col min="13069" max="13306" width="8" style="233"/>
    <col min="13307" max="13307" width="40.5703125" style="233" customWidth="1"/>
    <col min="13308" max="13310" width="13.28515625" style="233" customWidth="1"/>
    <col min="13311" max="13311" width="13.5703125" style="233" customWidth="1"/>
    <col min="13312" max="13312" width="13" style="233" customWidth="1"/>
    <col min="13313" max="13313" width="13.140625" style="233" customWidth="1"/>
    <col min="13314" max="13314" width="13" style="233" customWidth="1"/>
    <col min="13315" max="13315" width="10.5703125" style="233" customWidth="1"/>
    <col min="13316" max="13316" width="12.5703125" style="233" customWidth="1"/>
    <col min="13317" max="13317" width="0" style="233" hidden="1" customWidth="1"/>
    <col min="13318" max="13319" width="11.85546875" style="233" customWidth="1"/>
    <col min="13320" max="13320" width="12" style="233" customWidth="1"/>
    <col min="13321" max="13321" width="12.140625" style="233" customWidth="1"/>
    <col min="13322" max="13322" width="13.140625" style="233" customWidth="1"/>
    <col min="13323" max="13323" width="12" style="233" customWidth="1"/>
    <col min="13324" max="13324" width="12.42578125" style="233" customWidth="1"/>
    <col min="13325" max="13562" width="8" style="233"/>
    <col min="13563" max="13563" width="40.5703125" style="233" customWidth="1"/>
    <col min="13564" max="13566" width="13.28515625" style="233" customWidth="1"/>
    <col min="13567" max="13567" width="13.5703125" style="233" customWidth="1"/>
    <col min="13568" max="13568" width="13" style="233" customWidth="1"/>
    <col min="13569" max="13569" width="13.140625" style="233" customWidth="1"/>
    <col min="13570" max="13570" width="13" style="233" customWidth="1"/>
    <col min="13571" max="13571" width="10.5703125" style="233" customWidth="1"/>
    <col min="13572" max="13572" width="12.5703125" style="233" customWidth="1"/>
    <col min="13573" max="13573" width="0" style="233" hidden="1" customWidth="1"/>
    <col min="13574" max="13575" width="11.85546875" style="233" customWidth="1"/>
    <col min="13576" max="13576" width="12" style="233" customWidth="1"/>
    <col min="13577" max="13577" width="12.140625" style="233" customWidth="1"/>
    <col min="13578" max="13578" width="13.140625" style="233" customWidth="1"/>
    <col min="13579" max="13579" width="12" style="233" customWidth="1"/>
    <col min="13580" max="13580" width="12.42578125" style="233" customWidth="1"/>
    <col min="13581" max="13818" width="8" style="233"/>
    <col min="13819" max="13819" width="40.5703125" style="233" customWidth="1"/>
    <col min="13820" max="13822" width="13.28515625" style="233" customWidth="1"/>
    <col min="13823" max="13823" width="13.5703125" style="233" customWidth="1"/>
    <col min="13824" max="13824" width="13" style="233" customWidth="1"/>
    <col min="13825" max="13825" width="13.140625" style="233" customWidth="1"/>
    <col min="13826" max="13826" width="13" style="233" customWidth="1"/>
    <col min="13827" max="13827" width="10.5703125" style="233" customWidth="1"/>
    <col min="13828" max="13828" width="12.5703125" style="233" customWidth="1"/>
    <col min="13829" max="13829" width="0" style="233" hidden="1" customWidth="1"/>
    <col min="13830" max="13831" width="11.85546875" style="233" customWidth="1"/>
    <col min="13832" max="13832" width="12" style="233" customWidth="1"/>
    <col min="13833" max="13833" width="12.140625" style="233" customWidth="1"/>
    <col min="13834" max="13834" width="13.140625" style="233" customWidth="1"/>
    <col min="13835" max="13835" width="12" style="233" customWidth="1"/>
    <col min="13836" max="13836" width="12.42578125" style="233" customWidth="1"/>
    <col min="13837" max="14074" width="8" style="233"/>
    <col min="14075" max="14075" width="40.5703125" style="233" customWidth="1"/>
    <col min="14076" max="14078" width="13.28515625" style="233" customWidth="1"/>
    <col min="14079" max="14079" width="13.5703125" style="233" customWidth="1"/>
    <col min="14080" max="14080" width="13" style="233" customWidth="1"/>
    <col min="14081" max="14081" width="13.140625" style="233" customWidth="1"/>
    <col min="14082" max="14082" width="13" style="233" customWidth="1"/>
    <col min="14083" max="14083" width="10.5703125" style="233" customWidth="1"/>
    <col min="14084" max="14084" width="12.5703125" style="233" customWidth="1"/>
    <col min="14085" max="14085" width="0" style="233" hidden="1" customWidth="1"/>
    <col min="14086" max="14087" width="11.85546875" style="233" customWidth="1"/>
    <col min="14088" max="14088" width="12" style="233" customWidth="1"/>
    <col min="14089" max="14089" width="12.140625" style="233" customWidth="1"/>
    <col min="14090" max="14090" width="13.140625" style="233" customWidth="1"/>
    <col min="14091" max="14091" width="12" style="233" customWidth="1"/>
    <col min="14092" max="14092" width="12.42578125" style="233" customWidth="1"/>
    <col min="14093" max="14330" width="8" style="233"/>
    <col min="14331" max="14331" width="40.5703125" style="233" customWidth="1"/>
    <col min="14332" max="14334" width="13.28515625" style="233" customWidth="1"/>
    <col min="14335" max="14335" width="13.5703125" style="233" customWidth="1"/>
    <col min="14336" max="14336" width="13" style="233" customWidth="1"/>
    <col min="14337" max="14337" width="13.140625" style="233" customWidth="1"/>
    <col min="14338" max="14338" width="13" style="233" customWidth="1"/>
    <col min="14339" max="14339" width="10.5703125" style="233" customWidth="1"/>
    <col min="14340" max="14340" width="12.5703125" style="233" customWidth="1"/>
    <col min="14341" max="14341" width="0" style="233" hidden="1" customWidth="1"/>
    <col min="14342" max="14343" width="11.85546875" style="233" customWidth="1"/>
    <col min="14344" max="14344" width="12" style="233" customWidth="1"/>
    <col min="14345" max="14345" width="12.140625" style="233" customWidth="1"/>
    <col min="14346" max="14346" width="13.140625" style="233" customWidth="1"/>
    <col min="14347" max="14347" width="12" style="233" customWidth="1"/>
    <col min="14348" max="14348" width="12.42578125" style="233" customWidth="1"/>
    <col min="14349" max="14586" width="8" style="233"/>
    <col min="14587" max="14587" width="40.5703125" style="233" customWidth="1"/>
    <col min="14588" max="14590" width="13.28515625" style="233" customWidth="1"/>
    <col min="14591" max="14591" width="13.5703125" style="233" customWidth="1"/>
    <col min="14592" max="14592" width="13" style="233" customWidth="1"/>
    <col min="14593" max="14593" width="13.140625" style="233" customWidth="1"/>
    <col min="14594" max="14594" width="13" style="233" customWidth="1"/>
    <col min="14595" max="14595" width="10.5703125" style="233" customWidth="1"/>
    <col min="14596" max="14596" width="12.5703125" style="233" customWidth="1"/>
    <col min="14597" max="14597" width="0" style="233" hidden="1" customWidth="1"/>
    <col min="14598" max="14599" width="11.85546875" style="233" customWidth="1"/>
    <col min="14600" max="14600" width="12" style="233" customWidth="1"/>
    <col min="14601" max="14601" width="12.140625" style="233" customWidth="1"/>
    <col min="14602" max="14602" width="13.140625" style="233" customWidth="1"/>
    <col min="14603" max="14603" width="12" style="233" customWidth="1"/>
    <col min="14604" max="14604" width="12.42578125" style="233" customWidth="1"/>
    <col min="14605" max="14842" width="8" style="233"/>
    <col min="14843" max="14843" width="40.5703125" style="233" customWidth="1"/>
    <col min="14844" max="14846" width="13.28515625" style="233" customWidth="1"/>
    <col min="14847" max="14847" width="13.5703125" style="233" customWidth="1"/>
    <col min="14848" max="14848" width="13" style="233" customWidth="1"/>
    <col min="14849" max="14849" width="13.140625" style="233" customWidth="1"/>
    <col min="14850" max="14850" width="13" style="233" customWidth="1"/>
    <col min="14851" max="14851" width="10.5703125" style="233" customWidth="1"/>
    <col min="14852" max="14852" width="12.5703125" style="233" customWidth="1"/>
    <col min="14853" max="14853" width="0" style="233" hidden="1" customWidth="1"/>
    <col min="14854" max="14855" width="11.85546875" style="233" customWidth="1"/>
    <col min="14856" max="14856" width="12" style="233" customWidth="1"/>
    <col min="14857" max="14857" width="12.140625" style="233" customWidth="1"/>
    <col min="14858" max="14858" width="13.140625" style="233" customWidth="1"/>
    <col min="14859" max="14859" width="12" style="233" customWidth="1"/>
    <col min="14860" max="14860" width="12.42578125" style="233" customWidth="1"/>
    <col min="14861" max="15098" width="8" style="233"/>
    <col min="15099" max="15099" width="40.5703125" style="233" customWidth="1"/>
    <col min="15100" max="15102" width="13.28515625" style="233" customWidth="1"/>
    <col min="15103" max="15103" width="13.5703125" style="233" customWidth="1"/>
    <col min="15104" max="15104" width="13" style="233" customWidth="1"/>
    <col min="15105" max="15105" width="13.140625" style="233" customWidth="1"/>
    <col min="15106" max="15106" width="13" style="233" customWidth="1"/>
    <col min="15107" max="15107" width="10.5703125" style="233" customWidth="1"/>
    <col min="15108" max="15108" width="12.5703125" style="233" customWidth="1"/>
    <col min="15109" max="15109" width="0" style="233" hidden="1" customWidth="1"/>
    <col min="15110" max="15111" width="11.85546875" style="233" customWidth="1"/>
    <col min="15112" max="15112" width="12" style="233" customWidth="1"/>
    <col min="15113" max="15113" width="12.140625" style="233" customWidth="1"/>
    <col min="15114" max="15114" width="13.140625" style="233" customWidth="1"/>
    <col min="15115" max="15115" width="12" style="233" customWidth="1"/>
    <col min="15116" max="15116" width="12.42578125" style="233" customWidth="1"/>
    <col min="15117" max="15354" width="8" style="233"/>
    <col min="15355" max="15355" width="40.5703125" style="233" customWidth="1"/>
    <col min="15356" max="15358" width="13.28515625" style="233" customWidth="1"/>
    <col min="15359" max="15359" width="13.5703125" style="233" customWidth="1"/>
    <col min="15360" max="15360" width="13" style="233" customWidth="1"/>
    <col min="15361" max="15361" width="13.140625" style="233" customWidth="1"/>
    <col min="15362" max="15362" width="13" style="233" customWidth="1"/>
    <col min="15363" max="15363" width="10.5703125" style="233" customWidth="1"/>
    <col min="15364" max="15364" width="12.5703125" style="233" customWidth="1"/>
    <col min="15365" max="15365" width="0" style="233" hidden="1" customWidth="1"/>
    <col min="15366" max="15367" width="11.85546875" style="233" customWidth="1"/>
    <col min="15368" max="15368" width="12" style="233" customWidth="1"/>
    <col min="15369" max="15369" width="12.140625" style="233" customWidth="1"/>
    <col min="15370" max="15370" width="13.140625" style="233" customWidth="1"/>
    <col min="15371" max="15371" width="12" style="233" customWidth="1"/>
    <col min="15372" max="15372" width="12.42578125" style="233" customWidth="1"/>
    <col min="15373" max="15610" width="8" style="233"/>
    <col min="15611" max="15611" width="40.5703125" style="233" customWidth="1"/>
    <col min="15612" max="15614" width="13.28515625" style="233" customWidth="1"/>
    <col min="15615" max="15615" width="13.5703125" style="233" customWidth="1"/>
    <col min="15616" max="15616" width="13" style="233" customWidth="1"/>
    <col min="15617" max="15617" width="13.140625" style="233" customWidth="1"/>
    <col min="15618" max="15618" width="13" style="233" customWidth="1"/>
    <col min="15619" max="15619" width="10.5703125" style="233" customWidth="1"/>
    <col min="15620" max="15620" width="12.5703125" style="233" customWidth="1"/>
    <col min="15621" max="15621" width="0" style="233" hidden="1" customWidth="1"/>
    <col min="15622" max="15623" width="11.85546875" style="233" customWidth="1"/>
    <col min="15624" max="15624" width="12" style="233" customWidth="1"/>
    <col min="15625" max="15625" width="12.140625" style="233" customWidth="1"/>
    <col min="15626" max="15626" width="13.140625" style="233" customWidth="1"/>
    <col min="15627" max="15627" width="12" style="233" customWidth="1"/>
    <col min="15628" max="15628" width="12.42578125" style="233" customWidth="1"/>
    <col min="15629" max="15866" width="8" style="233"/>
    <col min="15867" max="15867" width="40.5703125" style="233" customWidth="1"/>
    <col min="15868" max="15870" width="13.28515625" style="233" customWidth="1"/>
    <col min="15871" max="15871" width="13.5703125" style="233" customWidth="1"/>
    <col min="15872" max="15872" width="13" style="233" customWidth="1"/>
    <col min="15873" max="15873" width="13.140625" style="233" customWidth="1"/>
    <col min="15874" max="15874" width="13" style="233" customWidth="1"/>
    <col min="15875" max="15875" width="10.5703125" style="233" customWidth="1"/>
    <col min="15876" max="15876" width="12.5703125" style="233" customWidth="1"/>
    <col min="15877" max="15877" width="0" style="233" hidden="1" customWidth="1"/>
    <col min="15878" max="15879" width="11.85546875" style="233" customWidth="1"/>
    <col min="15880" max="15880" width="12" style="233" customWidth="1"/>
    <col min="15881" max="15881" width="12.140625" style="233" customWidth="1"/>
    <col min="15882" max="15882" width="13.140625" style="233" customWidth="1"/>
    <col min="15883" max="15883" width="12" style="233" customWidth="1"/>
    <col min="15884" max="15884" width="12.42578125" style="233" customWidth="1"/>
    <col min="15885" max="16122" width="8" style="233"/>
    <col min="16123" max="16123" width="40.5703125" style="233" customWidth="1"/>
    <col min="16124" max="16126" width="13.28515625" style="233" customWidth="1"/>
    <col min="16127" max="16127" width="13.5703125" style="233" customWidth="1"/>
    <col min="16128" max="16128" width="13" style="233" customWidth="1"/>
    <col min="16129" max="16129" width="13.140625" style="233" customWidth="1"/>
    <col min="16130" max="16130" width="13" style="233" customWidth="1"/>
    <col min="16131" max="16131" width="10.5703125" style="233" customWidth="1"/>
    <col min="16132" max="16132" width="12.5703125" style="233" customWidth="1"/>
    <col min="16133" max="16133" width="0" style="233" hidden="1" customWidth="1"/>
    <col min="16134" max="16135" width="11.85546875" style="233" customWidth="1"/>
    <col min="16136" max="16136" width="12" style="233" customWidth="1"/>
    <col min="16137" max="16137" width="12.140625" style="233" customWidth="1"/>
    <col min="16138" max="16138" width="13.140625" style="233" customWidth="1"/>
    <col min="16139" max="16139" width="12" style="233" customWidth="1"/>
    <col min="16140" max="16140" width="12.42578125" style="233" customWidth="1"/>
    <col min="16141" max="16384" width="8" style="233"/>
  </cols>
  <sheetData>
    <row r="1" spans="1:13" s="225" customFormat="1" ht="15" customHeight="1" x14ac:dyDescent="0.2">
      <c r="A1" s="217" t="str">
        <f>[2]BYDEPT!A1</f>
        <v>CY 2015 PROGRAM, ALLOTMENT RELEASES, BALANCE</v>
      </c>
      <c r="B1" s="218"/>
      <c r="C1" s="218"/>
      <c r="D1" s="218"/>
      <c r="E1" s="219"/>
      <c r="F1" s="220"/>
      <c r="G1" s="220"/>
      <c r="H1" s="220"/>
      <c r="I1" s="221"/>
      <c r="J1" s="222"/>
      <c r="K1" s="223"/>
      <c r="L1" s="222"/>
      <c r="M1" s="223"/>
    </row>
    <row r="2" spans="1:13" s="225" customFormat="1" ht="15" customHeight="1" x14ac:dyDescent="0.2">
      <c r="A2" s="217" t="str">
        <f>[2]BYDEPT!A2</f>
        <v>January 1-May 31, 2015</v>
      </c>
      <c r="B2" s="218"/>
      <c r="C2" s="218"/>
      <c r="D2" s="218"/>
      <c r="E2" s="226"/>
      <c r="F2" s="219"/>
      <c r="G2" s="219"/>
      <c r="H2" s="227"/>
      <c r="I2" s="228"/>
      <c r="J2" s="226"/>
      <c r="K2" s="223"/>
      <c r="L2" s="226"/>
      <c r="M2" s="223"/>
    </row>
    <row r="3" spans="1:13" s="232" customFormat="1" ht="15.75" customHeight="1" x14ac:dyDescent="0.2">
      <c r="A3" s="218" t="s">
        <v>0</v>
      </c>
      <c r="B3" s="218"/>
      <c r="C3" s="218"/>
      <c r="D3" s="218"/>
      <c r="E3" s="229"/>
      <c r="F3" s="229"/>
      <c r="G3" s="229"/>
      <c r="H3" s="230"/>
      <c r="I3" s="231"/>
      <c r="J3" s="229"/>
      <c r="K3" s="224"/>
      <c r="L3" s="229"/>
      <c r="M3" s="224"/>
    </row>
    <row r="4" spans="1:13" ht="27" customHeight="1" x14ac:dyDescent="0.2">
      <c r="A4" s="407" t="s">
        <v>1</v>
      </c>
      <c r="B4" s="408" t="s">
        <v>303</v>
      </c>
      <c r="C4" s="408" t="s">
        <v>326</v>
      </c>
      <c r="D4" s="408" t="s">
        <v>327</v>
      </c>
      <c r="E4" s="411" t="s">
        <v>220</v>
      </c>
      <c r="F4" s="412"/>
      <c r="G4" s="413"/>
      <c r="H4" s="417" t="s">
        <v>14</v>
      </c>
      <c r="I4" s="414" t="s">
        <v>4</v>
      </c>
      <c r="J4" s="417" t="s">
        <v>15</v>
      </c>
      <c r="L4" s="420" t="s">
        <v>304</v>
      </c>
    </row>
    <row r="5" spans="1:13" ht="10.5" customHeight="1" x14ac:dyDescent="0.2">
      <c r="A5" s="407"/>
      <c r="B5" s="409"/>
      <c r="C5" s="409"/>
      <c r="D5" s="409"/>
      <c r="E5" s="423" t="s">
        <v>2</v>
      </c>
      <c r="F5" s="424" t="s">
        <v>325</v>
      </c>
      <c r="G5" s="411" t="s">
        <v>16</v>
      </c>
      <c r="H5" s="418"/>
      <c r="I5" s="415"/>
      <c r="J5" s="418"/>
      <c r="L5" s="421"/>
    </row>
    <row r="6" spans="1:13" ht="17.25" customHeight="1" x14ac:dyDescent="0.2">
      <c r="A6" s="407"/>
      <c r="B6" s="410"/>
      <c r="C6" s="410"/>
      <c r="D6" s="410"/>
      <c r="E6" s="423"/>
      <c r="F6" s="424"/>
      <c r="G6" s="411"/>
      <c r="H6" s="419"/>
      <c r="I6" s="416"/>
      <c r="J6" s="419"/>
      <c r="L6" s="422"/>
    </row>
    <row r="7" spans="1:13" ht="19.5" customHeight="1" x14ac:dyDescent="0.2">
      <c r="A7" s="234" t="s">
        <v>221</v>
      </c>
      <c r="B7" s="235"/>
      <c r="C7" s="235"/>
      <c r="D7" s="235"/>
      <c r="E7" s="236">
        <f>E8+E92</f>
        <v>1739768572</v>
      </c>
      <c r="F7" s="237">
        <f>F8+F92</f>
        <v>0</v>
      </c>
      <c r="G7" s="238">
        <f>G8+G92</f>
        <v>1739768572</v>
      </c>
      <c r="H7" s="239">
        <f>H8+H92</f>
        <v>1372088967</v>
      </c>
      <c r="I7" s="240">
        <f>H7/G7</f>
        <v>0.7886617732280774</v>
      </c>
      <c r="J7" s="239">
        <f>J8+J92</f>
        <v>367679605</v>
      </c>
      <c r="L7" s="239"/>
    </row>
    <row r="8" spans="1:13" s="247" customFormat="1" ht="18.75" customHeight="1" x14ac:dyDescent="0.2">
      <c r="A8" s="242" t="s">
        <v>17</v>
      </c>
      <c r="B8" s="242"/>
      <c r="C8" s="242"/>
      <c r="D8" s="242"/>
      <c r="E8" s="243">
        <f>SUM(E9:E15)+SUM(E18:E23)+SUM(E26:E28)+SUM(E31:E32)+SUM(E35:E51)</f>
        <v>1371039362</v>
      </c>
      <c r="F8" s="243">
        <f>SUM(F9:F15)+SUM(F18:F23)+SUM(F26:F28)+SUM(F31:F32)+SUM(F35:F51)</f>
        <v>-37189475</v>
      </c>
      <c r="G8" s="244">
        <f>SUM(G9:G15)+SUM(G18:G23)+SUM(G26:G28)+SUM(G31:G32)+SUM(G35:G51)</f>
        <v>1333849887</v>
      </c>
      <c r="H8" s="245">
        <f>SUM(H9:H15)+SUM(H18:H23)+SUM(H26:H28)+SUM(H31:H32)+SUM(H35:H51)</f>
        <v>1268780517</v>
      </c>
      <c r="I8" s="246">
        <f t="shared" ref="I8:I49" si="0">H8/G8</f>
        <v>0.95121687182779657</v>
      </c>
      <c r="J8" s="245">
        <f>SUM(J9:J15)+SUM(J18:J23)+SUM(J26:J28)+SUM(J31:J32)+SUM(J35:J51)</f>
        <v>65069370</v>
      </c>
      <c r="L8" s="245"/>
      <c r="M8" s="248"/>
    </row>
    <row r="9" spans="1:13" ht="18" customHeight="1" x14ac:dyDescent="0.2">
      <c r="A9" s="249" t="s">
        <v>18</v>
      </c>
      <c r="B9" s="250"/>
      <c r="C9" s="250"/>
      <c r="D9" s="250"/>
      <c r="E9" s="251">
        <f>+[2]BYDEPT!F9</f>
        <v>12658419</v>
      </c>
      <c r="F9" s="251">
        <f>[2]BYDEPT!AE9</f>
        <v>0</v>
      </c>
      <c r="G9" s="252">
        <f t="shared" ref="G9:G14" si="1">E9+F9</f>
        <v>12658419</v>
      </c>
      <c r="H9" s="253">
        <f>[2]BYDEPT!BD9</f>
        <v>12658419</v>
      </c>
      <c r="I9" s="254">
        <f t="shared" si="0"/>
        <v>1</v>
      </c>
      <c r="J9" s="253">
        <f t="shared" ref="J9:J14" si="2">G9-H9</f>
        <v>0</v>
      </c>
      <c r="L9" s="253"/>
    </row>
    <row r="10" spans="1:13" ht="16.5" customHeight="1" x14ac:dyDescent="0.2">
      <c r="A10" s="249" t="s">
        <v>19</v>
      </c>
      <c r="B10" s="250"/>
      <c r="C10" s="250"/>
      <c r="D10" s="250"/>
      <c r="E10" s="251">
        <f>+[2]BYDEPT!F10</f>
        <v>2567637</v>
      </c>
      <c r="F10" s="251">
        <f>[2]BYDEPT!AE10</f>
        <v>0</v>
      </c>
      <c r="G10" s="252">
        <f t="shared" si="1"/>
        <v>2567637</v>
      </c>
      <c r="H10" s="253">
        <f>[2]BYDEPT!BD10</f>
        <v>2567637</v>
      </c>
      <c r="I10" s="254">
        <f>H10/G10</f>
        <v>1</v>
      </c>
      <c r="J10" s="253">
        <f t="shared" si="2"/>
        <v>0</v>
      </c>
      <c r="L10" s="253"/>
    </row>
    <row r="11" spans="1:13" ht="16.5" customHeight="1" x14ac:dyDescent="0.2">
      <c r="A11" s="249" t="s">
        <v>20</v>
      </c>
      <c r="B11" s="250"/>
      <c r="C11" s="250"/>
      <c r="D11" s="250"/>
      <c r="E11" s="251">
        <f>+[2]BYDEPT!F11</f>
        <v>222632</v>
      </c>
      <c r="F11" s="251">
        <f>[2]BYDEPT!AE11</f>
        <v>0</v>
      </c>
      <c r="G11" s="252">
        <f t="shared" si="1"/>
        <v>222632</v>
      </c>
      <c r="H11" s="253">
        <f>[2]BYDEPT!BD11</f>
        <v>222632</v>
      </c>
      <c r="I11" s="254">
        <f>H11/G11</f>
        <v>1</v>
      </c>
      <c r="J11" s="253">
        <f t="shared" si="2"/>
        <v>0</v>
      </c>
      <c r="L11" s="253"/>
    </row>
    <row r="12" spans="1:13" ht="16.5" customHeight="1" x14ac:dyDescent="0.2">
      <c r="A12" s="249" t="s">
        <v>21</v>
      </c>
      <c r="B12" s="250"/>
      <c r="C12" s="250"/>
      <c r="D12" s="250"/>
      <c r="E12" s="251">
        <f>+[2]BYDEPT!F12</f>
        <v>10260106</v>
      </c>
      <c r="F12" s="251">
        <f>[2]BYDEPT!AE12</f>
        <v>-716</v>
      </c>
      <c r="G12" s="252">
        <f t="shared" si="1"/>
        <v>10259390</v>
      </c>
      <c r="H12" s="253">
        <f>[2]BYDEPT!BD12</f>
        <v>10158390</v>
      </c>
      <c r="I12" s="254">
        <f>H12/G12</f>
        <v>0.99015536011400285</v>
      </c>
      <c r="J12" s="253">
        <f t="shared" si="2"/>
        <v>101000</v>
      </c>
      <c r="L12" s="253"/>
    </row>
    <row r="13" spans="1:13" ht="16.5" customHeight="1" x14ac:dyDescent="0.2">
      <c r="A13" s="249" t="s">
        <v>22</v>
      </c>
      <c r="B13" s="250"/>
      <c r="C13" s="250"/>
      <c r="D13" s="250"/>
      <c r="E13" s="251">
        <f>+[2]BYDEPT!F13</f>
        <v>48697540</v>
      </c>
      <c r="F13" s="251">
        <f>[2]BYDEPT!AE13</f>
        <v>-6762464</v>
      </c>
      <c r="G13" s="252">
        <f t="shared" si="1"/>
        <v>41935076</v>
      </c>
      <c r="H13" s="253">
        <f>[2]BYDEPT!BD13</f>
        <v>38788736</v>
      </c>
      <c r="I13" s="254">
        <f>H13/G13</f>
        <v>0.92497116256567657</v>
      </c>
      <c r="J13" s="253">
        <f t="shared" si="2"/>
        <v>3146340</v>
      </c>
      <c r="L13" s="253"/>
    </row>
    <row r="14" spans="1:13" ht="16.5" customHeight="1" x14ac:dyDescent="0.2">
      <c r="A14" s="249" t="s">
        <v>23</v>
      </c>
      <c r="B14" s="250"/>
      <c r="C14" s="250"/>
      <c r="D14" s="250"/>
      <c r="E14" s="251">
        <f>+[2]BYDEPT!F14</f>
        <v>1418771</v>
      </c>
      <c r="F14" s="251">
        <f>[2]BYDEPT!AE14</f>
        <v>207524</v>
      </c>
      <c r="G14" s="252">
        <f t="shared" si="1"/>
        <v>1626295</v>
      </c>
      <c r="H14" s="253">
        <f>[2]BYDEPT!BD14</f>
        <v>1626295</v>
      </c>
      <c r="I14" s="254">
        <f>H14/G14</f>
        <v>1</v>
      </c>
      <c r="J14" s="253">
        <f t="shared" si="2"/>
        <v>0</v>
      </c>
      <c r="L14" s="253"/>
    </row>
    <row r="15" spans="1:13" ht="16.5" customHeight="1" x14ac:dyDescent="0.2">
      <c r="A15" s="249" t="s">
        <v>24</v>
      </c>
      <c r="B15" s="250"/>
      <c r="C15" s="250"/>
      <c r="D15" s="250"/>
      <c r="E15" s="251">
        <f>+[2]BYDEPT!F15</f>
        <v>321059493</v>
      </c>
      <c r="F15" s="251">
        <f>SUM(F16:F17)</f>
        <v>-48166611</v>
      </c>
      <c r="G15" s="252">
        <f>SUM(G16:G17)</f>
        <v>272892882</v>
      </c>
      <c r="H15" s="253">
        <f>SUM(H16:H17)</f>
        <v>269833745</v>
      </c>
      <c r="I15" s="254">
        <f t="shared" si="0"/>
        <v>0.98878997144381364</v>
      </c>
      <c r="J15" s="253">
        <f>SUM(J16:J17)</f>
        <v>3059137</v>
      </c>
      <c r="L15" s="253"/>
    </row>
    <row r="16" spans="1:13" ht="15.75" hidden="1" customHeight="1" x14ac:dyDescent="0.2">
      <c r="A16" s="249" t="s">
        <v>25</v>
      </c>
      <c r="B16" s="250"/>
      <c r="C16" s="250"/>
      <c r="D16" s="250"/>
      <c r="E16" s="251">
        <f>+[2]BYDEPT!F16</f>
        <v>52940417</v>
      </c>
      <c r="F16" s="251">
        <f>[2]BYDEPT!AE16</f>
        <v>-32404495</v>
      </c>
      <c r="G16" s="252">
        <f t="shared" ref="G16:G22" si="3">E16+F16</f>
        <v>20535922</v>
      </c>
      <c r="H16" s="253">
        <f>[2]BYDEPT!BD16</f>
        <v>17783591</v>
      </c>
      <c r="I16" s="254">
        <f t="shared" si="0"/>
        <v>0.86597480259225756</v>
      </c>
      <c r="J16" s="253">
        <f t="shared" ref="J16:J22" si="4">G16-H16</f>
        <v>2752331</v>
      </c>
      <c r="L16" s="253"/>
    </row>
    <row r="17" spans="1:12" ht="16.5" hidden="1" customHeight="1" x14ac:dyDescent="0.2">
      <c r="A17" s="249" t="s">
        <v>26</v>
      </c>
      <c r="B17" s="250"/>
      <c r="C17" s="250"/>
      <c r="D17" s="250"/>
      <c r="E17" s="251">
        <f>+[2]BYDEPT!F17</f>
        <v>268119076</v>
      </c>
      <c r="F17" s="251">
        <f>[2]BYDEPT!AE17</f>
        <v>-15762116</v>
      </c>
      <c r="G17" s="252">
        <f t="shared" si="3"/>
        <v>252356960</v>
      </c>
      <c r="H17" s="253">
        <f>[2]BYDEPT!BD17</f>
        <v>252050154</v>
      </c>
      <c r="I17" s="254"/>
      <c r="J17" s="253">
        <f t="shared" si="4"/>
        <v>306806</v>
      </c>
      <c r="L17" s="253"/>
    </row>
    <row r="18" spans="1:12" ht="16.5" customHeight="1" x14ac:dyDescent="0.2">
      <c r="A18" s="249" t="s">
        <v>27</v>
      </c>
      <c r="B18" s="250"/>
      <c r="C18" s="250"/>
      <c r="D18" s="250"/>
      <c r="E18" s="251">
        <f>+[2]BYDEPT!F18</f>
        <v>42279507</v>
      </c>
      <c r="F18" s="251">
        <f>[2]BYDEPT!AE18</f>
        <v>0</v>
      </c>
      <c r="G18" s="252">
        <f t="shared" si="3"/>
        <v>42279507</v>
      </c>
      <c r="H18" s="253">
        <f>[2]BYDEPT!BD18</f>
        <v>41361328</v>
      </c>
      <c r="I18" s="254">
        <f t="shared" si="0"/>
        <v>0.97828311952644098</v>
      </c>
      <c r="J18" s="253">
        <f t="shared" si="4"/>
        <v>918179</v>
      </c>
      <c r="L18" s="253"/>
    </row>
    <row r="19" spans="1:12" ht="16.5" customHeight="1" x14ac:dyDescent="0.2">
      <c r="A19" s="249" t="s">
        <v>28</v>
      </c>
      <c r="B19" s="250"/>
      <c r="C19" s="250"/>
      <c r="D19" s="250"/>
      <c r="E19" s="251">
        <f>+[2]BYDEPT!F19</f>
        <v>3469772</v>
      </c>
      <c r="F19" s="251">
        <f>[2]BYDEPT!AE19</f>
        <v>0</v>
      </c>
      <c r="G19" s="252">
        <f t="shared" si="3"/>
        <v>3469772</v>
      </c>
      <c r="H19" s="253">
        <f>[2]BYDEPT!BD19</f>
        <v>3469272</v>
      </c>
      <c r="I19" s="254">
        <f t="shared" si="0"/>
        <v>0.99985589831262689</v>
      </c>
      <c r="J19" s="253">
        <f t="shared" si="4"/>
        <v>500</v>
      </c>
      <c r="L19" s="253"/>
    </row>
    <row r="20" spans="1:12" ht="16.5" customHeight="1" x14ac:dyDescent="0.2">
      <c r="A20" s="249" t="s">
        <v>29</v>
      </c>
      <c r="B20" s="250"/>
      <c r="C20" s="250"/>
      <c r="D20" s="250"/>
      <c r="E20" s="251">
        <f>+[2]BYDEPT!F20</f>
        <v>21017958</v>
      </c>
      <c r="F20" s="251">
        <f>[2]BYDEPT!AE20</f>
        <v>0</v>
      </c>
      <c r="G20" s="252">
        <f t="shared" si="3"/>
        <v>21017958</v>
      </c>
      <c r="H20" s="253">
        <f>[2]BYDEPT!BD20</f>
        <v>20702958</v>
      </c>
      <c r="I20" s="254">
        <f t="shared" si="0"/>
        <v>0.98501281618318959</v>
      </c>
      <c r="J20" s="253">
        <f t="shared" si="4"/>
        <v>315000</v>
      </c>
      <c r="L20" s="253"/>
    </row>
    <row r="21" spans="1:12" ht="16.5" customHeight="1" x14ac:dyDescent="0.2">
      <c r="A21" s="249" t="s">
        <v>30</v>
      </c>
      <c r="B21" s="250"/>
      <c r="C21" s="250"/>
      <c r="D21" s="250"/>
      <c r="E21" s="251">
        <f>+[2]BYDEPT!F21</f>
        <v>13863384</v>
      </c>
      <c r="F21" s="251">
        <f>[2]BYDEPT!AE21</f>
        <v>0</v>
      </c>
      <c r="G21" s="252">
        <f t="shared" si="3"/>
        <v>13863384</v>
      </c>
      <c r="H21" s="253">
        <f>[2]BYDEPT!BD21</f>
        <v>12856042</v>
      </c>
      <c r="I21" s="254">
        <f t="shared" si="0"/>
        <v>0.92733794288609472</v>
      </c>
      <c r="J21" s="253">
        <f t="shared" si="4"/>
        <v>1007342</v>
      </c>
      <c r="L21" s="253"/>
    </row>
    <row r="22" spans="1:12" ht="16.5" customHeight="1" x14ac:dyDescent="0.2">
      <c r="A22" s="249" t="s">
        <v>31</v>
      </c>
      <c r="B22" s="250"/>
      <c r="C22" s="250"/>
      <c r="D22" s="250"/>
      <c r="E22" s="251">
        <f>+[2]BYDEPT!F22</f>
        <v>12954894</v>
      </c>
      <c r="F22" s="251">
        <f>[2]BYDEPT!AE22</f>
        <v>0</v>
      </c>
      <c r="G22" s="252">
        <f t="shared" si="3"/>
        <v>12954894</v>
      </c>
      <c r="H22" s="253">
        <f>[2]BYDEPT!BD22</f>
        <v>11857884</v>
      </c>
      <c r="I22" s="254">
        <f t="shared" si="0"/>
        <v>0.91532080463182486</v>
      </c>
      <c r="J22" s="253">
        <f t="shared" si="4"/>
        <v>1097010</v>
      </c>
      <c r="L22" s="253"/>
    </row>
    <row r="23" spans="1:12" ht="16.5" customHeight="1" x14ac:dyDescent="0.2">
      <c r="A23" s="249" t="s">
        <v>32</v>
      </c>
      <c r="B23" s="250"/>
      <c r="C23" s="250"/>
      <c r="D23" s="250"/>
      <c r="E23" s="251">
        <f>+[2]BYDEPT!F23</f>
        <v>87596927</v>
      </c>
      <c r="F23" s="251">
        <f>SUM(F24:F25)</f>
        <v>-37189130</v>
      </c>
      <c r="G23" s="252">
        <f>SUM(G24:G25)</f>
        <v>50407797</v>
      </c>
      <c r="H23" s="253">
        <f>SUM(H24:H25)</f>
        <v>37896018</v>
      </c>
      <c r="I23" s="254">
        <f t="shared" si="0"/>
        <v>0.75178881552788346</v>
      </c>
      <c r="J23" s="253">
        <f>SUM(J24:J25)</f>
        <v>12511779</v>
      </c>
      <c r="L23" s="253"/>
    </row>
    <row r="24" spans="1:12" ht="16.5" hidden="1" customHeight="1" x14ac:dyDescent="0.2">
      <c r="A24" s="249" t="s">
        <v>25</v>
      </c>
      <c r="B24" s="250"/>
      <c r="C24" s="250"/>
      <c r="D24" s="250"/>
      <c r="E24" s="251">
        <f>+[2]BYDEPT!F24</f>
        <v>27093539</v>
      </c>
      <c r="F24" s="251">
        <f>[2]BYDEPT!AE24</f>
        <v>-3617339</v>
      </c>
      <c r="G24" s="252">
        <f>E24+F24</f>
        <v>23476200</v>
      </c>
      <c r="H24" s="253">
        <f>[2]BYDEPT!BD24</f>
        <v>21929566</v>
      </c>
      <c r="I24" s="254">
        <f t="shared" si="0"/>
        <v>0.93411906526609934</v>
      </c>
      <c r="J24" s="253">
        <f>G24-H24</f>
        <v>1546634</v>
      </c>
      <c r="L24" s="253"/>
    </row>
    <row r="25" spans="1:12" ht="16.5" hidden="1" customHeight="1" x14ac:dyDescent="0.2">
      <c r="A25" s="249" t="s">
        <v>26</v>
      </c>
      <c r="B25" s="250"/>
      <c r="C25" s="250"/>
      <c r="D25" s="250"/>
      <c r="E25" s="251">
        <f>+[2]BYDEPT!F25</f>
        <v>60503388</v>
      </c>
      <c r="F25" s="251">
        <f>[2]BYDEPT!AE25</f>
        <v>-33571791</v>
      </c>
      <c r="G25" s="252">
        <f>E25+F25</f>
        <v>26931597</v>
      </c>
      <c r="H25" s="253">
        <f>[2]BYDEPT!BD25</f>
        <v>15966452</v>
      </c>
      <c r="I25" s="254"/>
      <c r="J25" s="253">
        <f>G25-H25</f>
        <v>10965145</v>
      </c>
      <c r="L25" s="253"/>
    </row>
    <row r="26" spans="1:12" ht="16.5" customHeight="1" x14ac:dyDescent="0.2">
      <c r="A26" s="249" t="s">
        <v>33</v>
      </c>
      <c r="B26" s="250"/>
      <c r="C26" s="250"/>
      <c r="D26" s="250"/>
      <c r="E26" s="251">
        <f>+[2]BYDEPT!F26</f>
        <v>104566889</v>
      </c>
      <c r="F26" s="251">
        <f>[2]BYDEPT!AE26</f>
        <v>0</v>
      </c>
      <c r="G26" s="252">
        <f>E26+F26</f>
        <v>104566889</v>
      </c>
      <c r="H26" s="253">
        <f>[2]BYDEPT!BD26</f>
        <v>102614277</v>
      </c>
      <c r="I26" s="254">
        <f t="shared" si="0"/>
        <v>0.98132667024262332</v>
      </c>
      <c r="J26" s="253">
        <f>G26-H26</f>
        <v>1952612</v>
      </c>
      <c r="L26" s="253"/>
    </row>
    <row r="27" spans="1:12" ht="16.5" customHeight="1" x14ac:dyDescent="0.2">
      <c r="A27" s="249" t="s">
        <v>34</v>
      </c>
      <c r="B27" s="250"/>
      <c r="C27" s="250"/>
      <c r="D27" s="250"/>
      <c r="E27" s="251">
        <f>+[2]BYDEPT!F27</f>
        <v>11325550</v>
      </c>
      <c r="F27" s="251">
        <f>[2]BYDEPT!AE27</f>
        <v>371</v>
      </c>
      <c r="G27" s="252">
        <f>E27+F27</f>
        <v>11325921</v>
      </c>
      <c r="H27" s="253">
        <f>[2]BYDEPT!BD27</f>
        <v>11128986</v>
      </c>
      <c r="I27" s="254">
        <f t="shared" si="0"/>
        <v>0.98261201009613253</v>
      </c>
      <c r="J27" s="253">
        <f>G27-H27</f>
        <v>196935</v>
      </c>
      <c r="L27" s="253"/>
    </row>
    <row r="28" spans="1:12" ht="16.5" customHeight="1" x14ac:dyDescent="0.2">
      <c r="A28" s="249" t="s">
        <v>35</v>
      </c>
      <c r="B28" s="250"/>
      <c r="C28" s="250"/>
      <c r="D28" s="250"/>
      <c r="E28" s="251">
        <f>+[2]BYDEPT!F28</f>
        <v>11550153</v>
      </c>
      <c r="F28" s="251">
        <f>SUM(F29:F30)</f>
        <v>0</v>
      </c>
      <c r="G28" s="252">
        <f>SUM(G29:G30)</f>
        <v>11550153</v>
      </c>
      <c r="H28" s="253">
        <f>SUM(H29:H30)</f>
        <v>11543579</v>
      </c>
      <c r="I28" s="254">
        <f t="shared" si="0"/>
        <v>0.99943083005047639</v>
      </c>
      <c r="J28" s="253">
        <f>SUM(J29:J30)</f>
        <v>6574</v>
      </c>
      <c r="L28" s="253"/>
    </row>
    <row r="29" spans="1:12" ht="16.5" hidden="1" customHeight="1" x14ac:dyDescent="0.2">
      <c r="A29" s="249" t="s">
        <v>25</v>
      </c>
      <c r="B29" s="250"/>
      <c r="C29" s="250"/>
      <c r="D29" s="250"/>
      <c r="E29" s="251">
        <f>+[2]BYDEPT!F29</f>
        <v>8028231</v>
      </c>
      <c r="F29" s="251">
        <f>[2]BYDEPT!AE29</f>
        <v>0</v>
      </c>
      <c r="G29" s="252">
        <f>E29+F29</f>
        <v>8028231</v>
      </c>
      <c r="H29" s="253">
        <f>[2]BYDEPT!BD29</f>
        <v>8021657</v>
      </c>
      <c r="I29" s="254">
        <f t="shared" si="0"/>
        <v>0.99918113965579713</v>
      </c>
      <c r="J29" s="253">
        <f>G29-H29</f>
        <v>6574</v>
      </c>
      <c r="L29" s="253"/>
    </row>
    <row r="30" spans="1:12" ht="18" hidden="1" customHeight="1" x14ac:dyDescent="0.2">
      <c r="A30" s="249" t="s">
        <v>26</v>
      </c>
      <c r="B30" s="250"/>
      <c r="C30" s="250"/>
      <c r="D30" s="250"/>
      <c r="E30" s="251">
        <f>+[2]BYDEPT!F30</f>
        <v>3521922</v>
      </c>
      <c r="F30" s="251">
        <f>[2]BYDEPT!AE30</f>
        <v>0</v>
      </c>
      <c r="G30" s="252">
        <f>E30+F30</f>
        <v>3521922</v>
      </c>
      <c r="H30" s="253">
        <f>[2]BYDEPT!BD30</f>
        <v>3521922</v>
      </c>
      <c r="I30" s="254"/>
      <c r="J30" s="253">
        <f>G30-H30</f>
        <v>0</v>
      </c>
      <c r="L30" s="253"/>
    </row>
    <row r="31" spans="1:12" ht="16.5" customHeight="1" x14ac:dyDescent="0.2">
      <c r="A31" s="249" t="s">
        <v>36</v>
      </c>
      <c r="B31" s="250"/>
      <c r="C31" s="250"/>
      <c r="D31" s="250"/>
      <c r="E31" s="251">
        <f>+[2]BYDEPT!F31</f>
        <v>99924639</v>
      </c>
      <c r="F31" s="251">
        <f>[2]BYDEPT!AE31</f>
        <v>0</v>
      </c>
      <c r="G31" s="252">
        <f>E31+F31</f>
        <v>99924639</v>
      </c>
      <c r="H31" s="253">
        <f>[2]BYDEPT!BD31</f>
        <v>98426086</v>
      </c>
      <c r="I31" s="254">
        <f t="shared" si="0"/>
        <v>0.98500316823761558</v>
      </c>
      <c r="J31" s="253">
        <f>G31-H31</f>
        <v>1498553</v>
      </c>
      <c r="L31" s="253"/>
    </row>
    <row r="32" spans="1:12" ht="16.5" customHeight="1" x14ac:dyDescent="0.2">
      <c r="A32" s="249" t="s">
        <v>37</v>
      </c>
      <c r="B32" s="250"/>
      <c r="C32" s="250"/>
      <c r="D32" s="250"/>
      <c r="E32" s="251">
        <f>+[2]BYDEPT!F32</f>
        <v>290470888</v>
      </c>
      <c r="F32" s="251">
        <f>SUM(F33:F34)</f>
        <v>53346139</v>
      </c>
      <c r="G32" s="252">
        <f>SUM(G33:G34)</f>
        <v>343817027</v>
      </c>
      <c r="H32" s="253">
        <f>SUM(H33:H34)</f>
        <v>307117044</v>
      </c>
      <c r="I32" s="254">
        <f t="shared" si="0"/>
        <v>0.89325722661199092</v>
      </c>
      <c r="J32" s="253">
        <f>SUM(J33:J34)</f>
        <v>36699983</v>
      </c>
      <c r="L32" s="253"/>
    </row>
    <row r="33" spans="1:12" ht="16.5" hidden="1" customHeight="1" x14ac:dyDescent="0.2">
      <c r="A33" s="249" t="s">
        <v>25</v>
      </c>
      <c r="B33" s="250"/>
      <c r="C33" s="250"/>
      <c r="D33" s="250"/>
      <c r="E33" s="251">
        <f>+[2]BYDEPT!F33</f>
        <v>141311696</v>
      </c>
      <c r="F33" s="251">
        <f>[2]BYDEPT!AE33</f>
        <v>53346139</v>
      </c>
      <c r="G33" s="252">
        <f t="shared" ref="G33:G49" si="5">E33+F33</f>
        <v>194657835</v>
      </c>
      <c r="H33" s="253">
        <f>[2]BYDEPT!BD33</f>
        <v>158282853</v>
      </c>
      <c r="I33" s="254">
        <f t="shared" si="0"/>
        <v>0.81313373797669131</v>
      </c>
      <c r="J33" s="253">
        <f t="shared" ref="J33:J49" si="6">G33-H33</f>
        <v>36374982</v>
      </c>
      <c r="L33" s="253"/>
    </row>
    <row r="34" spans="1:12" ht="16.5" hidden="1" customHeight="1" x14ac:dyDescent="0.2">
      <c r="A34" s="249" t="s">
        <v>26</v>
      </c>
      <c r="B34" s="250"/>
      <c r="C34" s="250"/>
      <c r="D34" s="250"/>
      <c r="E34" s="251">
        <f>+[2]BYDEPT!F34</f>
        <v>149159192</v>
      </c>
      <c r="F34" s="251">
        <f>[2]BYDEPT!AE34</f>
        <v>0</v>
      </c>
      <c r="G34" s="252">
        <f t="shared" si="5"/>
        <v>149159192</v>
      </c>
      <c r="H34" s="253">
        <f>[2]BYDEPT!BD34</f>
        <v>148834191</v>
      </c>
      <c r="I34" s="254"/>
      <c r="J34" s="253">
        <f t="shared" si="6"/>
        <v>325001</v>
      </c>
      <c r="L34" s="253"/>
    </row>
    <row r="35" spans="1:12" ht="16.5" customHeight="1" x14ac:dyDescent="0.2">
      <c r="A35" s="249" t="s">
        <v>38</v>
      </c>
      <c r="B35" s="250"/>
      <c r="C35" s="250"/>
      <c r="D35" s="250"/>
      <c r="E35" s="251">
        <f>+[2]BYDEPT!F35</f>
        <v>17577814</v>
      </c>
      <c r="F35" s="251">
        <f>[2]BYDEPT!AE35</f>
        <v>0</v>
      </c>
      <c r="G35" s="252">
        <f t="shared" si="5"/>
        <v>17577814</v>
      </c>
      <c r="H35" s="253">
        <f>[2]BYDEPT!BD35</f>
        <v>17565925</v>
      </c>
      <c r="I35" s="254">
        <f t="shared" si="0"/>
        <v>0.99932363603346808</v>
      </c>
      <c r="J35" s="253">
        <f t="shared" si="6"/>
        <v>11889</v>
      </c>
      <c r="L35" s="253"/>
    </row>
    <row r="36" spans="1:12" ht="16.5" customHeight="1" x14ac:dyDescent="0.2">
      <c r="A36" s="249" t="s">
        <v>39</v>
      </c>
      <c r="B36" s="250"/>
      <c r="C36" s="250"/>
      <c r="D36" s="250"/>
      <c r="E36" s="251">
        <f>+[2]BYDEPT!F36</f>
        <v>108077730</v>
      </c>
      <c r="F36" s="251">
        <f>[2]BYDEPT!AE36</f>
        <v>-376478</v>
      </c>
      <c r="G36" s="252">
        <f t="shared" si="5"/>
        <v>107701252</v>
      </c>
      <c r="H36" s="253">
        <f>[2]BYDEPT!BD36</f>
        <v>107701252</v>
      </c>
      <c r="I36" s="254">
        <f t="shared" si="0"/>
        <v>1</v>
      </c>
      <c r="J36" s="253">
        <f t="shared" si="6"/>
        <v>0</v>
      </c>
      <c r="L36" s="253"/>
    </row>
    <row r="37" spans="1:12" ht="16.5" customHeight="1" x14ac:dyDescent="0.2">
      <c r="A37" s="249" t="s">
        <v>40</v>
      </c>
      <c r="B37" s="250"/>
      <c r="C37" s="250"/>
      <c r="D37" s="250"/>
      <c r="E37" s="251">
        <f>+[2]BYDEPT!F37</f>
        <v>2478718</v>
      </c>
      <c r="F37" s="251">
        <f>[2]BYDEPT!AE37</f>
        <v>0</v>
      </c>
      <c r="G37" s="252">
        <f t="shared" si="5"/>
        <v>2478718</v>
      </c>
      <c r="H37" s="253">
        <f>[2]BYDEPT!BD37</f>
        <v>2453718</v>
      </c>
      <c r="I37" s="254">
        <f t="shared" si="0"/>
        <v>0.98991414110035914</v>
      </c>
      <c r="J37" s="253">
        <f t="shared" si="6"/>
        <v>25000</v>
      </c>
      <c r="L37" s="253"/>
    </row>
    <row r="38" spans="1:12" ht="16.5" customHeight="1" x14ac:dyDescent="0.2">
      <c r="A38" s="249" t="s">
        <v>41</v>
      </c>
      <c r="B38" s="250"/>
      <c r="C38" s="250"/>
      <c r="D38" s="250"/>
      <c r="E38" s="251">
        <f>+[2]BYDEPT!F38</f>
        <v>3734308</v>
      </c>
      <c r="F38" s="251">
        <f>[2]BYDEPT!AE38</f>
        <v>0</v>
      </c>
      <c r="G38" s="252">
        <f t="shared" si="5"/>
        <v>3734308</v>
      </c>
      <c r="H38" s="253">
        <f>[2]BYDEPT!BD38</f>
        <v>3734308</v>
      </c>
      <c r="I38" s="254">
        <f t="shared" si="0"/>
        <v>1</v>
      </c>
      <c r="J38" s="253">
        <f t="shared" si="6"/>
        <v>0</v>
      </c>
      <c r="L38" s="253"/>
    </row>
    <row r="39" spans="1:12" ht="16.5" customHeight="1" x14ac:dyDescent="0.2">
      <c r="A39" s="249" t="s">
        <v>42</v>
      </c>
      <c r="B39" s="250"/>
      <c r="C39" s="250"/>
      <c r="D39" s="250"/>
      <c r="E39" s="251">
        <f>+[2]BYDEPT!F39</f>
        <v>52874342</v>
      </c>
      <c r="F39" s="251">
        <f>[2]BYDEPT!AE39</f>
        <v>0</v>
      </c>
      <c r="G39" s="252">
        <f t="shared" si="5"/>
        <v>52874342</v>
      </c>
      <c r="H39" s="253">
        <f>[2]BYDEPT!BD39</f>
        <v>52874342</v>
      </c>
      <c r="I39" s="254">
        <f t="shared" si="0"/>
        <v>1</v>
      </c>
      <c r="J39" s="253">
        <f t="shared" si="6"/>
        <v>0</v>
      </c>
      <c r="L39" s="253"/>
    </row>
    <row r="40" spans="1:12" ht="16.5" customHeight="1" x14ac:dyDescent="0.2">
      <c r="A40" s="249" t="s">
        <v>43</v>
      </c>
      <c r="B40" s="250"/>
      <c r="C40" s="250"/>
      <c r="D40" s="250"/>
      <c r="E40" s="251">
        <f>+[2]BYDEPT!F40</f>
        <v>6272780</v>
      </c>
      <c r="F40" s="251">
        <f>[2]BYDEPT!AE40</f>
        <v>0</v>
      </c>
      <c r="G40" s="252">
        <f t="shared" si="5"/>
        <v>6272780</v>
      </c>
      <c r="H40" s="253">
        <f>[2]BYDEPT!BD40</f>
        <v>5962780</v>
      </c>
      <c r="I40" s="254">
        <f t="shared" si="0"/>
        <v>0.95058012555836491</v>
      </c>
      <c r="J40" s="253">
        <f t="shared" si="6"/>
        <v>310000</v>
      </c>
      <c r="L40" s="253"/>
    </row>
    <row r="41" spans="1:12" ht="16.5" customHeight="1" x14ac:dyDescent="0.2">
      <c r="A41" s="249" t="s">
        <v>44</v>
      </c>
      <c r="B41" s="250"/>
      <c r="C41" s="250"/>
      <c r="D41" s="250"/>
      <c r="E41" s="251">
        <f>+[2]BYDEPT!F41</f>
        <v>1111145</v>
      </c>
      <c r="F41" s="251">
        <f>[2]BYDEPT!AE41</f>
        <v>0</v>
      </c>
      <c r="G41" s="252">
        <f t="shared" si="5"/>
        <v>1111145</v>
      </c>
      <c r="H41" s="253">
        <f>[2]BYDEPT!BD41</f>
        <v>987312</v>
      </c>
      <c r="I41" s="254">
        <f t="shared" si="0"/>
        <v>0.88855369911217708</v>
      </c>
      <c r="J41" s="253">
        <f t="shared" si="6"/>
        <v>123833</v>
      </c>
      <c r="L41" s="253"/>
    </row>
    <row r="42" spans="1:12" ht="16.5" customHeight="1" x14ac:dyDescent="0.2">
      <c r="A42" s="249" t="s">
        <v>45</v>
      </c>
      <c r="B42" s="250"/>
      <c r="C42" s="250"/>
      <c r="D42" s="250"/>
      <c r="E42" s="251">
        <f>+[2]BYDEPT!F42</f>
        <v>24299773</v>
      </c>
      <c r="F42" s="251">
        <f>[2]BYDEPT!AE42</f>
        <v>1751890</v>
      </c>
      <c r="G42" s="252">
        <f t="shared" si="5"/>
        <v>26051663</v>
      </c>
      <c r="H42" s="253">
        <f>[2]BYDEPT!BD42</f>
        <v>24655017</v>
      </c>
      <c r="I42" s="254">
        <f t="shared" si="0"/>
        <v>0.94638937253257116</v>
      </c>
      <c r="J42" s="253">
        <f t="shared" si="6"/>
        <v>1396646</v>
      </c>
      <c r="L42" s="253"/>
    </row>
    <row r="43" spans="1:12" ht="16.5" customHeight="1" x14ac:dyDescent="0.2">
      <c r="A43" s="249" t="s">
        <v>46</v>
      </c>
      <c r="B43" s="250"/>
      <c r="C43" s="250"/>
      <c r="D43" s="250"/>
      <c r="E43" s="251">
        <f>+[2]BYDEPT!F43</f>
        <v>2897</v>
      </c>
      <c r="F43" s="251">
        <f>[2]BYDEPT!AE43</f>
        <v>0</v>
      </c>
      <c r="G43" s="252">
        <f t="shared" si="5"/>
        <v>2897</v>
      </c>
      <c r="H43" s="253">
        <f>[2]BYDEPT!BD43</f>
        <v>2897</v>
      </c>
      <c r="I43" s="254">
        <f t="shared" si="0"/>
        <v>1</v>
      </c>
      <c r="J43" s="253">
        <f t="shared" si="6"/>
        <v>0</v>
      </c>
      <c r="L43" s="253"/>
    </row>
    <row r="44" spans="1:12" ht="16.5" customHeight="1" x14ac:dyDescent="0.2">
      <c r="A44" s="249" t="s">
        <v>47</v>
      </c>
      <c r="B44" s="250"/>
      <c r="C44" s="250"/>
      <c r="D44" s="250"/>
      <c r="E44" s="251">
        <f>+[2]BYDEPT!F44</f>
        <v>20260782</v>
      </c>
      <c r="F44" s="251">
        <f>[2]BYDEPT!AE44</f>
        <v>0</v>
      </c>
      <c r="G44" s="252">
        <f t="shared" si="5"/>
        <v>20260782</v>
      </c>
      <c r="H44" s="253">
        <f>[2]BYDEPT!BD44</f>
        <v>20260782</v>
      </c>
      <c r="I44" s="254">
        <f t="shared" si="0"/>
        <v>1</v>
      </c>
      <c r="J44" s="253">
        <f t="shared" si="6"/>
        <v>0</v>
      </c>
      <c r="L44" s="253"/>
    </row>
    <row r="45" spans="1:12" ht="16.5" customHeight="1" x14ac:dyDescent="0.2">
      <c r="A45" s="249" t="s">
        <v>48</v>
      </c>
      <c r="B45" s="250"/>
      <c r="C45" s="250"/>
      <c r="D45" s="250"/>
      <c r="E45" s="251">
        <f>+[2]BYDEPT!F45</f>
        <v>1114273</v>
      </c>
      <c r="F45" s="251">
        <f>[2]BYDEPT!AE45</f>
        <v>0</v>
      </c>
      <c r="G45" s="252">
        <f t="shared" si="5"/>
        <v>1114273</v>
      </c>
      <c r="H45" s="253">
        <f>[2]BYDEPT!BD45</f>
        <v>1114273</v>
      </c>
      <c r="I45" s="254">
        <f t="shared" si="0"/>
        <v>1</v>
      </c>
      <c r="J45" s="253">
        <f t="shared" si="6"/>
        <v>0</v>
      </c>
      <c r="L45" s="253"/>
    </row>
    <row r="46" spans="1:12" ht="16.5" customHeight="1" x14ac:dyDescent="0.2">
      <c r="A46" s="249" t="s">
        <v>49</v>
      </c>
      <c r="B46" s="250"/>
      <c r="C46" s="250"/>
      <c r="D46" s="250"/>
      <c r="E46" s="251">
        <f>+[2]BYDEPT!F46</f>
        <v>7754238</v>
      </c>
      <c r="F46" s="251">
        <f>[2]BYDEPT!AE46</f>
        <v>0</v>
      </c>
      <c r="G46" s="252">
        <f t="shared" si="5"/>
        <v>7754238</v>
      </c>
      <c r="H46" s="253">
        <f>[2]BYDEPT!BD46</f>
        <v>7754238</v>
      </c>
      <c r="I46" s="254">
        <f t="shared" si="0"/>
        <v>1</v>
      </c>
      <c r="J46" s="253">
        <f t="shared" si="6"/>
        <v>0</v>
      </c>
      <c r="L46" s="253"/>
    </row>
    <row r="47" spans="1:12" ht="16.5" customHeight="1" x14ac:dyDescent="0.2">
      <c r="A47" s="249" t="s">
        <v>50</v>
      </c>
      <c r="B47" s="250"/>
      <c r="C47" s="250"/>
      <c r="D47" s="250"/>
      <c r="E47" s="251">
        <f>+[2]BYDEPT!F47</f>
        <v>16814910</v>
      </c>
      <c r="F47" s="251">
        <f>[2]BYDEPT!AE47</f>
        <v>0</v>
      </c>
      <c r="G47" s="252">
        <f t="shared" si="5"/>
        <v>16814910</v>
      </c>
      <c r="H47" s="253">
        <f>[2]BYDEPT!BD47</f>
        <v>16814910</v>
      </c>
      <c r="I47" s="254">
        <f t="shared" si="0"/>
        <v>1</v>
      </c>
      <c r="J47" s="253">
        <f t="shared" si="6"/>
        <v>0</v>
      </c>
      <c r="L47" s="253"/>
    </row>
    <row r="48" spans="1:12" ht="16.5" customHeight="1" x14ac:dyDescent="0.2">
      <c r="A48" s="249" t="s">
        <v>51</v>
      </c>
      <c r="B48" s="250"/>
      <c r="C48" s="250"/>
      <c r="D48" s="250"/>
      <c r="E48" s="251">
        <f>+[2]BYDEPT!F48</f>
        <v>1821694</v>
      </c>
      <c r="F48" s="251">
        <f>[2]BYDEPT!AE48</f>
        <v>0</v>
      </c>
      <c r="G48" s="252">
        <f t="shared" si="5"/>
        <v>1821694</v>
      </c>
      <c r="H48" s="253">
        <f>[2]BYDEPT!BD48</f>
        <v>1821694</v>
      </c>
      <c r="I48" s="254">
        <f t="shared" si="0"/>
        <v>1</v>
      </c>
      <c r="J48" s="253">
        <f t="shared" si="6"/>
        <v>0</v>
      </c>
      <c r="L48" s="253"/>
    </row>
    <row r="49" spans="1:13" ht="16.5" customHeight="1" x14ac:dyDescent="0.2">
      <c r="A49" s="249" t="s">
        <v>52</v>
      </c>
      <c r="B49" s="250"/>
      <c r="C49" s="250"/>
      <c r="D49" s="250"/>
      <c r="E49" s="251">
        <f>+[2]BYDEPT!F49</f>
        <v>355101</v>
      </c>
      <c r="F49" s="251">
        <f>[2]BYDEPT!AE49</f>
        <v>0</v>
      </c>
      <c r="G49" s="252">
        <f t="shared" si="5"/>
        <v>355101</v>
      </c>
      <c r="H49" s="253">
        <f>[2]BYDEPT!BD49</f>
        <v>355101</v>
      </c>
      <c r="I49" s="254">
        <f t="shared" si="0"/>
        <v>1</v>
      </c>
      <c r="J49" s="253">
        <f t="shared" si="6"/>
        <v>0</v>
      </c>
      <c r="L49" s="253"/>
    </row>
    <row r="50" spans="1:13" ht="16.5" hidden="1" customHeight="1" x14ac:dyDescent="0.2">
      <c r="A50" s="249"/>
      <c r="B50" s="250"/>
      <c r="C50" s="250"/>
      <c r="D50" s="250"/>
      <c r="E50" s="251"/>
      <c r="F50" s="251"/>
      <c r="G50" s="252"/>
      <c r="H50" s="253"/>
      <c r="I50" s="254"/>
      <c r="J50" s="253"/>
      <c r="L50" s="253"/>
    </row>
    <row r="51" spans="1:13" ht="16.5" customHeight="1" x14ac:dyDescent="0.2">
      <c r="A51" s="249" t="s">
        <v>92</v>
      </c>
      <c r="B51" s="250"/>
      <c r="C51" s="250"/>
      <c r="D51" s="250"/>
      <c r="E51" s="255">
        <f>SUM(E52:E55)+SUM(E58:E70)+SUM(E75:E90)</f>
        <v>10583698</v>
      </c>
      <c r="F51" s="255">
        <f>SUM(F52:F55)+SUM(F58:F70)+SUM(F75:F90)</f>
        <v>0</v>
      </c>
      <c r="G51" s="256">
        <f>SUM(G52:G55)+SUM(G58:G70)+SUM(G75:G90)</f>
        <v>10583698</v>
      </c>
      <c r="H51" s="257">
        <f>SUM(H52:H55)+SUM(H58:H70)+SUM(H75:H90)</f>
        <v>9892640</v>
      </c>
      <c r="I51" s="258">
        <f>H51/G51</f>
        <v>0.93470543093727732</v>
      </c>
      <c r="J51" s="257">
        <f>SUM(J52:J55)+SUM(J58:J70)+SUM(J75:J90)</f>
        <v>691058</v>
      </c>
      <c r="L51" s="257"/>
      <c r="M51" s="241"/>
    </row>
    <row r="52" spans="1:13" ht="16.5" customHeight="1" x14ac:dyDescent="0.2">
      <c r="A52" s="249" t="s">
        <v>53</v>
      </c>
      <c r="B52" s="250"/>
      <c r="C52" s="250"/>
      <c r="D52" s="250"/>
      <c r="E52" s="251">
        <f>+[2]BYDEPT!F52</f>
        <v>40000</v>
      </c>
      <c r="F52" s="251">
        <f>[2]BYDEPT!AE52</f>
        <v>0</v>
      </c>
      <c r="G52" s="252">
        <f>E52+F52</f>
        <v>40000</v>
      </c>
      <c r="H52" s="253">
        <f>[2]BYDEPT!BD52</f>
        <v>40000</v>
      </c>
      <c r="I52" s="254">
        <f>H52/G52</f>
        <v>1</v>
      </c>
      <c r="J52" s="253">
        <f>G52-H52</f>
        <v>0</v>
      </c>
      <c r="L52" s="253"/>
    </row>
    <row r="53" spans="1:13" ht="16.5" customHeight="1" x14ac:dyDescent="0.2">
      <c r="A53" s="249" t="s">
        <v>54</v>
      </c>
      <c r="B53" s="250"/>
      <c r="C53" s="250"/>
      <c r="D53" s="250"/>
      <c r="E53" s="251">
        <f>+[2]BYDEPT!F53</f>
        <v>78250</v>
      </c>
      <c r="F53" s="251">
        <f>[2]BYDEPT!AE53</f>
        <v>0</v>
      </c>
      <c r="G53" s="252">
        <f>E53+F53</f>
        <v>78250</v>
      </c>
      <c r="H53" s="253">
        <f>[2]BYDEPT!BD53</f>
        <v>78250</v>
      </c>
      <c r="I53" s="254">
        <f>H53/G53</f>
        <v>1</v>
      </c>
      <c r="J53" s="253">
        <f>G53-H53</f>
        <v>0</v>
      </c>
      <c r="L53" s="253"/>
    </row>
    <row r="54" spans="1:13" ht="16.5" customHeight="1" x14ac:dyDescent="0.2">
      <c r="A54" s="249" t="s">
        <v>55</v>
      </c>
      <c r="B54" s="250"/>
      <c r="C54" s="250"/>
      <c r="D54" s="250"/>
      <c r="E54" s="251">
        <f>+[2]BYDEPT!F54</f>
        <v>82792</v>
      </c>
      <c r="F54" s="251">
        <f>[2]BYDEPT!AE54</f>
        <v>0</v>
      </c>
      <c r="G54" s="252">
        <f>E54+F54</f>
        <v>82792</v>
      </c>
      <c r="H54" s="253">
        <f>[2]BYDEPT!BD54</f>
        <v>82792</v>
      </c>
      <c r="I54" s="254">
        <f>H54/G54</f>
        <v>1</v>
      </c>
      <c r="J54" s="253">
        <f>G54-H54</f>
        <v>0</v>
      </c>
      <c r="L54" s="253"/>
    </row>
    <row r="55" spans="1:13" ht="16.5" customHeight="1" x14ac:dyDescent="0.2">
      <c r="A55" s="249" t="s">
        <v>56</v>
      </c>
      <c r="B55" s="250"/>
      <c r="C55" s="250"/>
      <c r="D55" s="250"/>
      <c r="E55" s="251">
        <f>+[2]BYDEPT!F55</f>
        <v>2368769</v>
      </c>
      <c r="F55" s="251">
        <f>SUM(F56:F57)</f>
        <v>0</v>
      </c>
      <c r="G55" s="252">
        <f>SUM(G56:G57)</f>
        <v>2368769</v>
      </c>
      <c r="H55" s="253">
        <f>+[2]BYDEPT!BD55</f>
        <v>2368769</v>
      </c>
      <c r="I55" s="254">
        <f t="shared" ref="I55:I90" si="7">H55/G55</f>
        <v>1</v>
      </c>
      <c r="J55" s="253">
        <f>SUM(J56:J57)</f>
        <v>0</v>
      </c>
      <c r="L55" s="253"/>
    </row>
    <row r="56" spans="1:13" ht="16.5" hidden="1" customHeight="1" x14ac:dyDescent="0.2">
      <c r="A56" s="249" t="s">
        <v>57</v>
      </c>
      <c r="B56" s="250"/>
      <c r="C56" s="250"/>
      <c r="D56" s="250"/>
      <c r="E56" s="251">
        <f>+[2]BYDEPT!F56</f>
        <v>2138428</v>
      </c>
      <c r="F56" s="251">
        <f>[2]BYDEPT!AE56</f>
        <v>0</v>
      </c>
      <c r="G56" s="252">
        <f t="shared" ref="G56:G69" si="8">E56+F56</f>
        <v>2138428</v>
      </c>
      <c r="H56" s="253">
        <f>[2]BYDEPT!BD56</f>
        <v>2138428</v>
      </c>
      <c r="I56" s="254">
        <f t="shared" si="7"/>
        <v>1</v>
      </c>
      <c r="J56" s="253">
        <f t="shared" ref="J56:J69" si="9">G56-H56</f>
        <v>0</v>
      </c>
      <c r="L56" s="253"/>
    </row>
    <row r="57" spans="1:13" ht="16.5" hidden="1" customHeight="1" x14ac:dyDescent="0.2">
      <c r="A57" s="249" t="s">
        <v>58</v>
      </c>
      <c r="B57" s="250"/>
      <c r="C57" s="250"/>
      <c r="D57" s="250"/>
      <c r="E57" s="251">
        <f>+[2]BYDEPT!F57</f>
        <v>230341</v>
      </c>
      <c r="F57" s="251">
        <f>[2]BYDEPT!AE57</f>
        <v>0</v>
      </c>
      <c r="G57" s="252">
        <f t="shared" si="8"/>
        <v>230341</v>
      </c>
      <c r="H57" s="253">
        <f>[2]BYDEPT!BD57</f>
        <v>230341</v>
      </c>
      <c r="I57" s="254"/>
      <c r="J57" s="253">
        <f t="shared" si="9"/>
        <v>0</v>
      </c>
      <c r="L57" s="253"/>
    </row>
    <row r="58" spans="1:13" ht="16.5" customHeight="1" x14ac:dyDescent="0.2">
      <c r="A58" s="249" t="s">
        <v>59</v>
      </c>
      <c r="B58" s="250"/>
      <c r="C58" s="250"/>
      <c r="D58" s="250"/>
      <c r="E58" s="251">
        <f>+[2]BYDEPT!F58</f>
        <v>41066</v>
      </c>
      <c r="F58" s="251">
        <f>[2]BYDEPT!AE58</f>
        <v>0</v>
      </c>
      <c r="G58" s="252">
        <f t="shared" si="8"/>
        <v>41066</v>
      </c>
      <c r="H58" s="253">
        <f>[2]BYDEPT!BD58</f>
        <v>41066</v>
      </c>
      <c r="I58" s="254">
        <f t="shared" si="7"/>
        <v>1</v>
      </c>
      <c r="J58" s="253">
        <f t="shared" si="9"/>
        <v>0</v>
      </c>
      <c r="L58" s="253"/>
    </row>
    <row r="59" spans="1:13" ht="16.5" customHeight="1" x14ac:dyDescent="0.2">
      <c r="A59" s="249" t="s">
        <v>60</v>
      </c>
      <c r="B59" s="250"/>
      <c r="C59" s="250"/>
      <c r="D59" s="250"/>
      <c r="E59" s="251">
        <f>+[2]BYDEPT!F59</f>
        <v>119075</v>
      </c>
      <c r="F59" s="251">
        <f>[2]BYDEPT!AE59</f>
        <v>0</v>
      </c>
      <c r="G59" s="252">
        <f t="shared" si="8"/>
        <v>119075</v>
      </c>
      <c r="H59" s="253">
        <f>[2]BYDEPT!BD59</f>
        <v>119075</v>
      </c>
      <c r="I59" s="254">
        <f t="shared" si="7"/>
        <v>1</v>
      </c>
      <c r="J59" s="253">
        <f t="shared" si="9"/>
        <v>0</v>
      </c>
      <c r="L59" s="253"/>
    </row>
    <row r="60" spans="1:13" ht="16.5" customHeight="1" x14ac:dyDescent="0.2">
      <c r="A60" s="249" t="s">
        <v>61</v>
      </c>
      <c r="B60" s="250"/>
      <c r="C60" s="250"/>
      <c r="D60" s="250"/>
      <c r="E60" s="251">
        <f>+[2]BYDEPT!F60</f>
        <v>477354</v>
      </c>
      <c r="F60" s="251">
        <f>[2]BYDEPT!AE60</f>
        <v>0</v>
      </c>
      <c r="G60" s="252">
        <f t="shared" si="8"/>
        <v>477354</v>
      </c>
      <c r="H60" s="253">
        <f>[2]BYDEPT!BD60</f>
        <v>407058</v>
      </c>
      <c r="I60" s="254">
        <f t="shared" si="7"/>
        <v>0.85273821943463346</v>
      </c>
      <c r="J60" s="253">
        <f t="shared" si="9"/>
        <v>70296</v>
      </c>
      <c r="L60" s="253"/>
    </row>
    <row r="61" spans="1:13" ht="16.5" customHeight="1" x14ac:dyDescent="0.2">
      <c r="A61" s="249" t="s">
        <v>62</v>
      </c>
      <c r="B61" s="250"/>
      <c r="C61" s="250"/>
      <c r="D61" s="250"/>
      <c r="E61" s="251">
        <f>+[2]BYDEPT!F61</f>
        <v>56824</v>
      </c>
      <c r="F61" s="251">
        <f>[2]BYDEPT!AE61</f>
        <v>0</v>
      </c>
      <c r="G61" s="252">
        <f t="shared" si="8"/>
        <v>56824</v>
      </c>
      <c r="H61" s="253">
        <f>[2]BYDEPT!BD61</f>
        <v>56824</v>
      </c>
      <c r="I61" s="254">
        <f t="shared" si="7"/>
        <v>1</v>
      </c>
      <c r="J61" s="253">
        <f t="shared" si="9"/>
        <v>0</v>
      </c>
      <c r="L61" s="253"/>
    </row>
    <row r="62" spans="1:13" ht="16.5" customHeight="1" x14ac:dyDescent="0.2">
      <c r="A62" s="249" t="s">
        <v>222</v>
      </c>
      <c r="B62" s="250"/>
      <c r="C62" s="250"/>
      <c r="D62" s="250"/>
      <c r="E62" s="251">
        <f>+[2]BYDEPT!F62</f>
        <v>57976</v>
      </c>
      <c r="F62" s="251">
        <f>[2]BYDEPT!AE62</f>
        <v>0</v>
      </c>
      <c r="G62" s="252">
        <f t="shared" si="8"/>
        <v>57976</v>
      </c>
      <c r="H62" s="253">
        <f>[2]BYDEPT!BD62</f>
        <v>57976</v>
      </c>
      <c r="I62" s="254">
        <f t="shared" si="7"/>
        <v>1</v>
      </c>
      <c r="J62" s="253">
        <f t="shared" si="9"/>
        <v>0</v>
      </c>
      <c r="L62" s="253"/>
    </row>
    <row r="63" spans="1:13" ht="16.5" customHeight="1" x14ac:dyDescent="0.2">
      <c r="A63" s="249" t="s">
        <v>63</v>
      </c>
      <c r="B63" s="250"/>
      <c r="C63" s="250"/>
      <c r="D63" s="250"/>
      <c r="E63" s="251">
        <f>+[2]BYDEPT!F63</f>
        <v>63195</v>
      </c>
      <c r="F63" s="251">
        <f>[2]BYDEPT!AE63</f>
        <v>0</v>
      </c>
      <c r="G63" s="252">
        <f t="shared" si="8"/>
        <v>63195</v>
      </c>
      <c r="H63" s="253">
        <f>[2]BYDEPT!BD63</f>
        <v>63195</v>
      </c>
      <c r="I63" s="254">
        <f t="shared" si="7"/>
        <v>1</v>
      </c>
      <c r="J63" s="253">
        <f t="shared" si="9"/>
        <v>0</v>
      </c>
      <c r="L63" s="253"/>
    </row>
    <row r="64" spans="1:13" ht="16.5" customHeight="1" x14ac:dyDescent="0.2">
      <c r="A64" s="249" t="s">
        <v>178</v>
      </c>
      <c r="B64" s="250"/>
      <c r="C64" s="250"/>
      <c r="D64" s="250"/>
      <c r="E64" s="251">
        <f>+[2]BYDEPT!F64</f>
        <v>99057</v>
      </c>
      <c r="F64" s="251">
        <f>[2]BYDEPT!AE64</f>
        <v>0</v>
      </c>
      <c r="G64" s="252">
        <f t="shared" si="8"/>
        <v>99057</v>
      </c>
      <c r="H64" s="253">
        <f>[2]BYDEPT!BD64</f>
        <v>99057</v>
      </c>
      <c r="I64" s="254">
        <f t="shared" si="7"/>
        <v>1</v>
      </c>
      <c r="J64" s="253">
        <f t="shared" si="9"/>
        <v>0</v>
      </c>
      <c r="L64" s="253"/>
    </row>
    <row r="65" spans="1:12" ht="16.5" customHeight="1" x14ac:dyDescent="0.2">
      <c r="A65" s="249" t="s">
        <v>64</v>
      </c>
      <c r="B65" s="250"/>
      <c r="C65" s="250"/>
      <c r="D65" s="250"/>
      <c r="E65" s="251">
        <f>+[2]BYDEPT!F65</f>
        <v>189434</v>
      </c>
      <c r="F65" s="251">
        <f>[2]BYDEPT!AE65</f>
        <v>0</v>
      </c>
      <c r="G65" s="252">
        <f t="shared" si="8"/>
        <v>189434</v>
      </c>
      <c r="H65" s="253">
        <f>[2]BYDEPT!BD65</f>
        <v>189434</v>
      </c>
      <c r="I65" s="254">
        <f t="shared" si="7"/>
        <v>1</v>
      </c>
      <c r="J65" s="253">
        <f t="shared" si="9"/>
        <v>0</v>
      </c>
      <c r="L65" s="253"/>
    </row>
    <row r="66" spans="1:12" ht="16.5" customHeight="1" x14ac:dyDescent="0.2">
      <c r="A66" s="249" t="s">
        <v>65</v>
      </c>
      <c r="B66" s="250"/>
      <c r="C66" s="250"/>
      <c r="D66" s="250"/>
      <c r="E66" s="251">
        <f>+[2]BYDEPT!F66</f>
        <v>119507</v>
      </c>
      <c r="F66" s="251">
        <f>[2]BYDEPT!AE66</f>
        <v>0</v>
      </c>
      <c r="G66" s="252">
        <f t="shared" si="8"/>
        <v>119507</v>
      </c>
      <c r="H66" s="253">
        <f>[2]BYDEPT!BD66</f>
        <v>119507</v>
      </c>
      <c r="I66" s="254">
        <f t="shared" si="7"/>
        <v>1</v>
      </c>
      <c r="J66" s="253">
        <f t="shared" si="9"/>
        <v>0</v>
      </c>
      <c r="L66" s="253"/>
    </row>
    <row r="67" spans="1:12" ht="16.5" customHeight="1" x14ac:dyDescent="0.2">
      <c r="A67" s="249" t="s">
        <v>66</v>
      </c>
      <c r="B67" s="250"/>
      <c r="C67" s="250"/>
      <c r="D67" s="250"/>
      <c r="E67" s="251">
        <f>+[2]BYDEPT!F67</f>
        <v>99942</v>
      </c>
      <c r="F67" s="251">
        <f>[2]BYDEPT!AE67</f>
        <v>0</v>
      </c>
      <c r="G67" s="252">
        <f t="shared" si="8"/>
        <v>99942</v>
      </c>
      <c r="H67" s="253">
        <f>[2]BYDEPT!BD67</f>
        <v>99942</v>
      </c>
      <c r="I67" s="254">
        <f t="shared" si="7"/>
        <v>1</v>
      </c>
      <c r="J67" s="253">
        <f t="shared" si="9"/>
        <v>0</v>
      </c>
      <c r="L67" s="253"/>
    </row>
    <row r="68" spans="1:12" ht="16.5" customHeight="1" x14ac:dyDescent="0.2">
      <c r="A68" s="249" t="s">
        <v>67</v>
      </c>
      <c r="B68" s="250"/>
      <c r="C68" s="250"/>
      <c r="D68" s="250"/>
      <c r="E68" s="251">
        <f>+[2]BYDEPT!F68</f>
        <v>23287</v>
      </c>
      <c r="F68" s="251">
        <f>[2]BYDEPT!AE68</f>
        <v>0</v>
      </c>
      <c r="G68" s="252">
        <f t="shared" si="8"/>
        <v>23287</v>
      </c>
      <c r="H68" s="253">
        <f>[2]BYDEPT!BD68</f>
        <v>23287</v>
      </c>
      <c r="I68" s="254">
        <f t="shared" si="7"/>
        <v>1</v>
      </c>
      <c r="J68" s="253">
        <f t="shared" si="9"/>
        <v>0</v>
      </c>
      <c r="L68" s="253"/>
    </row>
    <row r="69" spans="1:12" ht="16.5" customHeight="1" x14ac:dyDescent="0.2">
      <c r="A69" s="249" t="s">
        <v>68</v>
      </c>
      <c r="B69" s="250"/>
      <c r="C69" s="250"/>
      <c r="D69" s="250"/>
      <c r="E69" s="251">
        <f>+[2]BYDEPT!F69</f>
        <v>154497</v>
      </c>
      <c r="F69" s="251">
        <f>[2]BYDEPT!AE69</f>
        <v>0</v>
      </c>
      <c r="G69" s="252">
        <f t="shared" si="8"/>
        <v>154497</v>
      </c>
      <c r="H69" s="253">
        <f>[2]BYDEPT!BD69</f>
        <v>154497</v>
      </c>
      <c r="I69" s="254">
        <f t="shared" si="7"/>
        <v>1</v>
      </c>
      <c r="J69" s="253">
        <f t="shared" si="9"/>
        <v>0</v>
      </c>
      <c r="L69" s="253"/>
    </row>
    <row r="70" spans="1:12" ht="16.5" customHeight="1" x14ac:dyDescent="0.2">
      <c r="A70" s="249" t="s">
        <v>69</v>
      </c>
      <c r="B70" s="250"/>
      <c r="C70" s="250"/>
      <c r="D70" s="250"/>
      <c r="E70" s="255">
        <f>SUM(E71:E74)</f>
        <v>1737192</v>
      </c>
      <c r="F70" s="255">
        <f>SUM(F71:F74)</f>
        <v>0</v>
      </c>
      <c r="G70" s="256">
        <f>SUM(G71:G74)</f>
        <v>1737192</v>
      </c>
      <c r="H70" s="257">
        <f>SUM(H71:H74)</f>
        <v>1149430</v>
      </c>
      <c r="I70" s="258">
        <f t="shared" si="7"/>
        <v>0.66165973594168059</v>
      </c>
      <c r="J70" s="257">
        <f>SUM(J71:J74)</f>
        <v>587762</v>
      </c>
      <c r="L70" s="257"/>
    </row>
    <row r="71" spans="1:12" ht="16.5" customHeight="1" x14ac:dyDescent="0.2">
      <c r="A71" s="249" t="s">
        <v>70</v>
      </c>
      <c r="B71" s="250"/>
      <c r="C71" s="250"/>
      <c r="D71" s="250"/>
      <c r="E71" s="251">
        <f>[2]BYDEPT!AJ71</f>
        <v>94165</v>
      </c>
      <c r="F71" s="251">
        <f>[2]BYDEPT!AE71</f>
        <v>0</v>
      </c>
      <c r="G71" s="252">
        <f t="shared" ref="G71:G90" si="10">E71+F71</f>
        <v>94165</v>
      </c>
      <c r="H71" s="253">
        <f>[2]BYDEPT!BD71</f>
        <v>30165</v>
      </c>
      <c r="I71" s="254">
        <f t="shared" si="7"/>
        <v>0.32034195295491957</v>
      </c>
      <c r="J71" s="253">
        <f t="shared" ref="J71:J90" si="11">G71-H71</f>
        <v>64000</v>
      </c>
      <c r="L71" s="253"/>
    </row>
    <row r="72" spans="1:12" ht="16.5" customHeight="1" x14ac:dyDescent="0.2">
      <c r="A72" s="249" t="s">
        <v>71</v>
      </c>
      <c r="B72" s="250"/>
      <c r="C72" s="250"/>
      <c r="D72" s="250"/>
      <c r="E72" s="251">
        <f>[2]BYDEPT!AJ72</f>
        <v>788049</v>
      </c>
      <c r="F72" s="251">
        <f>[2]BYDEPT!AE72</f>
        <v>0</v>
      </c>
      <c r="G72" s="252">
        <f t="shared" si="10"/>
        <v>788049</v>
      </c>
      <c r="H72" s="253">
        <f>[2]BYDEPT!BD72</f>
        <v>743049</v>
      </c>
      <c r="I72" s="254">
        <f t="shared" si="7"/>
        <v>0.94289695183928923</v>
      </c>
      <c r="J72" s="253">
        <f t="shared" si="11"/>
        <v>45000</v>
      </c>
      <c r="L72" s="253"/>
    </row>
    <row r="73" spans="1:12" ht="16.5" customHeight="1" x14ac:dyDescent="0.2">
      <c r="A73" s="249" t="s">
        <v>72</v>
      </c>
      <c r="B73" s="250"/>
      <c r="C73" s="250"/>
      <c r="D73" s="250"/>
      <c r="E73" s="251">
        <f>[2]BYDEPT!AJ73</f>
        <v>270221</v>
      </c>
      <c r="F73" s="251">
        <f>[2]BYDEPT!AE73</f>
        <v>0</v>
      </c>
      <c r="G73" s="252">
        <f t="shared" si="10"/>
        <v>270221</v>
      </c>
      <c r="H73" s="253">
        <f>[2]BYDEPT!BD73</f>
        <v>270221</v>
      </c>
      <c r="I73" s="254">
        <f t="shared" si="7"/>
        <v>1</v>
      </c>
      <c r="J73" s="253">
        <f t="shared" si="11"/>
        <v>0</v>
      </c>
      <c r="L73" s="253"/>
    </row>
    <row r="74" spans="1:12" ht="16.5" customHeight="1" x14ac:dyDescent="0.2">
      <c r="A74" s="249" t="s">
        <v>73</v>
      </c>
      <c r="B74" s="250"/>
      <c r="C74" s="250"/>
      <c r="D74" s="250"/>
      <c r="E74" s="251">
        <f>[2]BYDEPT!AJ74</f>
        <v>584757</v>
      </c>
      <c r="F74" s="251">
        <f>[2]BYDEPT!AE74</f>
        <v>0</v>
      </c>
      <c r="G74" s="252">
        <f t="shared" si="10"/>
        <v>584757</v>
      </c>
      <c r="H74" s="253">
        <f>[2]BYDEPT!BD74</f>
        <v>105995</v>
      </c>
      <c r="I74" s="254">
        <f t="shared" si="7"/>
        <v>0.18126332818589602</v>
      </c>
      <c r="J74" s="253">
        <f t="shared" si="11"/>
        <v>478762</v>
      </c>
      <c r="L74" s="253"/>
    </row>
    <row r="75" spans="1:12" ht="16.5" customHeight="1" x14ac:dyDescent="0.2">
      <c r="A75" s="249" t="s">
        <v>74</v>
      </c>
      <c r="B75" s="250"/>
      <c r="C75" s="250"/>
      <c r="D75" s="250"/>
      <c r="E75" s="251">
        <f>[2]BYDEPT!AJ75</f>
        <v>774823</v>
      </c>
      <c r="F75" s="251">
        <f>[2]BYDEPT!AE75</f>
        <v>0</v>
      </c>
      <c r="G75" s="252">
        <f t="shared" si="10"/>
        <v>774823</v>
      </c>
      <c r="H75" s="253">
        <f>[2]BYDEPT!BD75</f>
        <v>774823</v>
      </c>
      <c r="I75" s="254">
        <f t="shared" si="7"/>
        <v>1</v>
      </c>
      <c r="J75" s="253">
        <f t="shared" si="11"/>
        <v>0</v>
      </c>
      <c r="L75" s="253"/>
    </row>
    <row r="76" spans="1:12" ht="16.5" customHeight="1" x14ac:dyDescent="0.2">
      <c r="A76" s="249" t="s">
        <v>175</v>
      </c>
      <c r="B76" s="250"/>
      <c r="C76" s="250"/>
      <c r="D76" s="250"/>
      <c r="E76" s="251">
        <f>[2]BYDEPT!AJ76</f>
        <v>451779</v>
      </c>
      <c r="F76" s="251">
        <f>[2]BYDEPT!AE76</f>
        <v>0</v>
      </c>
      <c r="G76" s="252">
        <f t="shared" si="10"/>
        <v>451779</v>
      </c>
      <c r="H76" s="253">
        <f>[2]BYDEPT!BD76</f>
        <v>436779</v>
      </c>
      <c r="I76" s="254">
        <f t="shared" si="7"/>
        <v>0.96679792553438737</v>
      </c>
      <c r="J76" s="253">
        <f t="shared" si="11"/>
        <v>15000</v>
      </c>
      <c r="L76" s="253"/>
    </row>
    <row r="77" spans="1:12" ht="15.75" customHeight="1" x14ac:dyDescent="0.2">
      <c r="A77" s="249" t="s">
        <v>75</v>
      </c>
      <c r="B77" s="250"/>
      <c r="C77" s="250"/>
      <c r="D77" s="250"/>
      <c r="E77" s="251">
        <f>[2]BYDEPT!AJ77</f>
        <v>530030</v>
      </c>
      <c r="F77" s="251">
        <f>[2]BYDEPT!AE77</f>
        <v>0</v>
      </c>
      <c r="G77" s="252">
        <f t="shared" si="10"/>
        <v>530030</v>
      </c>
      <c r="H77" s="253">
        <f>[2]BYDEPT!BD77</f>
        <v>530030</v>
      </c>
      <c r="I77" s="254">
        <f t="shared" si="7"/>
        <v>1</v>
      </c>
      <c r="J77" s="253">
        <f t="shared" si="11"/>
        <v>0</v>
      </c>
      <c r="L77" s="253"/>
    </row>
    <row r="78" spans="1:12" ht="16.5" customHeight="1" x14ac:dyDescent="0.2">
      <c r="A78" s="249" t="s">
        <v>76</v>
      </c>
      <c r="B78" s="250"/>
      <c r="C78" s="250"/>
      <c r="D78" s="250"/>
      <c r="E78" s="251">
        <f>[2]BYDEPT!AJ78</f>
        <v>91622</v>
      </c>
      <c r="F78" s="251">
        <f>[2]BYDEPT!AE78</f>
        <v>0</v>
      </c>
      <c r="G78" s="252">
        <f t="shared" si="10"/>
        <v>91622</v>
      </c>
      <c r="H78" s="253">
        <f>[2]BYDEPT!BD78</f>
        <v>91622</v>
      </c>
      <c r="I78" s="254">
        <f t="shared" si="7"/>
        <v>1</v>
      </c>
      <c r="J78" s="253">
        <f t="shared" si="11"/>
        <v>0</v>
      </c>
      <c r="L78" s="253"/>
    </row>
    <row r="79" spans="1:12" ht="16.5" customHeight="1" x14ac:dyDescent="0.2">
      <c r="A79" s="249" t="s">
        <v>77</v>
      </c>
      <c r="B79" s="250"/>
      <c r="C79" s="250"/>
      <c r="D79" s="250"/>
      <c r="E79" s="251">
        <f>[2]BYDEPT!AJ79</f>
        <v>314747</v>
      </c>
      <c r="F79" s="251">
        <f>[2]BYDEPT!AE79</f>
        <v>0</v>
      </c>
      <c r="G79" s="252">
        <f t="shared" si="10"/>
        <v>314747</v>
      </c>
      <c r="H79" s="253">
        <f>[2]BYDEPT!BD79</f>
        <v>314747</v>
      </c>
      <c r="I79" s="254">
        <f t="shared" si="7"/>
        <v>1</v>
      </c>
      <c r="J79" s="253">
        <f t="shared" si="11"/>
        <v>0</v>
      </c>
      <c r="L79" s="253"/>
    </row>
    <row r="80" spans="1:12" ht="16.5" customHeight="1" x14ac:dyDescent="0.2">
      <c r="A80" s="249" t="s">
        <v>78</v>
      </c>
      <c r="B80" s="250"/>
      <c r="C80" s="250"/>
      <c r="D80" s="250"/>
      <c r="E80" s="251">
        <f>[2]BYDEPT!AJ80</f>
        <v>582280</v>
      </c>
      <c r="F80" s="251">
        <f>[2]BYDEPT!AE80</f>
        <v>0</v>
      </c>
      <c r="G80" s="252">
        <f>E80+F80</f>
        <v>582280</v>
      </c>
      <c r="H80" s="253">
        <f>[2]BYDEPT!BD80</f>
        <v>582280</v>
      </c>
      <c r="I80" s="254">
        <f>H80/G80</f>
        <v>1</v>
      </c>
      <c r="J80" s="253">
        <f t="shared" si="11"/>
        <v>0</v>
      </c>
      <c r="L80" s="253"/>
    </row>
    <row r="81" spans="1:12" ht="16.5" customHeight="1" x14ac:dyDescent="0.2">
      <c r="A81" s="249" t="s">
        <v>179</v>
      </c>
      <c r="B81" s="250"/>
      <c r="C81" s="250"/>
      <c r="D81" s="250"/>
      <c r="E81" s="251">
        <f>[2]BYDEPT!AJ81</f>
        <v>45826</v>
      </c>
      <c r="F81" s="251">
        <f>[2]BYDEPT!AE81</f>
        <v>0</v>
      </c>
      <c r="G81" s="252">
        <f>E81+F81</f>
        <v>45826</v>
      </c>
      <c r="H81" s="253">
        <f>[2]BYDEPT!BD81</f>
        <v>45826</v>
      </c>
      <c r="I81" s="254">
        <f>H81/G81</f>
        <v>1</v>
      </c>
      <c r="J81" s="253">
        <f t="shared" si="11"/>
        <v>0</v>
      </c>
      <c r="L81" s="253"/>
    </row>
    <row r="82" spans="1:12" ht="16.5" customHeight="1" x14ac:dyDescent="0.2">
      <c r="A82" s="18" t="s">
        <v>223</v>
      </c>
      <c r="B82" s="250"/>
      <c r="C82" s="250"/>
      <c r="D82" s="250"/>
      <c r="E82" s="251">
        <f>[2]BYDEPT!AJ82</f>
        <v>168778</v>
      </c>
      <c r="F82" s="251">
        <f>[2]BYDEPT!AE82</f>
        <v>0</v>
      </c>
      <c r="G82" s="252">
        <f t="shared" si="10"/>
        <v>168778</v>
      </c>
      <c r="H82" s="253">
        <f>[2]BYDEPT!BD82</f>
        <v>168778</v>
      </c>
      <c r="I82" s="254">
        <f t="shared" si="7"/>
        <v>1</v>
      </c>
      <c r="J82" s="253">
        <f t="shared" si="11"/>
        <v>0</v>
      </c>
      <c r="L82" s="253"/>
    </row>
    <row r="83" spans="1:12" ht="16.5" customHeight="1" x14ac:dyDescent="0.2">
      <c r="A83" s="18" t="s">
        <v>224</v>
      </c>
      <c r="B83" s="250"/>
      <c r="C83" s="250"/>
      <c r="D83" s="250"/>
      <c r="E83" s="251">
        <f>[2]BYDEPT!AJ83</f>
        <v>57265</v>
      </c>
      <c r="F83" s="251">
        <f>[2]BYDEPT!AE83</f>
        <v>0</v>
      </c>
      <c r="G83" s="252">
        <f t="shared" si="10"/>
        <v>57265</v>
      </c>
      <c r="H83" s="253">
        <f>[2]BYDEPT!BD83</f>
        <v>57265</v>
      </c>
      <c r="I83" s="254">
        <f t="shared" si="7"/>
        <v>1</v>
      </c>
      <c r="J83" s="253">
        <f t="shared" si="11"/>
        <v>0</v>
      </c>
      <c r="L83" s="253"/>
    </row>
    <row r="84" spans="1:12" ht="16.5" customHeight="1" x14ac:dyDescent="0.2">
      <c r="A84" s="18" t="s">
        <v>225</v>
      </c>
      <c r="B84" s="250"/>
      <c r="C84" s="250"/>
      <c r="D84" s="250"/>
      <c r="E84" s="251">
        <f>[2]BYDEPT!AJ84</f>
        <v>915357</v>
      </c>
      <c r="F84" s="251">
        <f>[2]BYDEPT!AE84</f>
        <v>0</v>
      </c>
      <c r="G84" s="252">
        <f t="shared" si="10"/>
        <v>915357</v>
      </c>
      <c r="H84" s="253">
        <f>[2]BYDEPT!BD84</f>
        <v>897357</v>
      </c>
      <c r="I84" s="254">
        <f t="shared" si="7"/>
        <v>0.98033554121506694</v>
      </c>
      <c r="J84" s="253">
        <f t="shared" si="11"/>
        <v>18000</v>
      </c>
      <c r="L84" s="253"/>
    </row>
    <row r="85" spans="1:12" ht="16.5" customHeight="1" x14ac:dyDescent="0.2">
      <c r="A85" s="18" t="s">
        <v>80</v>
      </c>
      <c r="B85" s="250"/>
      <c r="C85" s="250"/>
      <c r="D85" s="250"/>
      <c r="E85" s="251">
        <f>[2]BYDEPT!AJ85</f>
        <v>114320</v>
      </c>
      <c r="F85" s="251">
        <f>[2]BYDEPT!AE85</f>
        <v>0</v>
      </c>
      <c r="G85" s="252">
        <f t="shared" si="10"/>
        <v>114320</v>
      </c>
      <c r="H85" s="253">
        <f>[2]BYDEPT!BD85</f>
        <v>114320</v>
      </c>
      <c r="I85" s="254">
        <f t="shared" si="7"/>
        <v>1</v>
      </c>
      <c r="J85" s="253">
        <f t="shared" si="11"/>
        <v>0</v>
      </c>
      <c r="L85" s="253"/>
    </row>
    <row r="86" spans="1:12" ht="16.5" customHeight="1" x14ac:dyDescent="0.2">
      <c r="A86" s="18" t="s">
        <v>82</v>
      </c>
      <c r="B86" s="250"/>
      <c r="C86" s="250"/>
      <c r="D86" s="250"/>
      <c r="E86" s="251">
        <f>[2]BYDEPT!AJ86</f>
        <v>186924</v>
      </c>
      <c r="F86" s="251">
        <f>[2]BYDEPT!AE86</f>
        <v>0</v>
      </c>
      <c r="G86" s="252">
        <f t="shared" si="10"/>
        <v>186924</v>
      </c>
      <c r="H86" s="253">
        <f>[2]BYDEPT!BD86</f>
        <v>186924</v>
      </c>
      <c r="I86" s="254">
        <f t="shared" si="7"/>
        <v>1</v>
      </c>
      <c r="J86" s="253">
        <f t="shared" si="11"/>
        <v>0</v>
      </c>
      <c r="L86" s="253"/>
    </row>
    <row r="87" spans="1:12" ht="16.5" customHeight="1" x14ac:dyDescent="0.2">
      <c r="A87" s="18" t="s">
        <v>83</v>
      </c>
      <c r="B87" s="250"/>
      <c r="C87" s="250"/>
      <c r="D87" s="250"/>
      <c r="E87" s="251">
        <f>+[2]BYDEPT!F87</f>
        <v>117773</v>
      </c>
      <c r="F87" s="251">
        <f>[2]BYDEPT!AE87</f>
        <v>0</v>
      </c>
      <c r="G87" s="252">
        <f t="shared" si="10"/>
        <v>117773</v>
      </c>
      <c r="H87" s="253">
        <f>[2]BYDEPT!BD87</f>
        <v>117773</v>
      </c>
      <c r="I87" s="254">
        <f t="shared" si="7"/>
        <v>1</v>
      </c>
      <c r="J87" s="253">
        <f t="shared" si="11"/>
        <v>0</v>
      </c>
      <c r="L87" s="253"/>
    </row>
    <row r="88" spans="1:12" ht="16.5" customHeight="1" x14ac:dyDescent="0.2">
      <c r="A88" s="18" t="s">
        <v>211</v>
      </c>
      <c r="B88" s="250"/>
      <c r="C88" s="250"/>
      <c r="D88" s="250"/>
      <c r="E88" s="251">
        <f>+[2]BYDEPT!F88</f>
        <v>72232</v>
      </c>
      <c r="F88" s="251">
        <f>[2]BYDEPT!AE88</f>
        <v>0</v>
      </c>
      <c r="G88" s="252">
        <f t="shared" si="10"/>
        <v>72232</v>
      </c>
      <c r="H88" s="253">
        <f>[2]BYDEPT!BD88</f>
        <v>72232</v>
      </c>
      <c r="I88" s="254">
        <f t="shared" si="7"/>
        <v>1</v>
      </c>
      <c r="J88" s="253">
        <f t="shared" si="11"/>
        <v>0</v>
      </c>
      <c r="L88" s="253"/>
    </row>
    <row r="89" spans="1:12" ht="16.5" customHeight="1" x14ac:dyDescent="0.2">
      <c r="A89" s="18" t="s">
        <v>84</v>
      </c>
      <c r="B89" s="250"/>
      <c r="C89" s="250"/>
      <c r="D89" s="250"/>
      <c r="E89" s="251">
        <f>+[2]BYDEPT!F89</f>
        <v>36433</v>
      </c>
      <c r="F89" s="251">
        <f>[2]BYDEPT!AE89</f>
        <v>0</v>
      </c>
      <c r="G89" s="252">
        <f t="shared" si="10"/>
        <v>36433</v>
      </c>
      <c r="H89" s="253">
        <f>[2]BYDEPT!BD89</f>
        <v>36433</v>
      </c>
      <c r="I89" s="254">
        <f t="shared" si="7"/>
        <v>1</v>
      </c>
      <c r="J89" s="253">
        <f t="shared" si="11"/>
        <v>0</v>
      </c>
      <c r="L89" s="253"/>
    </row>
    <row r="90" spans="1:12" ht="16.5" customHeight="1" x14ac:dyDescent="0.2">
      <c r="A90" s="18" t="s">
        <v>85</v>
      </c>
      <c r="B90" s="250"/>
      <c r="C90" s="250"/>
      <c r="D90" s="250"/>
      <c r="E90" s="251">
        <f>+[2]BYDEPT!F90</f>
        <v>315292</v>
      </c>
      <c r="F90" s="251">
        <f>[2]BYDEPT!AE90</f>
        <v>0</v>
      </c>
      <c r="G90" s="252">
        <f t="shared" si="10"/>
        <v>315292</v>
      </c>
      <c r="H90" s="253">
        <f>[2]BYDEPT!BD90</f>
        <v>315292</v>
      </c>
      <c r="I90" s="254">
        <f t="shared" si="7"/>
        <v>1</v>
      </c>
      <c r="J90" s="253">
        <f t="shared" si="11"/>
        <v>0</v>
      </c>
      <c r="L90" s="253"/>
    </row>
    <row r="91" spans="1:12" ht="15.75" customHeight="1" x14ac:dyDescent="0.2">
      <c r="A91" s="249"/>
      <c r="B91" s="250"/>
      <c r="C91" s="250"/>
      <c r="D91" s="250"/>
      <c r="E91" s="251"/>
      <c r="F91" s="251"/>
      <c r="G91" s="252"/>
      <c r="H91" s="253"/>
      <c r="I91" s="254"/>
      <c r="J91" s="253"/>
      <c r="L91" s="253"/>
    </row>
    <row r="92" spans="1:12" ht="16.5" customHeight="1" x14ac:dyDescent="0.2">
      <c r="A92" s="259" t="s">
        <v>165</v>
      </c>
      <c r="B92" s="260"/>
      <c r="C92" s="260"/>
      <c r="D92" s="260"/>
      <c r="E92" s="261">
        <f>E93+E94+SUM(E101:E109)</f>
        <v>368729210</v>
      </c>
      <c r="F92" s="262">
        <f>F93+F94+SUM(F101:F109)</f>
        <v>37189475</v>
      </c>
      <c r="G92" s="263">
        <f>G93+G94+SUM(G101:G109)</f>
        <v>405918685</v>
      </c>
      <c r="H92" s="264">
        <f>H93+H94+SUM(H101:H109)</f>
        <v>103308450</v>
      </c>
      <c r="I92" s="265">
        <f t="shared" ref="I92:I109" si="12">H92/G92</f>
        <v>0.25450528349046064</v>
      </c>
      <c r="J92" s="264">
        <f>J93+J94+SUM(J101:J109)</f>
        <v>302610235</v>
      </c>
      <c r="L92" s="264"/>
    </row>
    <row r="93" spans="1:12" ht="16.5" customHeight="1" x14ac:dyDescent="0.2">
      <c r="A93" s="20" t="s">
        <v>141</v>
      </c>
      <c r="B93" s="266"/>
      <c r="C93" s="266"/>
      <c r="D93" s="266"/>
      <c r="E93" s="251">
        <f>+[2]BYDEPT!F93</f>
        <v>62483680</v>
      </c>
      <c r="F93" s="251">
        <f>[2]BYDEPT!AE93</f>
        <v>37189475</v>
      </c>
      <c r="G93" s="252">
        <f>E93+F93</f>
        <v>99673155</v>
      </c>
      <c r="H93" s="253">
        <f>[2]BYDEPT!BD93</f>
        <v>25431756</v>
      </c>
      <c r="I93" s="254">
        <f t="shared" si="12"/>
        <v>0.25515150995270491</v>
      </c>
      <c r="J93" s="253">
        <f>G93-H93</f>
        <v>74241399</v>
      </c>
      <c r="L93" s="253"/>
    </row>
    <row r="94" spans="1:12" ht="16.5" customHeight="1" x14ac:dyDescent="0.2">
      <c r="A94" s="20" t="s">
        <v>226</v>
      </c>
      <c r="B94" s="266"/>
      <c r="C94" s="266"/>
      <c r="D94" s="266"/>
      <c r="E94" s="255">
        <f>SUM(E95:E99)</f>
        <v>33471298</v>
      </c>
      <c r="F94" s="255">
        <f>SUM(F95:F99)</f>
        <v>0</v>
      </c>
      <c r="G94" s="256">
        <f>SUM(G95:G99)</f>
        <v>33471298</v>
      </c>
      <c r="H94" s="257">
        <f>SUM(H95:H99)</f>
        <v>7532618</v>
      </c>
      <c r="I94" s="258">
        <f t="shared" si="12"/>
        <v>0.22504708362370648</v>
      </c>
      <c r="J94" s="257">
        <f>SUM(J95:J99)</f>
        <v>25938680</v>
      </c>
      <c r="L94" s="257"/>
    </row>
    <row r="95" spans="1:12" ht="16.5" customHeight="1" x14ac:dyDescent="0.2">
      <c r="A95" s="368" t="s">
        <v>227</v>
      </c>
      <c r="B95" s="267"/>
      <c r="C95" s="267"/>
      <c r="D95" s="267"/>
      <c r="E95" s="251">
        <f>+[2]BYDEPT!F95</f>
        <v>27904053</v>
      </c>
      <c r="F95" s="251">
        <f>[2]BYDEPT!AE95</f>
        <v>0</v>
      </c>
      <c r="G95" s="252">
        <f>E95+F95</f>
        <v>27904053</v>
      </c>
      <c r="H95" s="253">
        <f>[2]BYDEPT!BD95</f>
        <v>2713897</v>
      </c>
      <c r="I95" s="254">
        <f t="shared" si="12"/>
        <v>9.7258165328169346E-2</v>
      </c>
      <c r="J95" s="253">
        <f>G95-H95</f>
        <v>25190156</v>
      </c>
      <c r="L95" s="253"/>
    </row>
    <row r="96" spans="1:12" ht="16.5" customHeight="1" x14ac:dyDescent="0.2">
      <c r="A96" s="368" t="s">
        <v>228</v>
      </c>
      <c r="B96" s="267"/>
      <c r="C96" s="267"/>
      <c r="D96" s="267"/>
      <c r="E96" s="251">
        <f>+[2]BYDEPT!F96</f>
        <v>2188290</v>
      </c>
      <c r="F96" s="251">
        <f>[2]BYDEPT!AE98</f>
        <v>0</v>
      </c>
      <c r="G96" s="252">
        <f>E96+F96</f>
        <v>2188290</v>
      </c>
      <c r="H96" s="253">
        <f>[2]BYDEPT!BD96</f>
        <v>1979540</v>
      </c>
      <c r="I96" s="254">
        <f>H96/G96</f>
        <v>0.90460587947666904</v>
      </c>
      <c r="J96" s="253">
        <f>G96-H96</f>
        <v>208750</v>
      </c>
      <c r="L96" s="253"/>
    </row>
    <row r="97" spans="1:13" ht="16.5" customHeight="1" x14ac:dyDescent="0.2">
      <c r="A97" s="368" t="s">
        <v>229</v>
      </c>
      <c r="B97" s="267"/>
      <c r="C97" s="267"/>
      <c r="D97" s="267"/>
      <c r="E97" s="251">
        <f>+[2]BYDEPT!F97</f>
        <v>50000</v>
      </c>
      <c r="F97" s="251">
        <f>[2]BYDEPT!AE96</f>
        <v>0</v>
      </c>
      <c r="G97" s="252">
        <f>E97+F97</f>
        <v>50000</v>
      </c>
      <c r="H97" s="253">
        <f>[2]BYDEPT!BD97</f>
        <v>10226</v>
      </c>
      <c r="I97" s="254">
        <f t="shared" si="12"/>
        <v>0.20452000000000001</v>
      </c>
      <c r="J97" s="253">
        <f>G97-H97</f>
        <v>39774</v>
      </c>
      <c r="L97" s="253"/>
    </row>
    <row r="98" spans="1:13" ht="15.75" customHeight="1" x14ac:dyDescent="0.2">
      <c r="A98" s="368" t="s">
        <v>230</v>
      </c>
      <c r="B98" s="267"/>
      <c r="C98" s="267"/>
      <c r="D98" s="267"/>
      <c r="E98" s="251">
        <f>+[2]BYDEPT!F98</f>
        <v>3128955</v>
      </c>
      <c r="F98" s="251">
        <f>[2]BYDEPT!AE97</f>
        <v>0</v>
      </c>
      <c r="G98" s="252">
        <f>E98+F98</f>
        <v>3128955</v>
      </c>
      <c r="H98" s="253">
        <f>[2]BYDEPT!BD98</f>
        <v>2828955</v>
      </c>
      <c r="I98" s="254">
        <f>H98/G98</f>
        <v>0.9041213440269994</v>
      </c>
      <c r="J98" s="253">
        <f>G98-H98</f>
        <v>300000</v>
      </c>
      <c r="L98" s="253"/>
    </row>
    <row r="99" spans="1:13" ht="16.5" customHeight="1" x14ac:dyDescent="0.2">
      <c r="A99" s="368" t="s">
        <v>231</v>
      </c>
      <c r="B99" s="267"/>
      <c r="C99" s="267"/>
      <c r="D99" s="267"/>
      <c r="E99" s="251">
        <f>+[2]BYDEPT!F99</f>
        <v>200000</v>
      </c>
      <c r="F99" s="251">
        <f>[2]BYDEPT!AE97</f>
        <v>0</v>
      </c>
      <c r="G99" s="252">
        <f>E99+F99</f>
        <v>200000</v>
      </c>
      <c r="H99" s="253">
        <f>[2]BYDEPT!BD99</f>
        <v>0</v>
      </c>
      <c r="I99" s="254">
        <f t="shared" si="12"/>
        <v>0</v>
      </c>
      <c r="J99" s="253">
        <f>G99-H99</f>
        <v>200000</v>
      </c>
      <c r="L99" s="253"/>
    </row>
    <row r="100" spans="1:13" ht="14.25" customHeight="1" x14ac:dyDescent="0.2">
      <c r="A100" s="249"/>
      <c r="B100" s="250"/>
      <c r="C100" s="250"/>
      <c r="D100" s="250"/>
      <c r="E100" s="251">
        <f>+[2]BYDEPT!F100</f>
        <v>0</v>
      </c>
      <c r="F100" s="268"/>
      <c r="G100" s="252"/>
      <c r="H100" s="269"/>
      <c r="I100" s="270"/>
      <c r="J100" s="269"/>
      <c r="L100" s="269"/>
    </row>
    <row r="101" spans="1:13" ht="16.5" customHeight="1" x14ac:dyDescent="0.2">
      <c r="A101" s="343" t="s">
        <v>143</v>
      </c>
      <c r="B101" s="272"/>
      <c r="C101" s="272"/>
      <c r="D101" s="272"/>
      <c r="E101" s="251">
        <f>+[2]BYDEPT!F101</f>
        <v>2000000</v>
      </c>
      <c r="F101" s="251">
        <f>[2]BYDEPT!AE102</f>
        <v>0</v>
      </c>
      <c r="G101" s="252">
        <f t="shared" ref="G101:G109" si="13">E101+F101</f>
        <v>2000000</v>
      </c>
      <c r="H101" s="253">
        <f>[2]BYDEPT!BD101</f>
        <v>398471</v>
      </c>
      <c r="I101" s="254">
        <f t="shared" si="12"/>
        <v>0.19923550000000001</v>
      </c>
      <c r="J101" s="253">
        <f t="shared" ref="J101:J108" si="14">G101-H101</f>
        <v>1601529</v>
      </c>
      <c r="K101" s="241"/>
      <c r="L101" s="253"/>
    </row>
    <row r="102" spans="1:13" ht="16.5" hidden="1" customHeight="1" x14ac:dyDescent="0.2">
      <c r="A102" s="343" t="s">
        <v>232</v>
      </c>
      <c r="B102" s="272"/>
      <c r="C102" s="272"/>
      <c r="D102" s="272"/>
      <c r="E102" s="251">
        <f>+[2]BYDEPT!F102</f>
        <v>0</v>
      </c>
      <c r="F102" s="251">
        <f>[2]BYDEPT!AE103</f>
        <v>0</v>
      </c>
      <c r="G102" s="252">
        <f t="shared" si="13"/>
        <v>0</v>
      </c>
      <c r="H102" s="253">
        <f>[2]BYDEPT!BD102</f>
        <v>0</v>
      </c>
      <c r="I102" s="254"/>
      <c r="J102" s="253">
        <f t="shared" si="14"/>
        <v>0</v>
      </c>
      <c r="L102" s="253"/>
    </row>
    <row r="103" spans="1:13" ht="16.5" customHeight="1" x14ac:dyDescent="0.2">
      <c r="A103" s="20" t="s">
        <v>144</v>
      </c>
      <c r="B103" s="266"/>
      <c r="C103" s="266"/>
      <c r="D103" s="266"/>
      <c r="E103" s="251">
        <f>+[2]BYDEPT!F103</f>
        <v>1000000</v>
      </c>
      <c r="F103" s="251">
        <f>[2]BYDEPT!AE104</f>
        <v>0</v>
      </c>
      <c r="G103" s="252">
        <f t="shared" si="13"/>
        <v>1000000</v>
      </c>
      <c r="H103" s="253">
        <f>[2]BYDEPT!BD103</f>
        <v>215717</v>
      </c>
      <c r="I103" s="254">
        <f t="shared" si="12"/>
        <v>0.21571699999999999</v>
      </c>
      <c r="J103" s="253">
        <f t="shared" si="14"/>
        <v>784283</v>
      </c>
      <c r="L103" s="253"/>
    </row>
    <row r="104" spans="1:13" ht="16.5" hidden="1" customHeight="1" x14ac:dyDescent="0.2">
      <c r="A104" s="20" t="s">
        <v>233</v>
      </c>
      <c r="B104" s="266"/>
      <c r="C104" s="266"/>
      <c r="D104" s="266"/>
      <c r="E104" s="251">
        <f>+[2]BYDEPT!F104</f>
        <v>0</v>
      </c>
      <c r="F104" s="251"/>
      <c r="G104" s="252">
        <f>E104+F104</f>
        <v>0</v>
      </c>
      <c r="H104" s="253">
        <f>[2]BYDEPT!BD104</f>
        <v>0</v>
      </c>
      <c r="I104" s="254"/>
      <c r="J104" s="253">
        <f t="shared" si="14"/>
        <v>0</v>
      </c>
      <c r="L104" s="253"/>
    </row>
    <row r="105" spans="1:13" ht="16.5" customHeight="1" x14ac:dyDescent="0.2">
      <c r="A105" s="20" t="s">
        <v>145</v>
      </c>
      <c r="B105" s="266"/>
      <c r="C105" s="266"/>
      <c r="D105" s="266"/>
      <c r="E105" s="251">
        <f>+[2]BYDEPT!F105</f>
        <v>10724648</v>
      </c>
      <c r="F105" s="251">
        <f>[2]BYDEPT!AE105</f>
        <v>0</v>
      </c>
      <c r="G105" s="252">
        <f t="shared" si="13"/>
        <v>10724648</v>
      </c>
      <c r="H105" s="253">
        <f>[2]BYDEPT!BD105</f>
        <v>7965209</v>
      </c>
      <c r="I105" s="254">
        <f t="shared" si="12"/>
        <v>0.7427012056712724</v>
      </c>
      <c r="J105" s="253">
        <f t="shared" si="14"/>
        <v>2759439</v>
      </c>
      <c r="L105" s="253"/>
    </row>
    <row r="106" spans="1:13" ht="16.5" customHeight="1" x14ac:dyDescent="0.2">
      <c r="A106" s="20" t="s">
        <v>234</v>
      </c>
      <c r="B106" s="266"/>
      <c r="C106" s="266"/>
      <c r="D106" s="266"/>
      <c r="E106" s="251">
        <f>+[2]BYDEPT!F106</f>
        <v>117381083</v>
      </c>
      <c r="F106" s="251">
        <f>[2]BYDEPT!AE106</f>
        <v>0</v>
      </c>
      <c r="G106" s="252">
        <f t="shared" si="13"/>
        <v>117381083</v>
      </c>
      <c r="H106" s="253">
        <f>[2]BYDEPT!BD106</f>
        <v>12445971</v>
      </c>
      <c r="I106" s="254">
        <f t="shared" si="12"/>
        <v>0.10603046659571203</v>
      </c>
      <c r="J106" s="253">
        <f t="shared" si="14"/>
        <v>104935112</v>
      </c>
      <c r="K106" s="241"/>
      <c r="L106" s="253"/>
    </row>
    <row r="107" spans="1:13" ht="16.5" customHeight="1" x14ac:dyDescent="0.2">
      <c r="A107" s="343" t="s">
        <v>235</v>
      </c>
      <c r="B107" s="272"/>
      <c r="C107" s="272"/>
      <c r="D107" s="272"/>
      <c r="E107" s="251">
        <f>+[2]BYDEPT!F107</f>
        <v>14000000</v>
      </c>
      <c r="F107" s="251">
        <f>[2]BYDEPT!AE101</f>
        <v>0</v>
      </c>
      <c r="G107" s="252">
        <f>E107+F107</f>
        <v>14000000</v>
      </c>
      <c r="H107" s="253">
        <f>[2]BYDEPT!BD107</f>
        <v>3361905</v>
      </c>
      <c r="I107" s="254">
        <f>H107/G107</f>
        <v>0.24013607142857143</v>
      </c>
      <c r="J107" s="253">
        <f t="shared" si="14"/>
        <v>10638095</v>
      </c>
      <c r="L107" s="253"/>
      <c r="M107" s="241"/>
    </row>
    <row r="108" spans="1:13" ht="16.5" customHeight="1" x14ac:dyDescent="0.2">
      <c r="A108" s="20" t="s">
        <v>197</v>
      </c>
      <c r="B108" s="266"/>
      <c r="C108" s="266"/>
      <c r="D108" s="266"/>
      <c r="E108" s="251">
        <f>+[2]BYDEPT!F108</f>
        <v>126668501</v>
      </c>
      <c r="F108" s="251">
        <f>[2]BYDEPT!AE108</f>
        <v>0</v>
      </c>
      <c r="G108" s="252">
        <f t="shared" si="13"/>
        <v>126668501</v>
      </c>
      <c r="H108" s="253">
        <f>[2]BYDEPT!BD108</f>
        <v>45956803</v>
      </c>
      <c r="I108" s="254">
        <f t="shared" si="12"/>
        <v>0.36281161170447579</v>
      </c>
      <c r="J108" s="253">
        <f t="shared" si="14"/>
        <v>80711698</v>
      </c>
      <c r="L108" s="253"/>
    </row>
    <row r="109" spans="1:13" ht="16.5" customHeight="1" x14ac:dyDescent="0.2">
      <c r="A109" s="20" t="s">
        <v>236</v>
      </c>
      <c r="B109" s="266"/>
      <c r="C109" s="266"/>
      <c r="D109" s="266"/>
      <c r="E109" s="251">
        <f>+[2]BYDEPT!F109</f>
        <v>1000000</v>
      </c>
      <c r="F109" s="251">
        <f>[2]BYDEPT!AE109</f>
        <v>0</v>
      </c>
      <c r="G109" s="252">
        <f t="shared" si="13"/>
        <v>1000000</v>
      </c>
      <c r="H109" s="253">
        <f>[2]BYDEPT!BD109</f>
        <v>0</v>
      </c>
      <c r="I109" s="254">
        <f t="shared" si="12"/>
        <v>0</v>
      </c>
      <c r="J109" s="253">
        <f>G109-H109</f>
        <v>1000000</v>
      </c>
      <c r="L109" s="253"/>
    </row>
    <row r="110" spans="1:13" ht="16.5" customHeight="1" x14ac:dyDescent="0.2">
      <c r="A110" s="273"/>
      <c r="B110" s="274"/>
      <c r="C110" s="274"/>
      <c r="D110" s="274"/>
      <c r="E110" s="275"/>
      <c r="F110" s="275"/>
      <c r="G110" s="276"/>
      <c r="H110" s="277"/>
      <c r="I110" s="270"/>
      <c r="J110" s="277"/>
      <c r="L110" s="277"/>
    </row>
    <row r="111" spans="1:13" ht="16.5" customHeight="1" x14ac:dyDescent="0.2">
      <c r="A111" s="259" t="s">
        <v>293</v>
      </c>
      <c r="B111" s="260"/>
      <c r="C111" s="260"/>
      <c r="D111" s="260"/>
      <c r="E111" s="278">
        <f>SUM(E112:E116)+SUM(E119:E122)</f>
        <v>866231428</v>
      </c>
      <c r="F111" s="278">
        <f>SUM(F112:F116)+SUM(F119:F122)</f>
        <v>0</v>
      </c>
      <c r="G111" s="279">
        <f>SUM(G112:G116)+SUM(G119:G122)</f>
        <v>866231428</v>
      </c>
      <c r="H111" s="280">
        <f>SUM(H112:H116)+SUM(H119:H122)</f>
        <v>814783085</v>
      </c>
      <c r="I111" s="281">
        <f t="shared" ref="I111:I122" si="15">H111/G111</f>
        <v>0.94060670008384872</v>
      </c>
      <c r="J111" s="280">
        <f>SUM(J112:J116)+SUM(J119:J122)</f>
        <v>51448343</v>
      </c>
      <c r="L111" s="280"/>
    </row>
    <row r="112" spans="1:13" ht="16.5" customHeight="1" x14ac:dyDescent="0.2">
      <c r="A112" s="282" t="s">
        <v>159</v>
      </c>
      <c r="B112" s="283"/>
      <c r="C112" s="283"/>
      <c r="D112" s="283"/>
      <c r="E112" s="251">
        <f>[2]BYDEPT!F112</f>
        <v>30139510</v>
      </c>
      <c r="F112" s="251">
        <f>[2]BYDEPT!AE112</f>
        <v>0</v>
      </c>
      <c r="G112" s="252">
        <f>E112+F112</f>
        <v>30139510</v>
      </c>
      <c r="H112" s="253">
        <f>[2]BYDEPT!BD112</f>
        <v>30568319</v>
      </c>
      <c r="I112" s="254">
        <f t="shared" si="15"/>
        <v>1.0142274708513841</v>
      </c>
      <c r="J112" s="253">
        <f>G112-H112</f>
        <v>-428809</v>
      </c>
      <c r="L112" s="253"/>
    </row>
    <row r="113" spans="1:12" ht="16.5" customHeight="1" x14ac:dyDescent="0.2">
      <c r="A113" s="284" t="s">
        <v>160</v>
      </c>
      <c r="B113" s="268"/>
      <c r="C113" s="268"/>
      <c r="D113" s="268"/>
      <c r="E113" s="251">
        <f>[2]BYDEPT!F113</f>
        <v>389860429</v>
      </c>
      <c r="F113" s="251">
        <f>[2]BYDEPT!AE113</f>
        <v>0</v>
      </c>
      <c r="G113" s="252">
        <f>E113+F113</f>
        <v>389860429</v>
      </c>
      <c r="H113" s="253">
        <f>[2]BYDEPT!BD113</f>
        <v>389860429</v>
      </c>
      <c r="I113" s="254">
        <f t="shared" si="15"/>
        <v>1</v>
      </c>
      <c r="J113" s="253">
        <f>G113-H113</f>
        <v>0</v>
      </c>
      <c r="L113" s="253"/>
    </row>
    <row r="114" spans="1:12" ht="16.5" customHeight="1" x14ac:dyDescent="0.2">
      <c r="A114" s="285" t="s">
        <v>317</v>
      </c>
      <c r="B114" s="286"/>
      <c r="C114" s="286"/>
      <c r="D114" s="286"/>
      <c r="E114" s="251">
        <f>[2]BYDEPT!F114</f>
        <v>331</v>
      </c>
      <c r="F114" s="251">
        <f>[2]BYDEPT!AE114</f>
        <v>0</v>
      </c>
      <c r="G114" s="252">
        <f>E114+F114</f>
        <v>331</v>
      </c>
      <c r="H114" s="253">
        <f>[2]BYDEPT!BD114</f>
        <v>331</v>
      </c>
      <c r="I114" s="254">
        <f t="shared" si="15"/>
        <v>1</v>
      </c>
      <c r="J114" s="253">
        <f>G114-H114</f>
        <v>0</v>
      </c>
      <c r="L114" s="253"/>
    </row>
    <row r="115" spans="1:12" ht="16.5" customHeight="1" x14ac:dyDescent="0.2">
      <c r="A115" s="287" t="s">
        <v>93</v>
      </c>
      <c r="B115" s="286"/>
      <c r="C115" s="286"/>
      <c r="D115" s="286"/>
      <c r="E115" s="251">
        <f>[2]BYDEPT!F115</f>
        <v>142902</v>
      </c>
      <c r="F115" s="251">
        <f>[2]BYDEPT!AE115</f>
        <v>0</v>
      </c>
      <c r="G115" s="252">
        <f>E115+F115</f>
        <v>142902</v>
      </c>
      <c r="H115" s="253">
        <f>[2]BYDEPT!BD115</f>
        <v>142902</v>
      </c>
      <c r="I115" s="254">
        <f t="shared" si="15"/>
        <v>1</v>
      </c>
      <c r="J115" s="253">
        <f>G115-H115</f>
        <v>0</v>
      </c>
      <c r="L115" s="253"/>
    </row>
    <row r="116" spans="1:12" ht="16.5" customHeight="1" x14ac:dyDescent="0.2">
      <c r="A116" s="282" t="s">
        <v>161</v>
      </c>
      <c r="B116" s="283"/>
      <c r="C116" s="283"/>
      <c r="D116" s="283"/>
      <c r="E116" s="288">
        <f>SUM(E117:E118)</f>
        <v>21250256</v>
      </c>
      <c r="F116" s="288">
        <f>SUM(F117:F118)</f>
        <v>0</v>
      </c>
      <c r="G116" s="289">
        <f>SUM(G117:G118)</f>
        <v>21250256</v>
      </c>
      <c r="H116" s="290">
        <f>SUM(H117:H118)</f>
        <v>10103583</v>
      </c>
      <c r="I116" s="258">
        <f t="shared" si="15"/>
        <v>0.47545700155329895</v>
      </c>
      <c r="J116" s="290">
        <f>SUM(J117:J118)</f>
        <v>11146673</v>
      </c>
      <c r="L116" s="290"/>
    </row>
    <row r="117" spans="1:12" ht="16.5" customHeight="1" x14ac:dyDescent="0.2">
      <c r="A117" s="282" t="s">
        <v>237</v>
      </c>
      <c r="B117" s="283"/>
      <c r="C117" s="283"/>
      <c r="D117" s="283"/>
      <c r="E117" s="251">
        <f>[2]BYDEPT!F117</f>
        <v>12998297</v>
      </c>
      <c r="F117" s="251">
        <f>[2]BYDEPT!AE117</f>
        <v>0</v>
      </c>
      <c r="G117" s="252">
        <f t="shared" ref="G117:G122" si="16">E117+F117</f>
        <v>12998297</v>
      </c>
      <c r="H117" s="253">
        <f>[2]BYDEPT!BD117</f>
        <v>4956015</v>
      </c>
      <c r="I117" s="254">
        <f t="shared" si="15"/>
        <v>0.38128187100202432</v>
      </c>
      <c r="J117" s="253">
        <f t="shared" ref="J117:J122" si="17">G117-H117</f>
        <v>8042282</v>
      </c>
      <c r="L117" s="253"/>
    </row>
    <row r="118" spans="1:12" ht="16.5" customHeight="1" x14ac:dyDescent="0.2">
      <c r="A118" s="282" t="s">
        <v>162</v>
      </c>
      <c r="B118" s="283"/>
      <c r="C118" s="283"/>
      <c r="D118" s="283"/>
      <c r="E118" s="251">
        <f>[2]BYDEPT!F118</f>
        <v>8251959</v>
      </c>
      <c r="F118" s="251">
        <f>[2]BYDEPT!AE118</f>
        <v>0</v>
      </c>
      <c r="G118" s="252">
        <f t="shared" si="16"/>
        <v>8251959</v>
      </c>
      <c r="H118" s="253">
        <f>[2]BYDEPT!BD118</f>
        <v>5147568</v>
      </c>
      <c r="I118" s="254">
        <f t="shared" si="15"/>
        <v>0.62379951233398034</v>
      </c>
      <c r="J118" s="253">
        <f t="shared" si="17"/>
        <v>3104391</v>
      </c>
      <c r="L118" s="253"/>
    </row>
    <row r="119" spans="1:12" ht="16.5" hidden="1" customHeight="1" x14ac:dyDescent="0.2">
      <c r="A119" s="291" t="s">
        <v>87</v>
      </c>
      <c r="B119" s="285"/>
      <c r="C119" s="285"/>
      <c r="D119" s="285"/>
      <c r="E119" s="251">
        <f>[2]BYDEPT!F119</f>
        <v>0</v>
      </c>
      <c r="F119" s="251">
        <f>[2]BYDEPT!AE119</f>
        <v>0</v>
      </c>
      <c r="G119" s="252">
        <f t="shared" si="16"/>
        <v>0</v>
      </c>
      <c r="H119" s="253">
        <f>[2]BYDEPT!BD119</f>
        <v>0</v>
      </c>
      <c r="I119" s="254"/>
      <c r="J119" s="253">
        <f t="shared" si="17"/>
        <v>0</v>
      </c>
      <c r="L119" s="253"/>
    </row>
    <row r="120" spans="1:12" ht="15.75" customHeight="1" x14ac:dyDescent="0.2">
      <c r="A120" s="291" t="s">
        <v>88</v>
      </c>
      <c r="B120" s="285"/>
      <c r="C120" s="285"/>
      <c r="D120" s="285"/>
      <c r="E120" s="251">
        <f>[2]BYDEPT!F120</f>
        <v>26500000</v>
      </c>
      <c r="F120" s="251">
        <f>[2]BYDEPT!AE120</f>
        <v>0</v>
      </c>
      <c r="G120" s="252">
        <f t="shared" si="16"/>
        <v>26500000</v>
      </c>
      <c r="H120" s="253">
        <f>[2]BYDEPT!BD120</f>
        <v>2218000</v>
      </c>
      <c r="I120" s="254">
        <f t="shared" si="15"/>
        <v>8.3698113207547165E-2</v>
      </c>
      <c r="J120" s="253">
        <f t="shared" si="17"/>
        <v>24282000</v>
      </c>
      <c r="L120" s="253"/>
    </row>
    <row r="121" spans="1:12" ht="16.5" customHeight="1" x14ac:dyDescent="0.2">
      <c r="A121" s="291" t="s">
        <v>89</v>
      </c>
      <c r="B121" s="285"/>
      <c r="C121" s="285"/>
      <c r="D121" s="285"/>
      <c r="E121" s="251">
        <f>[2]BYDEPT!F121</f>
        <v>372863000</v>
      </c>
      <c r="F121" s="251">
        <f>[2]BYDEPT!AE121</f>
        <v>0</v>
      </c>
      <c r="G121" s="252">
        <f t="shared" si="16"/>
        <v>372863000</v>
      </c>
      <c r="H121" s="253">
        <f>[2]BYDEPT!BD121</f>
        <v>372863000</v>
      </c>
      <c r="I121" s="254">
        <f t="shared" si="15"/>
        <v>1</v>
      </c>
      <c r="J121" s="253">
        <f t="shared" si="17"/>
        <v>0</v>
      </c>
      <c r="L121" s="253"/>
    </row>
    <row r="122" spans="1:12" ht="16.5" customHeight="1" x14ac:dyDescent="0.2">
      <c r="A122" s="269" t="s">
        <v>163</v>
      </c>
      <c r="B122" s="292"/>
      <c r="C122" s="292"/>
      <c r="D122" s="292"/>
      <c r="E122" s="251">
        <f>[2]BYDEPT!F122</f>
        <v>25475000</v>
      </c>
      <c r="F122" s="251">
        <f>[2]BYDEPT!AE122</f>
        <v>0</v>
      </c>
      <c r="G122" s="252">
        <f t="shared" si="16"/>
        <v>25475000</v>
      </c>
      <c r="H122" s="253">
        <f>[2]BYDEPT!BD122</f>
        <v>9026521</v>
      </c>
      <c r="I122" s="254">
        <f t="shared" si="15"/>
        <v>0.3543285966633955</v>
      </c>
      <c r="J122" s="253">
        <f t="shared" si="17"/>
        <v>16448479</v>
      </c>
      <c r="L122" s="253"/>
    </row>
    <row r="123" spans="1:12" ht="8.25" customHeight="1" x14ac:dyDescent="0.2">
      <c r="A123" s="293"/>
      <c r="B123" s="293"/>
      <c r="C123" s="293"/>
      <c r="D123" s="293"/>
      <c r="E123" s="251"/>
      <c r="F123" s="251"/>
      <c r="G123" s="252"/>
      <c r="H123" s="253"/>
      <c r="I123" s="254"/>
      <c r="J123" s="253"/>
      <c r="L123" s="253"/>
    </row>
    <row r="124" spans="1:12" ht="15.95" customHeight="1" x14ac:dyDescent="0.2">
      <c r="A124" s="259" t="s">
        <v>90</v>
      </c>
      <c r="B124" s="260"/>
      <c r="C124" s="260"/>
      <c r="D124" s="260"/>
      <c r="E124" s="294">
        <f>E111+E7</f>
        <v>2606000000</v>
      </c>
      <c r="F124" s="294">
        <f>F111+F7</f>
        <v>0</v>
      </c>
      <c r="G124" s="295">
        <f>G111+G7</f>
        <v>2606000000</v>
      </c>
      <c r="H124" s="296">
        <f>H111+H7</f>
        <v>2186872052</v>
      </c>
      <c r="I124" s="297">
        <f>H124/G124</f>
        <v>0.83916809363008438</v>
      </c>
      <c r="J124" s="296">
        <f>J111+J7</f>
        <v>419127948</v>
      </c>
      <c r="L124" s="280"/>
    </row>
    <row r="125" spans="1:12" s="247" customFormat="1" ht="6.75" customHeight="1" x14ac:dyDescent="0.2">
      <c r="A125" s="259"/>
      <c r="B125" s="260"/>
      <c r="C125" s="260"/>
      <c r="D125" s="260"/>
      <c r="E125" s="298"/>
      <c r="F125" s="298"/>
      <c r="G125" s="299"/>
      <c r="H125" s="300"/>
      <c r="I125" s="301"/>
      <c r="J125" s="300"/>
      <c r="L125" s="300"/>
    </row>
    <row r="126" spans="1:12" s="247" customFormat="1" ht="16.5" customHeight="1" x14ac:dyDescent="0.2">
      <c r="A126" s="259" t="s">
        <v>294</v>
      </c>
      <c r="B126" s="260"/>
      <c r="C126" s="260"/>
      <c r="D126" s="260"/>
      <c r="E126" s="294">
        <f>E127+E247+E249</f>
        <v>0</v>
      </c>
      <c r="F126" s="302">
        <f>F127+F247+F249</f>
        <v>0</v>
      </c>
      <c r="G126" s="295">
        <f>G127+G247+G249</f>
        <v>0</v>
      </c>
      <c r="H126" s="296">
        <f>H127+H247+H249</f>
        <v>68214070</v>
      </c>
      <c r="I126" s="297"/>
      <c r="J126" s="296">
        <f>J127+J247+J249</f>
        <v>-68214070</v>
      </c>
      <c r="K126" s="248"/>
      <c r="L126" s="280"/>
    </row>
    <row r="127" spans="1:12" s="247" customFormat="1" ht="16.5" customHeight="1" x14ac:dyDescent="0.2">
      <c r="A127" s="303" t="s">
        <v>238</v>
      </c>
      <c r="B127" s="304">
        <f>B128+B232</f>
        <v>90483010</v>
      </c>
      <c r="C127" s="304">
        <f t="shared" ref="C127:D127" si="18">C128+C232</f>
        <v>605470</v>
      </c>
      <c r="D127" s="305">
        <f t="shared" si="18"/>
        <v>91088480</v>
      </c>
      <c r="E127" s="294">
        <f>E128+E232</f>
        <v>0</v>
      </c>
      <c r="F127" s="302">
        <f>F128+F232</f>
        <v>0</v>
      </c>
      <c r="G127" s="295">
        <f>G128+G232</f>
        <v>0</v>
      </c>
      <c r="H127" s="296">
        <f>H128+H232</f>
        <v>56325410</v>
      </c>
      <c r="I127" s="297"/>
      <c r="J127" s="296">
        <f>J128+J232</f>
        <v>-56325410</v>
      </c>
      <c r="K127" s="248"/>
      <c r="L127" s="280">
        <f>L128+L232</f>
        <v>34763070</v>
      </c>
    </row>
    <row r="128" spans="1:12" ht="19.5" customHeight="1" x14ac:dyDescent="0.2">
      <c r="A128" s="306" t="s">
        <v>239</v>
      </c>
      <c r="B128" s="237">
        <f>B129+B213</f>
        <v>68015402</v>
      </c>
      <c r="C128" s="237">
        <f t="shared" ref="C128:D128" si="19">C129+C213</f>
        <v>605470</v>
      </c>
      <c r="D128" s="237">
        <f t="shared" si="19"/>
        <v>68620872</v>
      </c>
      <c r="E128" s="237">
        <f>E129+E213</f>
        <v>0</v>
      </c>
      <c r="F128" s="307">
        <f>F129+F213</f>
        <v>0</v>
      </c>
      <c r="G128" s="238">
        <f>G129+G213</f>
        <v>0</v>
      </c>
      <c r="H128" s="308">
        <f>H129+H213</f>
        <v>33875507</v>
      </c>
      <c r="I128" s="309"/>
      <c r="J128" s="308">
        <f>J129+J213</f>
        <v>-33875507</v>
      </c>
      <c r="L128" s="308">
        <f>L129+L213</f>
        <v>34745365</v>
      </c>
    </row>
    <row r="129" spans="1:12" s="247" customFormat="1" ht="18.75" customHeight="1" x14ac:dyDescent="0.2">
      <c r="A129" s="310" t="s">
        <v>91</v>
      </c>
      <c r="B129" s="243">
        <f>SUM(B130:B136)+SUM(B139:B144)+SUM(B147:B149)+SUM(B152:B153)+SUM(B156:B172)</f>
        <v>40788301</v>
      </c>
      <c r="C129" s="243">
        <f t="shared" ref="C129:D129" si="20">SUM(C130:C136)+SUM(C139:C144)+SUM(C147:C149)+SUM(C152:C153)+SUM(C156:C172)</f>
        <v>0</v>
      </c>
      <c r="D129" s="243">
        <f t="shared" si="20"/>
        <v>40788301</v>
      </c>
      <c r="E129" s="243">
        <f>SUM(E130:E136)+SUM(E139:E144)+SUM(E147:E149)+SUM(E152:E153)+SUM(E156:E172)</f>
        <v>0</v>
      </c>
      <c r="F129" s="311">
        <f>SUM(F130:F136)+SUM(F139:F144)+SUM(F147:F149)+SUM(F152:F153)+SUM(F156:F172)</f>
        <v>0</v>
      </c>
      <c r="G129" s="244">
        <f>SUM(G130:G136)+SUM(G139:G144)+SUM(G147:G149)+SUM(G152:G153)+SUM(G156:G172)</f>
        <v>0</v>
      </c>
      <c r="H129" s="245">
        <f>SUM(H130:H136)+SUM(H139:H144)+SUM(H147:H149)+SUM(H152:H153)+SUM(H156:H172)</f>
        <v>25691713</v>
      </c>
      <c r="I129" s="312"/>
      <c r="J129" s="245">
        <f>SUM(J130:J136)+SUM(J139:J144)+SUM(J147:J149)+SUM(J152:J153)+SUM(J156:J172)</f>
        <v>-25691713</v>
      </c>
      <c r="L129" s="245">
        <f>SUM(L130:L136)+SUM(L139:L144)+SUM(L147:L149)+SUM(L152:L153)+SUM(L156:L172)</f>
        <v>15096588</v>
      </c>
    </row>
    <row r="130" spans="1:12" ht="18" hidden="1" customHeight="1" x14ac:dyDescent="0.2">
      <c r="A130" s="271" t="s">
        <v>18</v>
      </c>
      <c r="B130" s="250"/>
      <c r="C130" s="250"/>
      <c r="D130" s="250"/>
      <c r="E130" s="251"/>
      <c r="F130" s="313"/>
      <c r="G130" s="252">
        <f t="shared" ref="G130:G135" si="21">E130+F130</f>
        <v>0</v>
      </c>
      <c r="H130" s="253">
        <f>[2]BYDEPT!BD130</f>
        <v>0</v>
      </c>
      <c r="I130" s="314"/>
      <c r="J130" s="253">
        <f t="shared" ref="J130:J135" si="22">G130-H130</f>
        <v>0</v>
      </c>
      <c r="L130" s="253">
        <f>B130-H130</f>
        <v>0</v>
      </c>
    </row>
    <row r="131" spans="1:12" ht="16.5" hidden="1" customHeight="1" x14ac:dyDescent="0.2">
      <c r="A131" s="271" t="s">
        <v>19</v>
      </c>
      <c r="B131" s="250"/>
      <c r="C131" s="250"/>
      <c r="D131" s="250"/>
      <c r="E131" s="251"/>
      <c r="F131" s="313"/>
      <c r="G131" s="252">
        <f t="shared" si="21"/>
        <v>0</v>
      </c>
      <c r="H131" s="253">
        <f>[2]BYDEPT!BD131</f>
        <v>0</v>
      </c>
      <c r="I131" s="314"/>
      <c r="J131" s="253">
        <f t="shared" si="22"/>
        <v>0</v>
      </c>
      <c r="L131" s="253">
        <f t="shared" ref="L131:L170" si="23">B131-H131</f>
        <v>0</v>
      </c>
    </row>
    <row r="132" spans="1:12" ht="17.25" hidden="1" customHeight="1" x14ac:dyDescent="0.2">
      <c r="A132" s="271" t="s">
        <v>20</v>
      </c>
      <c r="B132" s="250"/>
      <c r="C132" s="250"/>
      <c r="D132" s="250"/>
      <c r="E132" s="251"/>
      <c r="F132" s="313"/>
      <c r="G132" s="252">
        <f t="shared" si="21"/>
        <v>0</v>
      </c>
      <c r="H132" s="253">
        <f>[2]BYDEPT!BD132</f>
        <v>0</v>
      </c>
      <c r="I132" s="314"/>
      <c r="J132" s="253">
        <f t="shared" si="22"/>
        <v>0</v>
      </c>
      <c r="L132" s="253">
        <f t="shared" si="23"/>
        <v>0</v>
      </c>
    </row>
    <row r="133" spans="1:12" ht="16.5" hidden="1" customHeight="1" x14ac:dyDescent="0.2">
      <c r="A133" s="271" t="s">
        <v>21</v>
      </c>
      <c r="B133" s="250">
        <f>5043229+310206</f>
        <v>5353435</v>
      </c>
      <c r="C133" s="250"/>
      <c r="D133" s="250">
        <f>SUM(B133:C133)</f>
        <v>5353435</v>
      </c>
      <c r="E133" s="251"/>
      <c r="F133" s="313"/>
      <c r="G133" s="252">
        <f t="shared" si="21"/>
        <v>0</v>
      </c>
      <c r="H133" s="253">
        <f>[2]BYDEPT!BD133</f>
        <v>0</v>
      </c>
      <c r="I133" s="314"/>
      <c r="J133" s="253">
        <f t="shared" si="22"/>
        <v>0</v>
      </c>
      <c r="L133" s="253">
        <f>D133-H133</f>
        <v>5353435</v>
      </c>
    </row>
    <row r="134" spans="1:12" ht="16.5" hidden="1" customHeight="1" x14ac:dyDescent="0.2">
      <c r="A134" s="271" t="s">
        <v>22</v>
      </c>
      <c r="B134" s="315">
        <f>2630393</f>
        <v>2630393</v>
      </c>
      <c r="C134" s="315">
        <v>-427026</v>
      </c>
      <c r="D134" s="315">
        <f>SUM(B134:C134)</f>
        <v>2203367</v>
      </c>
      <c r="E134" s="251"/>
      <c r="F134" s="313"/>
      <c r="G134" s="252">
        <f t="shared" si="21"/>
        <v>0</v>
      </c>
      <c r="H134" s="253">
        <f>[2]BYDEPT!BD134</f>
        <v>0</v>
      </c>
      <c r="I134" s="314"/>
      <c r="J134" s="253">
        <f t="shared" si="22"/>
        <v>0</v>
      </c>
      <c r="L134" s="253">
        <f t="shared" ref="L134:L135" si="24">D134-H134</f>
        <v>2203367</v>
      </c>
    </row>
    <row r="135" spans="1:12" ht="16.5" hidden="1" customHeight="1" x14ac:dyDescent="0.2">
      <c r="A135" s="271" t="s">
        <v>23</v>
      </c>
      <c r="B135" s="250"/>
      <c r="C135" s="250"/>
      <c r="D135" s="250">
        <f>SUM(B135:C135)</f>
        <v>0</v>
      </c>
      <c r="E135" s="251"/>
      <c r="F135" s="313"/>
      <c r="G135" s="252">
        <f t="shared" si="21"/>
        <v>0</v>
      </c>
      <c r="H135" s="253">
        <f>[2]BYDEPT!BD135</f>
        <v>0</v>
      </c>
      <c r="I135" s="314"/>
      <c r="J135" s="253">
        <f t="shared" si="22"/>
        <v>0</v>
      </c>
      <c r="L135" s="253">
        <f t="shared" si="24"/>
        <v>0</v>
      </c>
    </row>
    <row r="136" spans="1:12" ht="15.75" customHeight="1" x14ac:dyDescent="0.2">
      <c r="A136" s="271" t="s">
        <v>24</v>
      </c>
      <c r="B136" s="251">
        <f t="shared" ref="B136:H136" si="25">SUM(B137:B138)</f>
        <v>2229149</v>
      </c>
      <c r="C136" s="251">
        <f t="shared" si="25"/>
        <v>-21000</v>
      </c>
      <c r="D136" s="251">
        <f t="shared" si="25"/>
        <v>2208149</v>
      </c>
      <c r="E136" s="251">
        <f t="shared" si="25"/>
        <v>0</v>
      </c>
      <c r="F136" s="313">
        <f t="shared" si="25"/>
        <v>0</v>
      </c>
      <c r="G136" s="252">
        <f t="shared" si="25"/>
        <v>0</v>
      </c>
      <c r="H136" s="253">
        <f t="shared" si="25"/>
        <v>1530071</v>
      </c>
      <c r="I136" s="314"/>
      <c r="J136" s="253">
        <f>SUM(J137:J138)</f>
        <v>-1530071</v>
      </c>
      <c r="L136" s="253">
        <f>SUM(L137:L138)</f>
        <v>678078</v>
      </c>
    </row>
    <row r="137" spans="1:12" ht="15.75" hidden="1" customHeight="1" x14ac:dyDescent="0.2">
      <c r="A137" s="271" t="s">
        <v>25</v>
      </c>
      <c r="B137" s="250">
        <f>5000+2224149</f>
        <v>2229149</v>
      </c>
      <c r="C137" s="250">
        <v>-21000</v>
      </c>
      <c r="D137" s="250">
        <f t="shared" ref="D137:D143" si="26">SUM(B137:C137)</f>
        <v>2208149</v>
      </c>
      <c r="E137" s="251"/>
      <c r="F137" s="313"/>
      <c r="G137" s="252">
        <f t="shared" ref="G137:G143" si="27">E137+F137</f>
        <v>0</v>
      </c>
      <c r="H137" s="253">
        <f>[2]BYDEPT!BD137</f>
        <v>1530071</v>
      </c>
      <c r="I137" s="314"/>
      <c r="J137" s="253">
        <f t="shared" ref="J137:J143" si="28">G137-H137</f>
        <v>-1530071</v>
      </c>
      <c r="L137" s="253">
        <f t="shared" ref="L137:L143" si="29">D137-H137</f>
        <v>678078</v>
      </c>
    </row>
    <row r="138" spans="1:12" ht="16.5" hidden="1" customHeight="1" x14ac:dyDescent="0.2">
      <c r="A138" s="271" t="s">
        <v>26</v>
      </c>
      <c r="B138" s="250"/>
      <c r="C138" s="250"/>
      <c r="D138" s="250">
        <f t="shared" si="26"/>
        <v>0</v>
      </c>
      <c r="E138" s="251"/>
      <c r="F138" s="313"/>
      <c r="G138" s="252">
        <f t="shared" si="27"/>
        <v>0</v>
      </c>
      <c r="H138" s="253">
        <f>[2]BYDEPT!BD138</f>
        <v>0</v>
      </c>
      <c r="I138" s="314"/>
      <c r="J138" s="253">
        <f t="shared" si="28"/>
        <v>0</v>
      </c>
      <c r="L138" s="253">
        <f t="shared" si="29"/>
        <v>0</v>
      </c>
    </row>
    <row r="139" spans="1:12" ht="16.5" customHeight="1" x14ac:dyDescent="0.2">
      <c r="A139" s="271" t="s">
        <v>27</v>
      </c>
      <c r="B139" s="250">
        <f>311346</f>
        <v>311346</v>
      </c>
      <c r="C139" s="250"/>
      <c r="D139" s="250">
        <f t="shared" si="26"/>
        <v>311346</v>
      </c>
      <c r="E139" s="251"/>
      <c r="F139" s="313"/>
      <c r="G139" s="252">
        <f t="shared" si="27"/>
        <v>0</v>
      </c>
      <c r="H139" s="253">
        <f>[2]BYDEPT!BD139</f>
        <v>119913</v>
      </c>
      <c r="I139" s="314"/>
      <c r="J139" s="253">
        <f t="shared" si="28"/>
        <v>-119913</v>
      </c>
      <c r="L139" s="253">
        <f t="shared" si="29"/>
        <v>191433</v>
      </c>
    </row>
    <row r="140" spans="1:12" ht="16.5" hidden="1" customHeight="1" x14ac:dyDescent="0.2">
      <c r="A140" s="271" t="s">
        <v>28</v>
      </c>
      <c r="B140" s="250"/>
      <c r="C140" s="250"/>
      <c r="D140" s="250">
        <f t="shared" si="26"/>
        <v>0</v>
      </c>
      <c r="E140" s="251"/>
      <c r="F140" s="313"/>
      <c r="G140" s="252">
        <f t="shared" si="27"/>
        <v>0</v>
      </c>
      <c r="H140" s="253">
        <f>[2]BYDEPT!BD140</f>
        <v>0</v>
      </c>
      <c r="I140" s="314"/>
      <c r="J140" s="253">
        <f t="shared" si="28"/>
        <v>0</v>
      </c>
      <c r="L140" s="253">
        <f t="shared" si="29"/>
        <v>0</v>
      </c>
    </row>
    <row r="141" spans="1:12" ht="16.5" hidden="1" customHeight="1" x14ac:dyDescent="0.2">
      <c r="A141" s="271" t="s">
        <v>29</v>
      </c>
      <c r="B141" s="250">
        <f>1203284+25400</f>
        <v>1228684</v>
      </c>
      <c r="C141" s="250"/>
      <c r="D141" s="250">
        <f t="shared" si="26"/>
        <v>1228684</v>
      </c>
      <c r="E141" s="251"/>
      <c r="F141" s="313"/>
      <c r="G141" s="252">
        <f t="shared" si="27"/>
        <v>0</v>
      </c>
      <c r="H141" s="253">
        <f>[2]BYDEPT!BD141</f>
        <v>0</v>
      </c>
      <c r="I141" s="314"/>
      <c r="J141" s="253">
        <f t="shared" si="28"/>
        <v>0</v>
      </c>
      <c r="L141" s="253">
        <f t="shared" si="29"/>
        <v>1228684</v>
      </c>
    </row>
    <row r="142" spans="1:12" ht="16.5" customHeight="1" x14ac:dyDescent="0.2">
      <c r="A142" s="271" t="s">
        <v>30</v>
      </c>
      <c r="B142" s="250">
        <f>595868</f>
        <v>595868</v>
      </c>
      <c r="C142" s="250"/>
      <c r="D142" s="250">
        <f t="shared" si="26"/>
        <v>595868</v>
      </c>
      <c r="E142" s="251"/>
      <c r="F142" s="313"/>
      <c r="G142" s="252">
        <f t="shared" si="27"/>
        <v>0</v>
      </c>
      <c r="H142" s="253">
        <f>[2]BYDEPT!BD142</f>
        <v>524581</v>
      </c>
      <c r="I142" s="314"/>
      <c r="J142" s="253">
        <f t="shared" si="28"/>
        <v>-524581</v>
      </c>
      <c r="L142" s="253">
        <f t="shared" si="29"/>
        <v>71287</v>
      </c>
    </row>
    <row r="143" spans="1:12" ht="16.5" hidden="1" customHeight="1" x14ac:dyDescent="0.2">
      <c r="A143" s="271" t="s">
        <v>31</v>
      </c>
      <c r="B143" s="250">
        <f>478702</f>
        <v>478702</v>
      </c>
      <c r="C143" s="250"/>
      <c r="D143" s="250">
        <f t="shared" si="26"/>
        <v>478702</v>
      </c>
      <c r="E143" s="251"/>
      <c r="F143" s="313"/>
      <c r="G143" s="252">
        <f t="shared" si="27"/>
        <v>0</v>
      </c>
      <c r="H143" s="253">
        <f>[2]BYDEPT!BD143</f>
        <v>0</v>
      </c>
      <c r="I143" s="314"/>
      <c r="J143" s="253">
        <f t="shared" si="28"/>
        <v>0</v>
      </c>
      <c r="L143" s="253">
        <f t="shared" si="29"/>
        <v>478702</v>
      </c>
    </row>
    <row r="144" spans="1:12" ht="16.5" hidden="1" customHeight="1" x14ac:dyDescent="0.2">
      <c r="A144" s="271" t="s">
        <v>32</v>
      </c>
      <c r="B144" s="250">
        <f>SUM(B145:B146)</f>
        <v>0</v>
      </c>
      <c r="C144" s="250">
        <f t="shared" ref="C144:D144" si="30">SUM(C145:C146)</f>
        <v>0</v>
      </c>
      <c r="D144" s="250">
        <f t="shared" si="30"/>
        <v>0</v>
      </c>
      <c r="E144" s="251">
        <f>SUM(E145:E146)</f>
        <v>0</v>
      </c>
      <c r="F144" s="313">
        <f>SUM(F145:F146)</f>
        <v>0</v>
      </c>
      <c r="G144" s="252">
        <f>SUM(G145:G146)</f>
        <v>0</v>
      </c>
      <c r="H144" s="253">
        <f>SUM(H145:H146)</f>
        <v>0</v>
      </c>
      <c r="I144" s="314"/>
      <c r="J144" s="253">
        <f>SUM(J145:J146)</f>
        <v>0</v>
      </c>
      <c r="L144" s="253">
        <f t="shared" si="23"/>
        <v>0</v>
      </c>
    </row>
    <row r="145" spans="1:12" ht="16.5" hidden="1" customHeight="1" x14ac:dyDescent="0.2">
      <c r="A145" s="271" t="s">
        <v>25</v>
      </c>
      <c r="B145" s="250"/>
      <c r="C145" s="250"/>
      <c r="D145" s="250">
        <f t="shared" ref="D145:D148" si="31">SUM(B145:C145)</f>
        <v>0</v>
      </c>
      <c r="E145" s="251"/>
      <c r="F145" s="313"/>
      <c r="G145" s="252">
        <f>E145+F145</f>
        <v>0</v>
      </c>
      <c r="H145" s="253">
        <f>[2]BYDEPT!BD145</f>
        <v>0</v>
      </c>
      <c r="I145" s="314"/>
      <c r="J145" s="253">
        <f>G145-H145</f>
        <v>0</v>
      </c>
      <c r="L145" s="253">
        <f t="shared" ref="L145:L148" si="32">D145-H145</f>
        <v>0</v>
      </c>
    </row>
    <row r="146" spans="1:12" ht="16.5" hidden="1" customHeight="1" x14ac:dyDescent="0.2">
      <c r="A146" s="271" t="s">
        <v>26</v>
      </c>
      <c r="B146" s="250"/>
      <c r="C146" s="250"/>
      <c r="D146" s="250">
        <f t="shared" si="31"/>
        <v>0</v>
      </c>
      <c r="E146" s="251"/>
      <c r="F146" s="313"/>
      <c r="G146" s="252">
        <f>E146+F146</f>
        <v>0</v>
      </c>
      <c r="H146" s="253">
        <f>[2]BYDEPT!BD146</f>
        <v>0</v>
      </c>
      <c r="I146" s="314"/>
      <c r="J146" s="253">
        <f>G146-H146</f>
        <v>0</v>
      </c>
      <c r="L146" s="253">
        <f t="shared" si="32"/>
        <v>0</v>
      </c>
    </row>
    <row r="147" spans="1:12" ht="16.5" customHeight="1" x14ac:dyDescent="0.2">
      <c r="A147" s="271" t="s">
        <v>33</v>
      </c>
      <c r="B147" s="250">
        <f>503700</f>
        <v>503700</v>
      </c>
      <c r="C147" s="250"/>
      <c r="D147" s="250">
        <f t="shared" si="31"/>
        <v>503700</v>
      </c>
      <c r="E147" s="251"/>
      <c r="F147" s="313"/>
      <c r="G147" s="252">
        <f>E147+F147</f>
        <v>0</v>
      </c>
      <c r="H147" s="253">
        <f>[2]BYDEPT!BD147</f>
        <v>470000</v>
      </c>
      <c r="I147" s="314"/>
      <c r="J147" s="253">
        <f>G147-H147</f>
        <v>-470000</v>
      </c>
      <c r="L147" s="253">
        <f t="shared" si="32"/>
        <v>33700</v>
      </c>
    </row>
    <row r="148" spans="1:12" ht="16.5" hidden="1" customHeight="1" x14ac:dyDescent="0.2">
      <c r="A148" s="271" t="s">
        <v>34</v>
      </c>
      <c r="B148" s="250"/>
      <c r="C148" s="250"/>
      <c r="D148" s="250">
        <f t="shared" si="31"/>
        <v>0</v>
      </c>
      <c r="E148" s="251"/>
      <c r="F148" s="313"/>
      <c r="G148" s="252">
        <f>E148+F148</f>
        <v>0</v>
      </c>
      <c r="H148" s="253">
        <f>[2]BYDEPT!BD148</f>
        <v>0</v>
      </c>
      <c r="I148" s="314"/>
      <c r="J148" s="253">
        <f>G148-H148</f>
        <v>0</v>
      </c>
      <c r="L148" s="253">
        <f t="shared" si="32"/>
        <v>0</v>
      </c>
    </row>
    <row r="149" spans="1:12" ht="16.5" hidden="1" customHeight="1" x14ac:dyDescent="0.2">
      <c r="A149" s="271" t="s">
        <v>35</v>
      </c>
      <c r="B149" s="250">
        <f>SUM(B150:B151)</f>
        <v>2000</v>
      </c>
      <c r="C149" s="250">
        <f t="shared" ref="C149:D149" si="33">SUM(C150:C151)</f>
        <v>0</v>
      </c>
      <c r="D149" s="250">
        <f t="shared" si="33"/>
        <v>2000</v>
      </c>
      <c r="E149" s="251">
        <f>SUM(E150:E151)</f>
        <v>0</v>
      </c>
      <c r="F149" s="313">
        <f>SUM(F150:F151)</f>
        <v>0</v>
      </c>
      <c r="G149" s="252">
        <f>SUM(G150:G151)</f>
        <v>0</v>
      </c>
      <c r="H149" s="253">
        <f>SUM(H150:H151)</f>
        <v>0</v>
      </c>
      <c r="I149" s="314"/>
      <c r="J149" s="253">
        <f>SUM(J150:J151)</f>
        <v>0</v>
      </c>
      <c r="L149" s="253">
        <f t="shared" si="23"/>
        <v>2000</v>
      </c>
    </row>
    <row r="150" spans="1:12" ht="16.5" hidden="1" customHeight="1" x14ac:dyDescent="0.2">
      <c r="A150" s="271" t="s">
        <v>25</v>
      </c>
      <c r="B150" s="250"/>
      <c r="C150" s="250"/>
      <c r="D150" s="250">
        <f t="shared" ref="D150:D152" si="34">SUM(B150:C150)</f>
        <v>0</v>
      </c>
      <c r="E150" s="251"/>
      <c r="F150" s="313"/>
      <c r="G150" s="252">
        <f>E150+F150</f>
        <v>0</v>
      </c>
      <c r="H150" s="253">
        <f>[2]BYDEPT!BD150</f>
        <v>0</v>
      </c>
      <c r="I150" s="314"/>
      <c r="J150" s="253">
        <f>G150-H150</f>
        <v>0</v>
      </c>
      <c r="L150" s="253">
        <f t="shared" ref="L150:L152" si="35">D150-H150</f>
        <v>0</v>
      </c>
    </row>
    <row r="151" spans="1:12" ht="16.5" hidden="1" customHeight="1" x14ac:dyDescent="0.2">
      <c r="A151" s="271" t="s">
        <v>26</v>
      </c>
      <c r="B151" s="250">
        <f>2000</f>
        <v>2000</v>
      </c>
      <c r="C151" s="250"/>
      <c r="D151" s="250">
        <f t="shared" si="34"/>
        <v>2000</v>
      </c>
      <c r="E151" s="251"/>
      <c r="F151" s="313"/>
      <c r="G151" s="252">
        <f>E151+F151</f>
        <v>0</v>
      </c>
      <c r="H151" s="253">
        <f>[2]BYDEPT!BD151</f>
        <v>0</v>
      </c>
      <c r="I151" s="314"/>
      <c r="J151" s="253">
        <f>G151-H151</f>
        <v>0</v>
      </c>
      <c r="L151" s="253">
        <f t="shared" si="35"/>
        <v>2000</v>
      </c>
    </row>
    <row r="152" spans="1:12" ht="16.5" hidden="1" customHeight="1" x14ac:dyDescent="0.2">
      <c r="A152" s="271" t="s">
        <v>36</v>
      </c>
      <c r="B152" s="250">
        <f>200000</f>
        <v>200000</v>
      </c>
      <c r="C152" s="250"/>
      <c r="D152" s="250">
        <f t="shared" si="34"/>
        <v>200000</v>
      </c>
      <c r="E152" s="251"/>
      <c r="F152" s="313"/>
      <c r="G152" s="252">
        <f>E152+F152</f>
        <v>0</v>
      </c>
      <c r="H152" s="253">
        <f>[2]BYDEPT!BD152</f>
        <v>0</v>
      </c>
      <c r="I152" s="314"/>
      <c r="J152" s="253">
        <f>G152-H152</f>
        <v>0</v>
      </c>
      <c r="L152" s="253">
        <f t="shared" si="35"/>
        <v>200000</v>
      </c>
    </row>
    <row r="153" spans="1:12" ht="16.5" customHeight="1" x14ac:dyDescent="0.2">
      <c r="A153" s="271" t="s">
        <v>37</v>
      </c>
      <c r="B153" s="251">
        <f>SUM(B154:B155)</f>
        <v>26276097</v>
      </c>
      <c r="C153" s="251">
        <f t="shared" ref="C153:D153" si="36">SUM(C154:C155)</f>
        <v>337026</v>
      </c>
      <c r="D153" s="251">
        <f t="shared" si="36"/>
        <v>26613123</v>
      </c>
      <c r="E153" s="251">
        <f>SUM(E154:E155)</f>
        <v>0</v>
      </c>
      <c r="F153" s="313">
        <f>SUM(F154:F155)</f>
        <v>0</v>
      </c>
      <c r="G153" s="252">
        <f>SUM(G154:G155)</f>
        <v>0</v>
      </c>
      <c r="H153" s="253">
        <f>SUM(H154:H155)</f>
        <v>21958884</v>
      </c>
      <c r="I153" s="314"/>
      <c r="J153" s="253">
        <f>SUM(J154:J155)</f>
        <v>-21958884</v>
      </c>
      <c r="L153" s="253">
        <f>SUM(L154:L155)</f>
        <v>4654239</v>
      </c>
    </row>
    <row r="154" spans="1:12" ht="16.5" hidden="1" customHeight="1" x14ac:dyDescent="0.2">
      <c r="A154" s="271" t="s">
        <v>25</v>
      </c>
      <c r="B154" s="250">
        <f>26276097</f>
        <v>26276097</v>
      </c>
      <c r="C154" s="250">
        <f>337026</f>
        <v>337026</v>
      </c>
      <c r="D154" s="250">
        <f>SUM(B154:C154)</f>
        <v>26613123</v>
      </c>
      <c r="E154" s="251"/>
      <c r="F154" s="313"/>
      <c r="G154" s="252">
        <f t="shared" ref="G154:G170" si="37">E154+F154</f>
        <v>0</v>
      </c>
      <c r="H154" s="253">
        <f>[2]BYDEPT!BD154</f>
        <v>21958884</v>
      </c>
      <c r="I154" s="314"/>
      <c r="J154" s="253">
        <f t="shared" ref="J154:J170" si="38">G154-H154</f>
        <v>-21958884</v>
      </c>
      <c r="L154" s="253">
        <f t="shared" ref="L154:L163" si="39">D154-H154</f>
        <v>4654239</v>
      </c>
    </row>
    <row r="155" spans="1:12" ht="16.5" hidden="1" customHeight="1" x14ac:dyDescent="0.2">
      <c r="A155" s="271" t="s">
        <v>26</v>
      </c>
      <c r="B155" s="250"/>
      <c r="C155" s="250"/>
      <c r="D155" s="250">
        <f t="shared" ref="D155:D163" si="40">SUM(B155:C155)</f>
        <v>0</v>
      </c>
      <c r="E155" s="251"/>
      <c r="F155" s="313"/>
      <c r="G155" s="252">
        <f t="shared" si="37"/>
        <v>0</v>
      </c>
      <c r="H155" s="253">
        <f>[2]BYDEPT!BD155</f>
        <v>0</v>
      </c>
      <c r="I155" s="314"/>
      <c r="J155" s="253">
        <f t="shared" si="38"/>
        <v>0</v>
      </c>
      <c r="L155" s="253">
        <f t="shared" si="39"/>
        <v>0</v>
      </c>
    </row>
    <row r="156" spans="1:12" ht="16.5" hidden="1" customHeight="1" x14ac:dyDescent="0.2">
      <c r="A156" s="271" t="s">
        <v>38</v>
      </c>
      <c r="B156" s="250">
        <f>1662</f>
        <v>1662</v>
      </c>
      <c r="C156" s="250"/>
      <c r="D156" s="250">
        <f t="shared" si="40"/>
        <v>1662</v>
      </c>
      <c r="E156" s="251"/>
      <c r="F156" s="313"/>
      <c r="G156" s="252">
        <f t="shared" si="37"/>
        <v>0</v>
      </c>
      <c r="H156" s="253">
        <f>[2]BYDEPT!BD156</f>
        <v>0</v>
      </c>
      <c r="I156" s="314"/>
      <c r="J156" s="253">
        <f t="shared" si="38"/>
        <v>0</v>
      </c>
      <c r="L156" s="253">
        <f t="shared" si="39"/>
        <v>1662</v>
      </c>
    </row>
    <row r="157" spans="1:12" ht="16.5" customHeight="1" x14ac:dyDescent="0.2">
      <c r="A157" s="271" t="s">
        <v>39</v>
      </c>
      <c r="B157" s="250">
        <f>53518</f>
        <v>53518</v>
      </c>
      <c r="C157" s="250"/>
      <c r="D157" s="250">
        <f t="shared" si="40"/>
        <v>53518</v>
      </c>
      <c r="E157" s="251"/>
      <c r="F157" s="313"/>
      <c r="G157" s="252">
        <f t="shared" si="37"/>
        <v>0</v>
      </c>
      <c r="H157" s="253">
        <f>[2]BYDEPT!BD157</f>
        <v>53517</v>
      </c>
      <c r="I157" s="314"/>
      <c r="J157" s="253">
        <f t="shared" si="38"/>
        <v>-53517</v>
      </c>
      <c r="L157" s="253">
        <f t="shared" si="39"/>
        <v>1</v>
      </c>
    </row>
    <row r="158" spans="1:12" ht="16.5" hidden="1" customHeight="1" x14ac:dyDescent="0.2">
      <c r="A158" s="271" t="s">
        <v>40</v>
      </c>
      <c r="B158" s="250"/>
      <c r="C158" s="250"/>
      <c r="D158" s="250">
        <f t="shared" si="40"/>
        <v>0</v>
      </c>
      <c r="E158" s="251"/>
      <c r="F158" s="313"/>
      <c r="G158" s="252">
        <f t="shared" si="37"/>
        <v>0</v>
      </c>
      <c r="H158" s="253">
        <f>[2]BYDEPT!BD158</f>
        <v>0</v>
      </c>
      <c r="I158" s="314"/>
      <c r="J158" s="253">
        <f t="shared" si="38"/>
        <v>0</v>
      </c>
      <c r="L158" s="253">
        <f t="shared" si="39"/>
        <v>0</v>
      </c>
    </row>
    <row r="159" spans="1:12" ht="16.5" customHeight="1" x14ac:dyDescent="0.2">
      <c r="A159" s="271" t="s">
        <v>41</v>
      </c>
      <c r="B159" s="250">
        <f>770000</f>
        <v>770000</v>
      </c>
      <c r="C159" s="250"/>
      <c r="D159" s="250">
        <f t="shared" si="40"/>
        <v>770000</v>
      </c>
      <c r="E159" s="251"/>
      <c r="F159" s="313"/>
      <c r="G159" s="252">
        <f t="shared" si="37"/>
        <v>0</v>
      </c>
      <c r="H159" s="253">
        <f>[2]BYDEPT!BD159</f>
        <v>770000</v>
      </c>
      <c r="I159" s="314"/>
      <c r="J159" s="253">
        <f t="shared" si="38"/>
        <v>-770000</v>
      </c>
      <c r="L159" s="253">
        <f t="shared" si="39"/>
        <v>0</v>
      </c>
    </row>
    <row r="160" spans="1:12" ht="16.5" hidden="1" customHeight="1" x14ac:dyDescent="0.2">
      <c r="A160" s="271" t="s">
        <v>42</v>
      </c>
      <c r="B160" s="250"/>
      <c r="C160" s="250"/>
      <c r="D160" s="250">
        <f t="shared" si="40"/>
        <v>0</v>
      </c>
      <c r="E160" s="251"/>
      <c r="F160" s="313"/>
      <c r="G160" s="252">
        <f t="shared" si="37"/>
        <v>0</v>
      </c>
      <c r="H160" s="253">
        <f>[2]BYDEPT!BD160</f>
        <v>0</v>
      </c>
      <c r="I160" s="314"/>
      <c r="J160" s="253">
        <f t="shared" si="38"/>
        <v>0</v>
      </c>
      <c r="L160" s="253">
        <f t="shared" si="39"/>
        <v>0</v>
      </c>
    </row>
    <row r="161" spans="1:12" ht="16.5" hidden="1" customHeight="1" x14ac:dyDescent="0.2">
      <c r="A161" s="271" t="s">
        <v>43</v>
      </c>
      <c r="B161" s="250"/>
      <c r="C161" s="250"/>
      <c r="D161" s="250">
        <f t="shared" si="40"/>
        <v>0</v>
      </c>
      <c r="E161" s="251"/>
      <c r="F161" s="313"/>
      <c r="G161" s="252">
        <f t="shared" si="37"/>
        <v>0</v>
      </c>
      <c r="H161" s="253">
        <f>[2]BYDEPT!BD161</f>
        <v>0</v>
      </c>
      <c r="I161" s="314"/>
      <c r="J161" s="253">
        <f t="shared" si="38"/>
        <v>0</v>
      </c>
      <c r="L161" s="253">
        <f t="shared" si="39"/>
        <v>0</v>
      </c>
    </row>
    <row r="162" spans="1:12" ht="16.5" hidden="1" customHeight="1" x14ac:dyDescent="0.2">
      <c r="A162" s="271" t="s">
        <v>44</v>
      </c>
      <c r="B162" s="250"/>
      <c r="C162" s="250"/>
      <c r="D162" s="250">
        <f t="shared" si="40"/>
        <v>0</v>
      </c>
      <c r="E162" s="251"/>
      <c r="F162" s="313"/>
      <c r="G162" s="252">
        <f t="shared" si="37"/>
        <v>0</v>
      </c>
      <c r="H162" s="253">
        <f>[2]BYDEPT!BD162</f>
        <v>0</v>
      </c>
      <c r="I162" s="314"/>
      <c r="J162" s="253">
        <f t="shared" si="38"/>
        <v>0</v>
      </c>
      <c r="L162" s="253">
        <f t="shared" si="39"/>
        <v>0</v>
      </c>
    </row>
    <row r="163" spans="1:12" ht="16.5" customHeight="1" x14ac:dyDescent="0.2">
      <c r="A163" s="271" t="s">
        <v>45</v>
      </c>
      <c r="B163" s="315">
        <f>153747</f>
        <v>153747</v>
      </c>
      <c r="C163" s="315">
        <f>10000+101000</f>
        <v>111000</v>
      </c>
      <c r="D163" s="250">
        <f t="shared" si="40"/>
        <v>264747</v>
      </c>
      <c r="E163" s="251"/>
      <c r="F163" s="313"/>
      <c r="G163" s="252">
        <f t="shared" si="37"/>
        <v>0</v>
      </c>
      <c r="H163" s="253">
        <f>[2]BYDEPT!BD163</f>
        <v>264747</v>
      </c>
      <c r="I163" s="314"/>
      <c r="J163" s="253">
        <f t="shared" si="38"/>
        <v>-264747</v>
      </c>
      <c r="L163" s="253">
        <f t="shared" si="39"/>
        <v>0</v>
      </c>
    </row>
    <row r="164" spans="1:12" ht="16.5" hidden="1" customHeight="1" x14ac:dyDescent="0.2">
      <c r="A164" s="271" t="s">
        <v>46</v>
      </c>
      <c r="B164" s="250"/>
      <c r="C164" s="250"/>
      <c r="D164" s="250"/>
      <c r="E164" s="251"/>
      <c r="F164" s="313"/>
      <c r="G164" s="252">
        <f t="shared" si="37"/>
        <v>0</v>
      </c>
      <c r="H164" s="253">
        <f>[2]BYDEPT!BD164</f>
        <v>0</v>
      </c>
      <c r="I164" s="314"/>
      <c r="J164" s="253">
        <f t="shared" si="38"/>
        <v>0</v>
      </c>
      <c r="L164" s="253">
        <f t="shared" si="23"/>
        <v>0</v>
      </c>
    </row>
    <row r="165" spans="1:12" ht="16.5" hidden="1" customHeight="1" x14ac:dyDescent="0.2">
      <c r="A165" s="271" t="s">
        <v>47</v>
      </c>
      <c r="B165" s="250"/>
      <c r="C165" s="250"/>
      <c r="D165" s="250"/>
      <c r="E165" s="251"/>
      <c r="F165" s="313"/>
      <c r="G165" s="252">
        <f t="shared" si="37"/>
        <v>0</v>
      </c>
      <c r="H165" s="253">
        <f>[2]BYDEPT!BD165</f>
        <v>0</v>
      </c>
      <c r="I165" s="314"/>
      <c r="J165" s="253">
        <f t="shared" si="38"/>
        <v>0</v>
      </c>
      <c r="L165" s="253">
        <f t="shared" si="23"/>
        <v>0</v>
      </c>
    </row>
    <row r="166" spans="1:12" ht="16.5" hidden="1" customHeight="1" x14ac:dyDescent="0.2">
      <c r="A166" s="271" t="s">
        <v>48</v>
      </c>
      <c r="B166" s="250"/>
      <c r="C166" s="250"/>
      <c r="D166" s="250"/>
      <c r="E166" s="251"/>
      <c r="F166" s="313"/>
      <c r="G166" s="252">
        <f t="shared" si="37"/>
        <v>0</v>
      </c>
      <c r="H166" s="253">
        <f>[2]BYDEPT!BD166</f>
        <v>0</v>
      </c>
      <c r="I166" s="314"/>
      <c r="J166" s="253">
        <f t="shared" si="38"/>
        <v>0</v>
      </c>
      <c r="L166" s="253">
        <f t="shared" si="23"/>
        <v>0</v>
      </c>
    </row>
    <row r="167" spans="1:12" ht="16.5" hidden="1" customHeight="1" x14ac:dyDescent="0.2">
      <c r="A167" s="271" t="s">
        <v>49</v>
      </c>
      <c r="B167" s="250"/>
      <c r="C167" s="250"/>
      <c r="D167" s="250"/>
      <c r="E167" s="251"/>
      <c r="F167" s="313"/>
      <c r="G167" s="252">
        <f t="shared" si="37"/>
        <v>0</v>
      </c>
      <c r="H167" s="253">
        <f>[2]BYDEPT!BD167</f>
        <v>0</v>
      </c>
      <c r="I167" s="314"/>
      <c r="J167" s="253">
        <f t="shared" si="38"/>
        <v>0</v>
      </c>
      <c r="L167" s="253">
        <f t="shared" si="23"/>
        <v>0</v>
      </c>
    </row>
    <row r="168" spans="1:12" ht="16.5" hidden="1" customHeight="1" x14ac:dyDescent="0.2">
      <c r="A168" s="271" t="s">
        <v>50</v>
      </c>
      <c r="B168" s="250"/>
      <c r="C168" s="250"/>
      <c r="D168" s="250"/>
      <c r="E168" s="251"/>
      <c r="F168" s="313"/>
      <c r="G168" s="252">
        <f t="shared" si="37"/>
        <v>0</v>
      </c>
      <c r="H168" s="253">
        <f>[2]BYDEPT!BD168</f>
        <v>0</v>
      </c>
      <c r="I168" s="314"/>
      <c r="J168" s="253">
        <f t="shared" si="38"/>
        <v>0</v>
      </c>
      <c r="L168" s="253">
        <f t="shared" si="23"/>
        <v>0</v>
      </c>
    </row>
    <row r="169" spans="1:12" ht="16.5" hidden="1" customHeight="1" x14ac:dyDescent="0.2">
      <c r="A169" s="271" t="s">
        <v>51</v>
      </c>
      <c r="B169" s="250"/>
      <c r="C169" s="250"/>
      <c r="D169" s="250"/>
      <c r="E169" s="251"/>
      <c r="F169" s="313"/>
      <c r="G169" s="252">
        <f t="shared" si="37"/>
        <v>0</v>
      </c>
      <c r="H169" s="253">
        <f>[2]BYDEPT!BD169</f>
        <v>0</v>
      </c>
      <c r="I169" s="314"/>
      <c r="J169" s="253">
        <f t="shared" si="38"/>
        <v>0</v>
      </c>
      <c r="L169" s="253">
        <f t="shared" si="23"/>
        <v>0</v>
      </c>
    </row>
    <row r="170" spans="1:12" ht="16.5" hidden="1" customHeight="1" x14ac:dyDescent="0.2">
      <c r="A170" s="271" t="s">
        <v>52</v>
      </c>
      <c r="B170" s="250"/>
      <c r="C170" s="250"/>
      <c r="D170" s="250"/>
      <c r="E170" s="251"/>
      <c r="F170" s="313"/>
      <c r="G170" s="252">
        <f t="shared" si="37"/>
        <v>0</v>
      </c>
      <c r="H170" s="253">
        <f>[2]BYDEPT!BD170</f>
        <v>0</v>
      </c>
      <c r="I170" s="314"/>
      <c r="J170" s="253">
        <f t="shared" si="38"/>
        <v>0</v>
      </c>
      <c r="L170" s="253">
        <f t="shared" si="23"/>
        <v>0</v>
      </c>
    </row>
    <row r="171" spans="1:12" ht="16.5" hidden="1" customHeight="1" x14ac:dyDescent="0.2">
      <c r="A171" s="271"/>
      <c r="B171" s="250"/>
      <c r="C171" s="250"/>
      <c r="D171" s="250"/>
      <c r="E171" s="251"/>
      <c r="F171" s="313"/>
      <c r="G171" s="252"/>
      <c r="H171" s="253"/>
      <c r="I171" s="314"/>
      <c r="J171" s="253"/>
      <c r="L171" s="253"/>
    </row>
    <row r="172" spans="1:12" ht="16.5" hidden="1" customHeight="1" x14ac:dyDescent="0.2">
      <c r="A172" s="271" t="s">
        <v>92</v>
      </c>
      <c r="B172" s="250"/>
      <c r="C172" s="250"/>
      <c r="D172" s="250"/>
      <c r="E172" s="255">
        <f>SUM(E173:E176)+SUM(E179:E191)+SUM(E196:E211)</f>
        <v>0</v>
      </c>
      <c r="F172" s="255">
        <f>SUM(F173:F176)+SUM(F179:F191)+SUM(F196:F211)</f>
        <v>0</v>
      </c>
      <c r="G172" s="256">
        <f>SUM(G173:G176)+SUM(G179:G191)+SUM(G196:G211)</f>
        <v>0</v>
      </c>
      <c r="H172" s="257">
        <f>SUM(H173:H176)+SUM(H179:H191)+SUM(H196:H211)</f>
        <v>0</v>
      </c>
      <c r="I172" s="316"/>
      <c r="J172" s="257">
        <f>SUM(J173:J176)+SUM(J179:J191)+SUM(J196:J211)</f>
        <v>0</v>
      </c>
      <c r="L172" s="257">
        <f>SUM(L173:L176)+SUM(L179:L191)+SUM(L196:L211)</f>
        <v>0</v>
      </c>
    </row>
    <row r="173" spans="1:12" ht="16.5" hidden="1" customHeight="1" x14ac:dyDescent="0.2">
      <c r="A173" s="271" t="s">
        <v>53</v>
      </c>
      <c r="B173" s="250"/>
      <c r="C173" s="250"/>
      <c r="D173" s="250"/>
      <c r="E173" s="251"/>
      <c r="F173" s="251"/>
      <c r="G173" s="252">
        <f>E173+F173</f>
        <v>0</v>
      </c>
      <c r="H173" s="253">
        <f>[2]BYDEPT!BD173</f>
        <v>0</v>
      </c>
      <c r="I173" s="314"/>
      <c r="J173" s="253">
        <f>G173-H173</f>
        <v>0</v>
      </c>
      <c r="L173" s="253">
        <f t="shared" ref="L173:L190" si="41">B173-H173</f>
        <v>0</v>
      </c>
    </row>
    <row r="174" spans="1:12" ht="16.5" hidden="1" customHeight="1" x14ac:dyDescent="0.2">
      <c r="A174" s="271" t="s">
        <v>54</v>
      </c>
      <c r="B174" s="250"/>
      <c r="C174" s="250"/>
      <c r="D174" s="250"/>
      <c r="E174" s="251"/>
      <c r="F174" s="251"/>
      <c r="G174" s="252">
        <f>E174+F174</f>
        <v>0</v>
      </c>
      <c r="H174" s="253">
        <f>[2]BYDEPT!BD174</f>
        <v>0</v>
      </c>
      <c r="I174" s="314"/>
      <c r="J174" s="253"/>
      <c r="L174" s="253">
        <f t="shared" si="41"/>
        <v>0</v>
      </c>
    </row>
    <row r="175" spans="1:12" ht="16.5" hidden="1" customHeight="1" x14ac:dyDescent="0.2">
      <c r="A175" s="271" t="s">
        <v>55</v>
      </c>
      <c r="B175" s="250"/>
      <c r="C175" s="250"/>
      <c r="D175" s="250"/>
      <c r="E175" s="251"/>
      <c r="F175" s="251"/>
      <c r="G175" s="252">
        <f>E175+F175</f>
        <v>0</v>
      </c>
      <c r="H175" s="253">
        <f>[2]BYDEPT!BD175</f>
        <v>0</v>
      </c>
      <c r="I175" s="314"/>
      <c r="J175" s="253">
        <f>G175-H175</f>
        <v>0</v>
      </c>
      <c r="L175" s="253">
        <f t="shared" si="41"/>
        <v>0</v>
      </c>
    </row>
    <row r="176" spans="1:12" ht="16.5" hidden="1" customHeight="1" x14ac:dyDescent="0.2">
      <c r="A176" s="271" t="s">
        <v>56</v>
      </c>
      <c r="B176" s="250"/>
      <c r="C176" s="250"/>
      <c r="D176" s="250"/>
      <c r="E176" s="251">
        <f>+E177+E178</f>
        <v>0</v>
      </c>
      <c r="F176" s="251">
        <f>+F177+F178</f>
        <v>0</v>
      </c>
      <c r="G176" s="252">
        <f>SUM(G177:G178)</f>
        <v>0</v>
      </c>
      <c r="H176" s="253">
        <f>+H177+H178</f>
        <v>0</v>
      </c>
      <c r="I176" s="314"/>
      <c r="J176" s="253">
        <f>SUM(J177:J178)</f>
        <v>0</v>
      </c>
      <c r="L176" s="253">
        <f t="shared" si="41"/>
        <v>0</v>
      </c>
    </row>
    <row r="177" spans="1:12" ht="16.5" hidden="1" customHeight="1" x14ac:dyDescent="0.2">
      <c r="A177" s="271" t="s">
        <v>57</v>
      </c>
      <c r="B177" s="250"/>
      <c r="C177" s="250"/>
      <c r="D177" s="250"/>
      <c r="E177" s="251"/>
      <c r="F177" s="251"/>
      <c r="G177" s="252">
        <f t="shared" ref="G177:G187" si="42">E177+F177</f>
        <v>0</v>
      </c>
      <c r="H177" s="253">
        <f>[2]BYDEPT!BD177</f>
        <v>0</v>
      </c>
      <c r="I177" s="314"/>
      <c r="J177" s="253">
        <f t="shared" ref="J177:J187" si="43">G177-H177</f>
        <v>0</v>
      </c>
      <c r="L177" s="253">
        <f t="shared" si="41"/>
        <v>0</v>
      </c>
    </row>
    <row r="178" spans="1:12" ht="16.5" hidden="1" customHeight="1" x14ac:dyDescent="0.2">
      <c r="A178" s="271" t="s">
        <v>58</v>
      </c>
      <c r="B178" s="250"/>
      <c r="C178" s="250"/>
      <c r="D178" s="250"/>
      <c r="E178" s="251"/>
      <c r="F178" s="251"/>
      <c r="G178" s="252">
        <f t="shared" si="42"/>
        <v>0</v>
      </c>
      <c r="H178" s="253">
        <f>[2]BYDEPT!BD178</f>
        <v>0</v>
      </c>
      <c r="I178" s="314"/>
      <c r="J178" s="253">
        <f t="shared" si="43"/>
        <v>0</v>
      </c>
      <c r="L178" s="253">
        <f t="shared" si="41"/>
        <v>0</v>
      </c>
    </row>
    <row r="179" spans="1:12" ht="16.5" hidden="1" customHeight="1" x14ac:dyDescent="0.2">
      <c r="A179" s="271" t="s">
        <v>59</v>
      </c>
      <c r="B179" s="250"/>
      <c r="C179" s="250"/>
      <c r="D179" s="250"/>
      <c r="E179" s="251"/>
      <c r="F179" s="251"/>
      <c r="G179" s="252">
        <f t="shared" si="42"/>
        <v>0</v>
      </c>
      <c r="H179" s="253">
        <f>[2]BYDEPT!BD179</f>
        <v>0</v>
      </c>
      <c r="I179" s="314"/>
      <c r="J179" s="253">
        <f t="shared" si="43"/>
        <v>0</v>
      </c>
      <c r="L179" s="253">
        <f t="shared" si="41"/>
        <v>0</v>
      </c>
    </row>
    <row r="180" spans="1:12" ht="16.5" hidden="1" customHeight="1" x14ac:dyDescent="0.2">
      <c r="A180" s="271" t="s">
        <v>60</v>
      </c>
      <c r="B180" s="250"/>
      <c r="C180" s="250"/>
      <c r="D180" s="250"/>
      <c r="E180" s="251"/>
      <c r="F180" s="251"/>
      <c r="G180" s="252">
        <f t="shared" si="42"/>
        <v>0</v>
      </c>
      <c r="H180" s="253">
        <f>[2]BYDEPT!BD180</f>
        <v>0</v>
      </c>
      <c r="I180" s="314"/>
      <c r="J180" s="253">
        <f t="shared" si="43"/>
        <v>0</v>
      </c>
      <c r="L180" s="253">
        <f t="shared" si="41"/>
        <v>0</v>
      </c>
    </row>
    <row r="181" spans="1:12" ht="16.5" hidden="1" customHeight="1" x14ac:dyDescent="0.2">
      <c r="A181" s="271" t="s">
        <v>61</v>
      </c>
      <c r="B181" s="250"/>
      <c r="C181" s="250"/>
      <c r="D181" s="250"/>
      <c r="E181" s="251"/>
      <c r="F181" s="251"/>
      <c r="G181" s="252">
        <f t="shared" si="42"/>
        <v>0</v>
      </c>
      <c r="H181" s="253">
        <f>[2]BYDEPT!BD181</f>
        <v>0</v>
      </c>
      <c r="I181" s="314"/>
      <c r="J181" s="253">
        <f t="shared" si="43"/>
        <v>0</v>
      </c>
      <c r="L181" s="253">
        <f t="shared" si="41"/>
        <v>0</v>
      </c>
    </row>
    <row r="182" spans="1:12" ht="16.5" hidden="1" customHeight="1" x14ac:dyDescent="0.2">
      <c r="A182" s="271" t="s">
        <v>62</v>
      </c>
      <c r="B182" s="250"/>
      <c r="C182" s="250"/>
      <c r="D182" s="250"/>
      <c r="E182" s="251"/>
      <c r="F182" s="251"/>
      <c r="G182" s="252">
        <f t="shared" si="42"/>
        <v>0</v>
      </c>
      <c r="H182" s="253">
        <f>[2]BYDEPT!BD182</f>
        <v>0</v>
      </c>
      <c r="I182" s="314"/>
      <c r="J182" s="253">
        <f t="shared" si="43"/>
        <v>0</v>
      </c>
      <c r="L182" s="253">
        <f t="shared" si="41"/>
        <v>0</v>
      </c>
    </row>
    <row r="183" spans="1:12" ht="16.5" hidden="1" customHeight="1" x14ac:dyDescent="0.2">
      <c r="A183" s="19" t="s">
        <v>222</v>
      </c>
      <c r="B183" s="250"/>
      <c r="C183" s="250"/>
      <c r="D183" s="250"/>
      <c r="E183" s="251"/>
      <c r="F183" s="251"/>
      <c r="G183" s="252"/>
      <c r="H183" s="253"/>
      <c r="I183" s="314"/>
      <c r="J183" s="253"/>
      <c r="L183" s="253"/>
    </row>
    <row r="184" spans="1:12" ht="16.5" hidden="1" customHeight="1" x14ac:dyDescent="0.2">
      <c r="A184" s="271" t="s">
        <v>63</v>
      </c>
      <c r="B184" s="250"/>
      <c r="C184" s="250"/>
      <c r="D184" s="250"/>
      <c r="E184" s="251"/>
      <c r="F184" s="251"/>
      <c r="G184" s="252">
        <f t="shared" si="42"/>
        <v>0</v>
      </c>
      <c r="H184" s="253">
        <f>[2]BYDEPT!BD184</f>
        <v>0</v>
      </c>
      <c r="I184" s="314"/>
      <c r="J184" s="253">
        <f t="shared" si="43"/>
        <v>0</v>
      </c>
      <c r="L184" s="253">
        <f t="shared" si="41"/>
        <v>0</v>
      </c>
    </row>
    <row r="185" spans="1:12" ht="16.5" hidden="1" customHeight="1" x14ac:dyDescent="0.2">
      <c r="A185" s="271" t="s">
        <v>178</v>
      </c>
      <c r="B185" s="250"/>
      <c r="C185" s="250"/>
      <c r="D185" s="250"/>
      <c r="E185" s="251"/>
      <c r="F185" s="251"/>
      <c r="G185" s="252"/>
      <c r="H185" s="253"/>
      <c r="I185" s="314"/>
      <c r="J185" s="253"/>
      <c r="L185" s="253">
        <f t="shared" si="41"/>
        <v>0</v>
      </c>
    </row>
    <row r="186" spans="1:12" ht="16.5" hidden="1" customHeight="1" x14ac:dyDescent="0.2">
      <c r="A186" s="271" t="s">
        <v>64</v>
      </c>
      <c r="B186" s="250"/>
      <c r="C186" s="250"/>
      <c r="D186" s="250"/>
      <c r="E186" s="251"/>
      <c r="F186" s="251"/>
      <c r="G186" s="252">
        <f t="shared" si="42"/>
        <v>0</v>
      </c>
      <c r="H186" s="253">
        <f>[2]BYDEPT!BD186</f>
        <v>0</v>
      </c>
      <c r="I186" s="314"/>
      <c r="J186" s="253">
        <f t="shared" si="43"/>
        <v>0</v>
      </c>
      <c r="L186" s="253">
        <f t="shared" si="41"/>
        <v>0</v>
      </c>
    </row>
    <row r="187" spans="1:12" ht="16.5" hidden="1" customHeight="1" x14ac:dyDescent="0.2">
      <c r="A187" s="271" t="s">
        <v>65</v>
      </c>
      <c r="B187" s="250"/>
      <c r="C187" s="250"/>
      <c r="D187" s="250"/>
      <c r="E187" s="251"/>
      <c r="F187" s="251"/>
      <c r="G187" s="252">
        <f t="shared" si="42"/>
        <v>0</v>
      </c>
      <c r="H187" s="253">
        <f>[2]BYDEPT!BD187</f>
        <v>0</v>
      </c>
      <c r="I187" s="314"/>
      <c r="J187" s="253">
        <f t="shared" si="43"/>
        <v>0</v>
      </c>
      <c r="L187" s="253">
        <f t="shared" si="41"/>
        <v>0</v>
      </c>
    </row>
    <row r="188" spans="1:12" ht="16.5" hidden="1" customHeight="1" x14ac:dyDescent="0.2">
      <c r="A188" s="271" t="s">
        <v>66</v>
      </c>
      <c r="B188" s="250"/>
      <c r="C188" s="250"/>
      <c r="D188" s="250"/>
      <c r="E188" s="251"/>
      <c r="F188" s="251"/>
      <c r="G188" s="252"/>
      <c r="H188" s="253">
        <f>[2]BYDEPT!BD188</f>
        <v>0</v>
      </c>
      <c r="I188" s="314"/>
      <c r="J188" s="253"/>
      <c r="L188" s="253">
        <f t="shared" si="41"/>
        <v>0</v>
      </c>
    </row>
    <row r="189" spans="1:12" ht="16.5" hidden="1" customHeight="1" x14ac:dyDescent="0.2">
      <c r="A189" s="271" t="s">
        <v>67</v>
      </c>
      <c r="B189" s="250"/>
      <c r="C189" s="250"/>
      <c r="D189" s="250"/>
      <c r="E189" s="251"/>
      <c r="F189" s="251"/>
      <c r="G189" s="252">
        <f>E189+F189</f>
        <v>0</v>
      </c>
      <c r="H189" s="253">
        <f>[2]BYDEPT!BD189</f>
        <v>0</v>
      </c>
      <c r="I189" s="314"/>
      <c r="J189" s="253">
        <f>G189-H189</f>
        <v>0</v>
      </c>
      <c r="L189" s="253">
        <f t="shared" si="41"/>
        <v>0</v>
      </c>
    </row>
    <row r="190" spans="1:12" ht="16.5" hidden="1" customHeight="1" x14ac:dyDescent="0.2">
      <c r="A190" s="271" t="s">
        <v>68</v>
      </c>
      <c r="B190" s="250"/>
      <c r="C190" s="250"/>
      <c r="D190" s="250"/>
      <c r="E190" s="251"/>
      <c r="F190" s="251"/>
      <c r="G190" s="252">
        <f>E190+F190</f>
        <v>0</v>
      </c>
      <c r="H190" s="253">
        <f>[2]BYDEPT!BD190</f>
        <v>0</v>
      </c>
      <c r="I190" s="314"/>
      <c r="J190" s="253">
        <f>G190-H190</f>
        <v>0</v>
      </c>
      <c r="L190" s="253">
        <f t="shared" si="41"/>
        <v>0</v>
      </c>
    </row>
    <row r="191" spans="1:12" ht="16.5" hidden="1" customHeight="1" x14ac:dyDescent="0.2">
      <c r="A191" s="271" t="s">
        <v>69</v>
      </c>
      <c r="B191" s="250"/>
      <c r="C191" s="250"/>
      <c r="D191" s="250"/>
      <c r="E191" s="255">
        <f>SUM(E192:E195)</f>
        <v>0</v>
      </c>
      <c r="F191" s="255">
        <f>SUM(F192:F195)</f>
        <v>0</v>
      </c>
      <c r="G191" s="256">
        <f>SUM(G192:G195)</f>
        <v>0</v>
      </c>
      <c r="H191" s="257">
        <f>SUM(H192:H195)</f>
        <v>0</v>
      </c>
      <c r="I191" s="316"/>
      <c r="J191" s="257">
        <f>SUM(J192:J195)</f>
        <v>0</v>
      </c>
      <c r="L191" s="257">
        <f>SUM(L192:L195)</f>
        <v>0</v>
      </c>
    </row>
    <row r="192" spans="1:12" ht="16.5" hidden="1" customHeight="1" x14ac:dyDescent="0.2">
      <c r="A192" s="271" t="s">
        <v>70</v>
      </c>
      <c r="B192" s="250"/>
      <c r="C192" s="250"/>
      <c r="D192" s="250"/>
      <c r="E192" s="251"/>
      <c r="F192" s="251"/>
      <c r="G192" s="252">
        <f t="shared" ref="G192:G211" si="44">E192+F192</f>
        <v>0</v>
      </c>
      <c r="H192" s="253">
        <f>[2]BYDEPT!BD192</f>
        <v>0</v>
      </c>
      <c r="I192" s="314"/>
      <c r="J192" s="253">
        <f t="shared" ref="J192:J211" si="45">G192-H192</f>
        <v>0</v>
      </c>
      <c r="L192" s="253">
        <f t="shared" ref="L192:L211" si="46">B192-H192</f>
        <v>0</v>
      </c>
    </row>
    <row r="193" spans="1:12" ht="16.5" hidden="1" customHeight="1" x14ac:dyDescent="0.2">
      <c r="A193" s="271" t="s">
        <v>71</v>
      </c>
      <c r="B193" s="250"/>
      <c r="C193" s="250"/>
      <c r="D193" s="250"/>
      <c r="E193" s="251"/>
      <c r="F193" s="251"/>
      <c r="G193" s="252">
        <f t="shared" si="44"/>
        <v>0</v>
      </c>
      <c r="H193" s="253">
        <f>[2]BYDEPT!BD193</f>
        <v>0</v>
      </c>
      <c r="I193" s="314"/>
      <c r="J193" s="253">
        <f t="shared" si="45"/>
        <v>0</v>
      </c>
      <c r="L193" s="253">
        <f t="shared" si="46"/>
        <v>0</v>
      </c>
    </row>
    <row r="194" spans="1:12" ht="16.5" hidden="1" customHeight="1" x14ac:dyDescent="0.2">
      <c r="A194" s="271" t="s">
        <v>72</v>
      </c>
      <c r="B194" s="250"/>
      <c r="C194" s="250"/>
      <c r="D194" s="250"/>
      <c r="E194" s="251"/>
      <c r="F194" s="251"/>
      <c r="G194" s="252">
        <f t="shared" si="44"/>
        <v>0</v>
      </c>
      <c r="H194" s="253">
        <f>[2]BYDEPT!BD194</f>
        <v>0</v>
      </c>
      <c r="I194" s="314"/>
      <c r="J194" s="253">
        <f t="shared" si="45"/>
        <v>0</v>
      </c>
      <c r="L194" s="253">
        <f t="shared" si="46"/>
        <v>0</v>
      </c>
    </row>
    <row r="195" spans="1:12" ht="16.5" hidden="1" customHeight="1" x14ac:dyDescent="0.2">
      <c r="A195" s="271" t="s">
        <v>73</v>
      </c>
      <c r="B195" s="250"/>
      <c r="C195" s="250"/>
      <c r="D195" s="250"/>
      <c r="E195" s="251"/>
      <c r="F195" s="251"/>
      <c r="G195" s="252">
        <f t="shared" si="44"/>
        <v>0</v>
      </c>
      <c r="H195" s="253">
        <f>[2]BYDEPT!BD195</f>
        <v>0</v>
      </c>
      <c r="I195" s="314"/>
      <c r="J195" s="253">
        <f t="shared" si="45"/>
        <v>0</v>
      </c>
      <c r="L195" s="253">
        <f t="shared" si="46"/>
        <v>0</v>
      </c>
    </row>
    <row r="196" spans="1:12" ht="16.5" hidden="1" customHeight="1" x14ac:dyDescent="0.2">
      <c r="A196" s="271" t="s">
        <v>74</v>
      </c>
      <c r="B196" s="250"/>
      <c r="C196" s="250"/>
      <c r="D196" s="250"/>
      <c r="E196" s="251"/>
      <c r="F196" s="251"/>
      <c r="G196" s="252">
        <f>E196+F196</f>
        <v>0</v>
      </c>
      <c r="H196" s="253">
        <f>[2]BYDEPT!BD196</f>
        <v>0</v>
      </c>
      <c r="I196" s="314"/>
      <c r="J196" s="253">
        <f>G196-H196</f>
        <v>0</v>
      </c>
      <c r="L196" s="253">
        <f t="shared" si="46"/>
        <v>0</v>
      </c>
    </row>
    <row r="197" spans="1:12" ht="16.5" hidden="1" customHeight="1" x14ac:dyDescent="0.2">
      <c r="A197" s="271" t="s">
        <v>175</v>
      </c>
      <c r="B197" s="250"/>
      <c r="C197" s="250"/>
      <c r="D197" s="250"/>
      <c r="E197" s="251"/>
      <c r="F197" s="251"/>
      <c r="G197" s="252">
        <f t="shared" si="44"/>
        <v>0</v>
      </c>
      <c r="H197" s="253">
        <f>[2]BYDEPT!BD197</f>
        <v>0</v>
      </c>
      <c r="I197" s="314"/>
      <c r="J197" s="253">
        <f t="shared" si="45"/>
        <v>0</v>
      </c>
      <c r="L197" s="253">
        <f t="shared" si="46"/>
        <v>0</v>
      </c>
    </row>
    <row r="198" spans="1:12" ht="16.5" hidden="1" customHeight="1" x14ac:dyDescent="0.2">
      <c r="A198" s="271" t="s">
        <v>75</v>
      </c>
      <c r="B198" s="250"/>
      <c r="C198" s="250"/>
      <c r="D198" s="250"/>
      <c r="E198" s="251"/>
      <c r="F198" s="251"/>
      <c r="G198" s="252">
        <f t="shared" si="44"/>
        <v>0</v>
      </c>
      <c r="H198" s="253">
        <f>[2]BYDEPT!BD198</f>
        <v>0</v>
      </c>
      <c r="I198" s="314"/>
      <c r="J198" s="253">
        <f t="shared" si="45"/>
        <v>0</v>
      </c>
      <c r="L198" s="253">
        <f t="shared" si="46"/>
        <v>0</v>
      </c>
    </row>
    <row r="199" spans="1:12" ht="16.5" hidden="1" customHeight="1" x14ac:dyDescent="0.2">
      <c r="A199" s="271" t="s">
        <v>76</v>
      </c>
      <c r="B199" s="250"/>
      <c r="C199" s="250"/>
      <c r="D199" s="250"/>
      <c r="E199" s="251"/>
      <c r="F199" s="251"/>
      <c r="G199" s="252">
        <f t="shared" si="44"/>
        <v>0</v>
      </c>
      <c r="H199" s="253">
        <f>[2]BYDEPT!BD199</f>
        <v>0</v>
      </c>
      <c r="I199" s="314"/>
      <c r="J199" s="253">
        <f t="shared" si="45"/>
        <v>0</v>
      </c>
      <c r="L199" s="253">
        <f t="shared" si="46"/>
        <v>0</v>
      </c>
    </row>
    <row r="200" spans="1:12" ht="16.5" hidden="1" customHeight="1" x14ac:dyDescent="0.2">
      <c r="A200" s="271" t="s">
        <v>77</v>
      </c>
      <c r="B200" s="250"/>
      <c r="C200" s="250"/>
      <c r="D200" s="250"/>
      <c r="E200" s="251"/>
      <c r="F200" s="251"/>
      <c r="G200" s="252"/>
      <c r="H200" s="253"/>
      <c r="I200" s="314"/>
      <c r="J200" s="253"/>
      <c r="L200" s="253">
        <f t="shared" si="46"/>
        <v>0</v>
      </c>
    </row>
    <row r="201" spans="1:12" ht="16.5" hidden="1" customHeight="1" x14ac:dyDescent="0.2">
      <c r="A201" s="271" t="s">
        <v>78</v>
      </c>
      <c r="B201" s="250"/>
      <c r="C201" s="250"/>
      <c r="D201" s="250"/>
      <c r="E201" s="251"/>
      <c r="F201" s="251"/>
      <c r="G201" s="252"/>
      <c r="H201" s="253">
        <f>[2]BYDEPT!BD202</f>
        <v>0</v>
      </c>
      <c r="I201" s="314"/>
      <c r="J201" s="253">
        <f>G201-H201</f>
        <v>0</v>
      </c>
      <c r="L201" s="253">
        <f t="shared" si="46"/>
        <v>0</v>
      </c>
    </row>
    <row r="202" spans="1:12" ht="16.5" hidden="1" customHeight="1" x14ac:dyDescent="0.2">
      <c r="A202" s="271" t="s">
        <v>179</v>
      </c>
      <c r="B202" s="250"/>
      <c r="C202" s="250"/>
      <c r="D202" s="250"/>
      <c r="E202" s="251"/>
      <c r="F202" s="251"/>
      <c r="G202" s="252">
        <f t="shared" si="44"/>
        <v>0</v>
      </c>
      <c r="H202" s="253">
        <f>[2]BYDEPT!BD201</f>
        <v>0</v>
      </c>
      <c r="I202" s="314"/>
      <c r="J202" s="253">
        <f t="shared" si="45"/>
        <v>0</v>
      </c>
      <c r="L202" s="253">
        <f t="shared" si="46"/>
        <v>0</v>
      </c>
    </row>
    <row r="203" spans="1:12" ht="16.5" hidden="1" customHeight="1" x14ac:dyDescent="0.2">
      <c r="A203" s="19" t="s">
        <v>81</v>
      </c>
      <c r="B203" s="250"/>
      <c r="C203" s="250"/>
      <c r="D203" s="250"/>
      <c r="E203" s="251"/>
      <c r="F203" s="251"/>
      <c r="G203" s="252">
        <f t="shared" si="44"/>
        <v>0</v>
      </c>
      <c r="H203" s="253">
        <f>[2]BYDEPT!BD203</f>
        <v>0</v>
      </c>
      <c r="I203" s="314"/>
      <c r="J203" s="253">
        <f t="shared" si="45"/>
        <v>0</v>
      </c>
      <c r="L203" s="253">
        <f t="shared" si="46"/>
        <v>0</v>
      </c>
    </row>
    <row r="204" spans="1:12" ht="16.5" hidden="1" customHeight="1" x14ac:dyDescent="0.2">
      <c r="A204" s="19" t="s">
        <v>140</v>
      </c>
      <c r="B204" s="250"/>
      <c r="C204" s="250"/>
      <c r="D204" s="250"/>
      <c r="E204" s="251"/>
      <c r="F204" s="251"/>
      <c r="G204" s="252">
        <f t="shared" si="44"/>
        <v>0</v>
      </c>
      <c r="H204" s="253">
        <f>[2]BYDEPT!BD204</f>
        <v>0</v>
      </c>
      <c r="I204" s="314"/>
      <c r="J204" s="253">
        <f t="shared" si="45"/>
        <v>0</v>
      </c>
      <c r="L204" s="253">
        <f t="shared" si="46"/>
        <v>0</v>
      </c>
    </row>
    <row r="205" spans="1:12" ht="16.5" hidden="1" customHeight="1" x14ac:dyDescent="0.2">
      <c r="A205" s="19" t="s">
        <v>79</v>
      </c>
      <c r="B205" s="250"/>
      <c r="C205" s="250"/>
      <c r="D205" s="250"/>
      <c r="E205" s="251"/>
      <c r="F205" s="251"/>
      <c r="G205" s="252">
        <f t="shared" si="44"/>
        <v>0</v>
      </c>
      <c r="H205" s="253">
        <f>[2]BYDEPT!BD205</f>
        <v>0</v>
      </c>
      <c r="I205" s="314"/>
      <c r="J205" s="253">
        <f t="shared" si="45"/>
        <v>0</v>
      </c>
      <c r="L205" s="253">
        <f t="shared" si="46"/>
        <v>0</v>
      </c>
    </row>
    <row r="206" spans="1:12" ht="16.5" hidden="1" customHeight="1" x14ac:dyDescent="0.2">
      <c r="A206" s="19" t="s">
        <v>80</v>
      </c>
      <c r="B206" s="250"/>
      <c r="C206" s="250"/>
      <c r="D206" s="250"/>
      <c r="E206" s="251"/>
      <c r="F206" s="251"/>
      <c r="G206" s="252"/>
      <c r="H206" s="253"/>
      <c r="I206" s="314"/>
      <c r="J206" s="253"/>
      <c r="L206" s="253">
        <f t="shared" si="46"/>
        <v>0</v>
      </c>
    </row>
    <row r="207" spans="1:12" ht="16.5" hidden="1" customHeight="1" x14ac:dyDescent="0.2">
      <c r="A207" s="19" t="s">
        <v>82</v>
      </c>
      <c r="B207" s="250"/>
      <c r="C207" s="250"/>
      <c r="D207" s="250"/>
      <c r="E207" s="251"/>
      <c r="F207" s="251"/>
      <c r="G207" s="252">
        <f t="shared" si="44"/>
        <v>0</v>
      </c>
      <c r="H207" s="253">
        <f>[2]BYDEPT!BD207</f>
        <v>0</v>
      </c>
      <c r="I207" s="314"/>
      <c r="J207" s="253">
        <f t="shared" si="45"/>
        <v>0</v>
      </c>
      <c r="L207" s="253">
        <f t="shared" si="46"/>
        <v>0</v>
      </c>
    </row>
    <row r="208" spans="1:12" ht="16.5" hidden="1" customHeight="1" x14ac:dyDescent="0.2">
      <c r="A208" s="19" t="s">
        <v>83</v>
      </c>
      <c r="B208" s="250"/>
      <c r="C208" s="250"/>
      <c r="D208" s="250"/>
      <c r="E208" s="251"/>
      <c r="F208" s="251"/>
      <c r="G208" s="252">
        <f t="shared" si="44"/>
        <v>0</v>
      </c>
      <c r="H208" s="253">
        <f>[2]BYDEPT!BD208</f>
        <v>0</v>
      </c>
      <c r="I208" s="314"/>
      <c r="J208" s="253">
        <f t="shared" si="45"/>
        <v>0</v>
      </c>
      <c r="L208" s="253">
        <f t="shared" si="46"/>
        <v>0</v>
      </c>
    </row>
    <row r="209" spans="1:12" ht="16.5" hidden="1" customHeight="1" x14ac:dyDescent="0.2">
      <c r="A209" s="19" t="s">
        <v>211</v>
      </c>
      <c r="B209" s="250"/>
      <c r="C209" s="250"/>
      <c r="D209" s="250"/>
      <c r="E209" s="251"/>
      <c r="F209" s="251"/>
      <c r="G209" s="252">
        <f t="shared" si="44"/>
        <v>0</v>
      </c>
      <c r="H209" s="253">
        <f>[2]BYDEPT!BD209</f>
        <v>0</v>
      </c>
      <c r="I209" s="314"/>
      <c r="J209" s="253">
        <f t="shared" si="45"/>
        <v>0</v>
      </c>
      <c r="L209" s="253">
        <f t="shared" si="46"/>
        <v>0</v>
      </c>
    </row>
    <row r="210" spans="1:12" ht="16.5" hidden="1" customHeight="1" x14ac:dyDescent="0.2">
      <c r="A210" s="19" t="s">
        <v>84</v>
      </c>
      <c r="B210" s="250"/>
      <c r="C210" s="250"/>
      <c r="D210" s="250"/>
      <c r="E210" s="251"/>
      <c r="F210" s="251"/>
      <c r="G210" s="252">
        <f t="shared" si="44"/>
        <v>0</v>
      </c>
      <c r="H210" s="253">
        <f>[2]BYDEPT!BD210</f>
        <v>0</v>
      </c>
      <c r="I210" s="314"/>
      <c r="J210" s="253">
        <f t="shared" si="45"/>
        <v>0</v>
      </c>
      <c r="L210" s="253">
        <f t="shared" si="46"/>
        <v>0</v>
      </c>
    </row>
    <row r="211" spans="1:12" ht="16.5" hidden="1" customHeight="1" x14ac:dyDescent="0.2">
      <c r="A211" s="19" t="s">
        <v>85</v>
      </c>
      <c r="B211" s="250"/>
      <c r="C211" s="250"/>
      <c r="D211" s="250"/>
      <c r="E211" s="251"/>
      <c r="F211" s="251"/>
      <c r="G211" s="252">
        <f t="shared" si="44"/>
        <v>0</v>
      </c>
      <c r="H211" s="253">
        <f>[2]BYDEPT!BD211</f>
        <v>0</v>
      </c>
      <c r="I211" s="314"/>
      <c r="J211" s="253">
        <f t="shared" si="45"/>
        <v>0</v>
      </c>
      <c r="L211" s="253">
        <f t="shared" si="46"/>
        <v>0</v>
      </c>
    </row>
    <row r="212" spans="1:12" ht="16.5" customHeight="1" x14ac:dyDescent="0.2">
      <c r="A212" s="271"/>
      <c r="B212" s="250"/>
      <c r="C212" s="250"/>
      <c r="D212" s="250"/>
      <c r="E212" s="251"/>
      <c r="F212" s="313"/>
      <c r="G212" s="252"/>
      <c r="H212" s="253"/>
      <c r="I212" s="314"/>
      <c r="J212" s="253"/>
      <c r="L212" s="253"/>
    </row>
    <row r="213" spans="1:12" ht="16.5" customHeight="1" x14ac:dyDescent="0.2">
      <c r="A213" s="317" t="s">
        <v>167</v>
      </c>
      <c r="B213" s="261">
        <f>B214+B215+SUM(B222:B230)</f>
        <v>27227101</v>
      </c>
      <c r="C213" s="261">
        <f t="shared" ref="C213:D213" si="47">C214+C215+SUM(C222:C230)</f>
        <v>605470</v>
      </c>
      <c r="D213" s="261">
        <f t="shared" si="47"/>
        <v>27832571</v>
      </c>
      <c r="E213" s="261">
        <f>E214+E215+SUM(E222:E230)</f>
        <v>0</v>
      </c>
      <c r="F213" s="262">
        <f>F214+F215+SUM(F222:F230)</f>
        <v>0</v>
      </c>
      <c r="G213" s="263">
        <f>G214+G215+SUM(G222:G230)</f>
        <v>0</v>
      </c>
      <c r="H213" s="264">
        <f>H214+H215+SUM(H222:H230)</f>
        <v>8183794</v>
      </c>
      <c r="I213" s="318"/>
      <c r="J213" s="264">
        <f>J214+J215+SUM(J222:J230)</f>
        <v>-8183794</v>
      </c>
      <c r="L213" s="264">
        <f>L214+L215+SUM(L222:L230)</f>
        <v>19648777</v>
      </c>
    </row>
    <row r="214" spans="1:12" ht="16.5" customHeight="1" x14ac:dyDescent="0.2">
      <c r="A214" s="19" t="s">
        <v>201</v>
      </c>
      <c r="B214" s="250">
        <f>2259032</f>
        <v>2259032</v>
      </c>
      <c r="C214" s="250"/>
      <c r="D214" s="250">
        <f>SUM(B214:C214)</f>
        <v>2259032</v>
      </c>
      <c r="E214" s="251"/>
      <c r="F214" s="313"/>
      <c r="G214" s="252">
        <f>E214+F214</f>
        <v>0</v>
      </c>
      <c r="H214" s="253">
        <f>[2]BYDEPT!BD214</f>
        <v>871002</v>
      </c>
      <c r="I214" s="314"/>
      <c r="J214" s="253">
        <f>G214-H214</f>
        <v>-871002</v>
      </c>
      <c r="L214" s="253">
        <f>D214-H214</f>
        <v>1388030</v>
      </c>
    </row>
    <row r="215" spans="1:12" ht="16.5" customHeight="1" x14ac:dyDescent="0.2">
      <c r="A215" s="19" t="s">
        <v>202</v>
      </c>
      <c r="B215" s="255">
        <f>SUM(B216:B220)</f>
        <v>11644414</v>
      </c>
      <c r="C215" s="255">
        <f t="shared" ref="C215:D215" si="48">SUM(C216:C220)</f>
        <v>0</v>
      </c>
      <c r="D215" s="255">
        <f t="shared" si="48"/>
        <v>11644414</v>
      </c>
      <c r="E215" s="255">
        <f>SUM(E216:E219)</f>
        <v>0</v>
      </c>
      <c r="F215" s="319">
        <f>SUM(F216:F219)</f>
        <v>0</v>
      </c>
      <c r="G215" s="256">
        <f>SUM(G216:G219)</f>
        <v>0</v>
      </c>
      <c r="H215" s="257">
        <f>SUM(H216:H220)</f>
        <v>3610879</v>
      </c>
      <c r="I215" s="316"/>
      <c r="J215" s="257">
        <f>SUM(J216:J219)</f>
        <v>-3610879</v>
      </c>
      <c r="L215" s="257">
        <f>SUM(L216:L220)</f>
        <v>8033535</v>
      </c>
    </row>
    <row r="216" spans="1:12" ht="16.5" customHeight="1" x14ac:dyDescent="0.2">
      <c r="A216" s="19" t="s">
        <v>203</v>
      </c>
      <c r="B216" s="250">
        <f>11061812</f>
        <v>11061812</v>
      </c>
      <c r="C216" s="320"/>
      <c r="D216" s="321">
        <f t="shared" ref="D216:D220" si="49">SUM(B216:C216)</f>
        <v>11061812</v>
      </c>
      <c r="E216" s="251"/>
      <c r="F216" s="313"/>
      <c r="G216" s="252">
        <f>E216+F216</f>
        <v>0</v>
      </c>
      <c r="H216" s="253">
        <f>[2]BYDEPT!BD216</f>
        <v>3610879</v>
      </c>
      <c r="I216" s="314"/>
      <c r="J216" s="253">
        <f>G216-H216</f>
        <v>-3610879</v>
      </c>
      <c r="L216" s="253">
        <f t="shared" ref="L216:L220" si="50">D216-H216</f>
        <v>7450933</v>
      </c>
    </row>
    <row r="217" spans="1:12" ht="16.5" hidden="1" customHeight="1" x14ac:dyDescent="0.2">
      <c r="A217" s="19" t="s">
        <v>204</v>
      </c>
      <c r="B217" s="250"/>
      <c r="C217" s="268"/>
      <c r="D217" s="321">
        <f t="shared" si="49"/>
        <v>0</v>
      </c>
      <c r="E217" s="251"/>
      <c r="F217" s="313"/>
      <c r="G217" s="252">
        <f>E217+F217</f>
        <v>0</v>
      </c>
      <c r="H217" s="253">
        <f>[2]BYDEPT!BD217</f>
        <v>0</v>
      </c>
      <c r="I217" s="314"/>
      <c r="J217" s="253">
        <f>G217-H217</f>
        <v>0</v>
      </c>
      <c r="L217" s="253">
        <f t="shared" si="50"/>
        <v>0</v>
      </c>
    </row>
    <row r="218" spans="1:12" ht="16.5" hidden="1" customHeight="1" x14ac:dyDescent="0.2">
      <c r="A218" s="322" t="s">
        <v>176</v>
      </c>
      <c r="B218" s="323">
        <f>27602</f>
        <v>27602</v>
      </c>
      <c r="C218" s="324"/>
      <c r="D218" s="323">
        <f t="shared" si="49"/>
        <v>27602</v>
      </c>
      <c r="E218" s="251"/>
      <c r="F218" s="313"/>
      <c r="G218" s="252">
        <f>E218+F218</f>
        <v>0</v>
      </c>
      <c r="H218" s="253">
        <f>[2]BYDEPT!BD218</f>
        <v>0</v>
      </c>
      <c r="I218" s="314"/>
      <c r="J218" s="253">
        <f>G218-H218</f>
        <v>0</v>
      </c>
      <c r="L218" s="253">
        <f t="shared" si="50"/>
        <v>27602</v>
      </c>
    </row>
    <row r="219" spans="1:12" ht="16.5" hidden="1" customHeight="1" x14ac:dyDescent="0.2">
      <c r="A219" s="19" t="s">
        <v>205</v>
      </c>
      <c r="B219" s="250">
        <f>355000</f>
        <v>355000</v>
      </c>
      <c r="C219" s="268"/>
      <c r="D219" s="321">
        <f t="shared" si="49"/>
        <v>355000</v>
      </c>
      <c r="E219" s="251"/>
      <c r="F219" s="313"/>
      <c r="G219" s="252">
        <f>E219+F219</f>
        <v>0</v>
      </c>
      <c r="H219" s="253">
        <f>[2]BYDEPT!BD219</f>
        <v>0</v>
      </c>
      <c r="I219" s="314"/>
      <c r="J219" s="253">
        <f>G219-H219</f>
        <v>0</v>
      </c>
      <c r="L219" s="253">
        <f t="shared" si="50"/>
        <v>355000</v>
      </c>
    </row>
    <row r="220" spans="1:12" ht="16.5" hidden="1" customHeight="1" x14ac:dyDescent="0.2">
      <c r="A220" s="19" t="s">
        <v>198</v>
      </c>
      <c r="B220" s="250">
        <f>200000</f>
        <v>200000</v>
      </c>
      <c r="C220" s="268"/>
      <c r="D220" s="321">
        <f t="shared" si="49"/>
        <v>200000</v>
      </c>
      <c r="E220" s="251"/>
      <c r="F220" s="313"/>
      <c r="G220" s="252"/>
      <c r="H220" s="253"/>
      <c r="I220" s="314"/>
      <c r="J220" s="253"/>
      <c r="L220" s="253">
        <f t="shared" si="50"/>
        <v>200000</v>
      </c>
    </row>
    <row r="221" spans="1:12" ht="14.25" hidden="1" customHeight="1" x14ac:dyDescent="0.2">
      <c r="A221" s="271"/>
      <c r="B221" s="250"/>
      <c r="C221" s="268"/>
      <c r="D221" s="321"/>
      <c r="E221" s="268"/>
      <c r="F221" s="292"/>
      <c r="G221" s="252"/>
      <c r="H221" s="269"/>
      <c r="I221" s="325"/>
      <c r="J221" s="269"/>
      <c r="L221" s="253"/>
    </row>
    <row r="222" spans="1:12" ht="18" hidden="1" customHeight="1" x14ac:dyDescent="0.2">
      <c r="A222" s="271" t="s">
        <v>206</v>
      </c>
      <c r="B222" s="315"/>
      <c r="C222" s="326">
        <v>5470</v>
      </c>
      <c r="D222" s="327">
        <f t="shared" ref="D222:D230" si="51">SUM(B222:C222)</f>
        <v>5470</v>
      </c>
      <c r="E222" s="251"/>
      <c r="F222" s="313"/>
      <c r="G222" s="252">
        <f>E222+F222</f>
        <v>0</v>
      </c>
      <c r="H222" s="253">
        <f>[2]BYDEPT!BD222</f>
        <v>0</v>
      </c>
      <c r="I222" s="314"/>
      <c r="J222" s="253">
        <f>G222-H222</f>
        <v>0</v>
      </c>
      <c r="L222" s="253">
        <f t="shared" ref="L222:L230" si="52">D222-H222</f>
        <v>5470</v>
      </c>
    </row>
    <row r="223" spans="1:12" ht="16.5" customHeight="1" x14ac:dyDescent="0.2">
      <c r="A223" s="271" t="s">
        <v>207</v>
      </c>
      <c r="B223" s="250">
        <f>818248</f>
        <v>818248</v>
      </c>
      <c r="C223" s="268"/>
      <c r="D223" s="321">
        <f t="shared" si="51"/>
        <v>818248</v>
      </c>
      <c r="E223" s="251"/>
      <c r="F223" s="313"/>
      <c r="G223" s="252">
        <f t="shared" ref="G223:G230" si="53">E223+F223</f>
        <v>0</v>
      </c>
      <c r="H223" s="253">
        <f>[2]BYDEPT!BD223</f>
        <v>253118</v>
      </c>
      <c r="I223" s="314"/>
      <c r="J223" s="253">
        <f t="shared" ref="J223:J230" si="54">G223-H223</f>
        <v>-253118</v>
      </c>
      <c r="L223" s="253">
        <f t="shared" si="52"/>
        <v>565130</v>
      </c>
    </row>
    <row r="224" spans="1:12" ht="16.5" customHeight="1" x14ac:dyDescent="0.2">
      <c r="A224" s="271" t="s">
        <v>208</v>
      </c>
      <c r="B224" s="250">
        <f>852839</f>
        <v>852839</v>
      </c>
      <c r="C224" s="268">
        <v>600000</v>
      </c>
      <c r="D224" s="321">
        <f t="shared" si="51"/>
        <v>1452839</v>
      </c>
      <c r="E224" s="251"/>
      <c r="F224" s="313"/>
      <c r="G224" s="252">
        <f>E224+F224</f>
        <v>0</v>
      </c>
      <c r="H224" s="253">
        <f>[2]BYDEPT!BD224</f>
        <v>777322</v>
      </c>
      <c r="I224" s="314"/>
      <c r="J224" s="253">
        <f t="shared" si="54"/>
        <v>-777322</v>
      </c>
      <c r="L224" s="253">
        <f t="shared" si="52"/>
        <v>675517</v>
      </c>
    </row>
    <row r="225" spans="1:12" ht="16.5" hidden="1" customHeight="1" x14ac:dyDescent="0.2">
      <c r="A225" s="271" t="s">
        <v>199</v>
      </c>
      <c r="B225" s="250">
        <f>197653</f>
        <v>197653</v>
      </c>
      <c r="C225" s="268"/>
      <c r="D225" s="321">
        <f t="shared" si="51"/>
        <v>197653</v>
      </c>
      <c r="E225" s="251"/>
      <c r="F225" s="313"/>
      <c r="G225" s="252">
        <f t="shared" si="53"/>
        <v>0</v>
      </c>
      <c r="H225" s="253">
        <f>[2]BYDEPT!BD225</f>
        <v>0</v>
      </c>
      <c r="I225" s="314"/>
      <c r="J225" s="253">
        <f t="shared" si="54"/>
        <v>0</v>
      </c>
      <c r="L225" s="253">
        <f t="shared" si="52"/>
        <v>197653</v>
      </c>
    </row>
    <row r="226" spans="1:12" ht="16.5" customHeight="1" x14ac:dyDescent="0.2">
      <c r="A226" s="271" t="s">
        <v>209</v>
      </c>
      <c r="B226" s="250">
        <f>146128</f>
        <v>146128</v>
      </c>
      <c r="C226" s="268"/>
      <c r="D226" s="321">
        <f t="shared" si="51"/>
        <v>146128</v>
      </c>
      <c r="E226" s="251"/>
      <c r="F226" s="313"/>
      <c r="G226" s="252">
        <f t="shared" si="53"/>
        <v>0</v>
      </c>
      <c r="H226" s="253">
        <f>[2]BYDEPT!BD226</f>
        <v>24967</v>
      </c>
      <c r="I226" s="314"/>
      <c r="J226" s="253">
        <f t="shared" si="54"/>
        <v>-24967</v>
      </c>
      <c r="L226" s="253">
        <f t="shared" si="52"/>
        <v>121161</v>
      </c>
    </row>
    <row r="227" spans="1:12" ht="16.5" hidden="1" customHeight="1" x14ac:dyDescent="0.2">
      <c r="A227" s="271" t="s">
        <v>86</v>
      </c>
      <c r="B227" s="250"/>
      <c r="C227" s="268"/>
      <c r="D227" s="321">
        <f t="shared" si="51"/>
        <v>0</v>
      </c>
      <c r="E227" s="251"/>
      <c r="F227" s="313"/>
      <c r="G227" s="252">
        <f t="shared" si="53"/>
        <v>0</v>
      </c>
      <c r="H227" s="253">
        <f>[2]BYDEPT!BD227</f>
        <v>0</v>
      </c>
      <c r="I227" s="314"/>
      <c r="J227" s="253">
        <f t="shared" si="54"/>
        <v>0</v>
      </c>
      <c r="L227" s="253">
        <f t="shared" si="52"/>
        <v>0</v>
      </c>
    </row>
    <row r="228" spans="1:12" ht="16.5" customHeight="1" x14ac:dyDescent="0.2">
      <c r="A228" s="271" t="s">
        <v>200</v>
      </c>
      <c r="B228" s="250">
        <v>64532</v>
      </c>
      <c r="C228" s="268"/>
      <c r="D228" s="321">
        <f t="shared" si="51"/>
        <v>64532</v>
      </c>
      <c r="E228" s="251"/>
      <c r="F228" s="313"/>
      <c r="G228" s="252">
        <f t="shared" si="53"/>
        <v>0</v>
      </c>
      <c r="H228" s="253">
        <f>[2]BYDEPT!BD228</f>
        <v>41026</v>
      </c>
      <c r="I228" s="314"/>
      <c r="J228" s="253">
        <f t="shared" si="54"/>
        <v>-41026</v>
      </c>
      <c r="L228" s="253">
        <f t="shared" si="52"/>
        <v>23506</v>
      </c>
    </row>
    <row r="229" spans="1:12" ht="15.75" hidden="1" customHeight="1" x14ac:dyDescent="0.2">
      <c r="A229" s="271" t="s">
        <v>210</v>
      </c>
      <c r="B229" s="250"/>
      <c r="C229" s="268"/>
      <c r="D229" s="321">
        <f t="shared" si="51"/>
        <v>0</v>
      </c>
      <c r="E229" s="251"/>
      <c r="F229" s="313"/>
      <c r="G229" s="252">
        <f t="shared" si="53"/>
        <v>0</v>
      </c>
      <c r="H229" s="253">
        <f>[2]BYDEPT!BD229</f>
        <v>0</v>
      </c>
      <c r="I229" s="314"/>
      <c r="J229" s="253">
        <f t="shared" si="54"/>
        <v>0</v>
      </c>
      <c r="L229" s="253">
        <f t="shared" si="52"/>
        <v>0</v>
      </c>
    </row>
    <row r="230" spans="1:12" ht="16.5" customHeight="1" x14ac:dyDescent="0.2">
      <c r="A230" s="328" t="s">
        <v>240</v>
      </c>
      <c r="B230" s="321">
        <f>11244255</f>
        <v>11244255</v>
      </c>
      <c r="C230" s="268"/>
      <c r="D230" s="321">
        <f t="shared" si="51"/>
        <v>11244255</v>
      </c>
      <c r="E230" s="251"/>
      <c r="F230" s="313"/>
      <c r="G230" s="252">
        <f t="shared" si="53"/>
        <v>0</v>
      </c>
      <c r="H230" s="253">
        <f>[2]BYDEPT!BD230</f>
        <v>2605480</v>
      </c>
      <c r="I230" s="314"/>
      <c r="J230" s="253">
        <f t="shared" si="54"/>
        <v>-2605480</v>
      </c>
      <c r="L230" s="253">
        <f t="shared" si="52"/>
        <v>8638775</v>
      </c>
    </row>
    <row r="231" spans="1:12" ht="16.5" customHeight="1" x14ac:dyDescent="0.2">
      <c r="A231" s="249"/>
      <c r="B231" s="250"/>
      <c r="C231" s="268"/>
      <c r="D231" s="321"/>
      <c r="E231" s="251"/>
      <c r="F231" s="313"/>
      <c r="G231" s="252"/>
      <c r="H231" s="253"/>
      <c r="I231" s="314"/>
      <c r="J231" s="253"/>
      <c r="L231" s="253"/>
    </row>
    <row r="232" spans="1:12" ht="16.5" customHeight="1" x14ac:dyDescent="0.2">
      <c r="A232" s="306" t="s">
        <v>218</v>
      </c>
      <c r="B232" s="329">
        <f>B233+B244</f>
        <v>22467608</v>
      </c>
      <c r="C232" s="330">
        <f t="shared" ref="C232:D232" si="55">C233+C244</f>
        <v>0</v>
      </c>
      <c r="D232" s="331">
        <f t="shared" si="55"/>
        <v>22467608</v>
      </c>
      <c r="E232" s="261">
        <f>E233+E244</f>
        <v>0</v>
      </c>
      <c r="F232" s="262">
        <f>F233+F244</f>
        <v>0</v>
      </c>
      <c r="G232" s="263">
        <f>G233+G244</f>
        <v>0</v>
      </c>
      <c r="H232" s="264">
        <f>H233+H244</f>
        <v>22449903</v>
      </c>
      <c r="I232" s="265"/>
      <c r="J232" s="264">
        <f>J233+J244</f>
        <v>-22449903</v>
      </c>
      <c r="L232" s="264">
        <f>L233+L244</f>
        <v>17705</v>
      </c>
    </row>
    <row r="233" spans="1:12" ht="17.25" customHeight="1" x14ac:dyDescent="0.2">
      <c r="A233" s="332" t="s">
        <v>17</v>
      </c>
      <c r="B233" s="333">
        <f>SUM(B234:B242)</f>
        <v>12725217</v>
      </c>
      <c r="C233" s="334">
        <f t="shared" ref="C233:D233" si="56">SUM(C234:C242)</f>
        <v>0</v>
      </c>
      <c r="D233" s="335">
        <f t="shared" si="56"/>
        <v>12725217</v>
      </c>
      <c r="E233" s="336"/>
      <c r="F233" s="337"/>
      <c r="G233" s="338"/>
      <c r="H233" s="339">
        <f>SUM(H234:H242)</f>
        <v>12714040</v>
      </c>
      <c r="I233" s="337">
        <f>SUM(I234:I242)</f>
        <v>0</v>
      </c>
      <c r="J233" s="339">
        <f>SUM(J234:J242)</f>
        <v>-12714040</v>
      </c>
      <c r="L233" s="339">
        <f>SUM(L234:L242)</f>
        <v>11177</v>
      </c>
    </row>
    <row r="234" spans="1:12" ht="15.75" customHeight="1" x14ac:dyDescent="0.2">
      <c r="A234" s="340" t="s">
        <v>241</v>
      </c>
      <c r="B234" s="341">
        <v>320169</v>
      </c>
      <c r="C234" s="341"/>
      <c r="D234" s="341">
        <f t="shared" ref="D234:D242" si="57">SUM(B234:C234)</f>
        <v>320169</v>
      </c>
      <c r="E234" s="251"/>
      <c r="F234" s="313"/>
      <c r="G234" s="252"/>
      <c r="H234" s="253">
        <f>[2]BYDEPT!BD234</f>
        <v>320169</v>
      </c>
      <c r="I234" s="254"/>
      <c r="J234" s="253">
        <f t="shared" ref="J234:J242" si="58">G234-H234</f>
        <v>-320169</v>
      </c>
      <c r="L234" s="253">
        <f t="shared" ref="L234:L242" si="59">D234-H234</f>
        <v>0</v>
      </c>
    </row>
    <row r="235" spans="1:12" ht="15.75" customHeight="1" x14ac:dyDescent="0.2">
      <c r="A235" s="340" t="s">
        <v>242</v>
      </c>
      <c r="B235" s="341">
        <v>936011</v>
      </c>
      <c r="C235" s="341"/>
      <c r="D235" s="341">
        <f t="shared" si="57"/>
        <v>936011</v>
      </c>
      <c r="E235" s="251"/>
      <c r="F235" s="313"/>
      <c r="G235" s="252"/>
      <c r="H235" s="253">
        <f>[2]BYDEPT!BD235</f>
        <v>936010</v>
      </c>
      <c r="I235" s="254"/>
      <c r="J235" s="253">
        <f t="shared" si="58"/>
        <v>-936010</v>
      </c>
      <c r="L235" s="253">
        <f t="shared" si="59"/>
        <v>1</v>
      </c>
    </row>
    <row r="236" spans="1:12" ht="15.75" customHeight="1" x14ac:dyDescent="0.2">
      <c r="A236" s="340" t="s">
        <v>243</v>
      </c>
      <c r="B236" s="341">
        <v>189181</v>
      </c>
      <c r="C236" s="341"/>
      <c r="D236" s="341">
        <f t="shared" si="57"/>
        <v>189181</v>
      </c>
      <c r="E236" s="251"/>
      <c r="F236" s="313"/>
      <c r="G236" s="252"/>
      <c r="H236" s="253">
        <f>[2]BYDEPT!BD236</f>
        <v>178005</v>
      </c>
      <c r="I236" s="254"/>
      <c r="J236" s="253">
        <f t="shared" si="58"/>
        <v>-178005</v>
      </c>
      <c r="L236" s="253">
        <f t="shared" si="59"/>
        <v>11176</v>
      </c>
    </row>
    <row r="237" spans="1:12" ht="15.75" customHeight="1" x14ac:dyDescent="0.2">
      <c r="A237" s="340" t="s">
        <v>244</v>
      </c>
      <c r="B237" s="341">
        <v>3032449</v>
      </c>
      <c r="C237" s="341"/>
      <c r="D237" s="341">
        <f t="shared" si="57"/>
        <v>3032449</v>
      </c>
      <c r="E237" s="251"/>
      <c r="F237" s="313"/>
      <c r="G237" s="252"/>
      <c r="H237" s="253">
        <f>[2]BYDEPT!BD237</f>
        <v>3032449</v>
      </c>
      <c r="I237" s="254"/>
      <c r="J237" s="253">
        <f t="shared" si="58"/>
        <v>-3032449</v>
      </c>
      <c r="L237" s="253">
        <f t="shared" si="59"/>
        <v>0</v>
      </c>
    </row>
    <row r="238" spans="1:12" ht="15.75" customHeight="1" x14ac:dyDescent="0.2">
      <c r="A238" s="340" t="s">
        <v>245</v>
      </c>
      <c r="B238" s="341">
        <v>10500</v>
      </c>
      <c r="C238" s="341"/>
      <c r="D238" s="341">
        <f t="shared" si="57"/>
        <v>10500</v>
      </c>
      <c r="E238" s="251"/>
      <c r="F238" s="313"/>
      <c r="G238" s="252"/>
      <c r="H238" s="253">
        <f>[2]BYDEPT!BD238</f>
        <v>10500</v>
      </c>
      <c r="I238" s="254"/>
      <c r="J238" s="253">
        <f t="shared" si="58"/>
        <v>-10500</v>
      </c>
      <c r="L238" s="253">
        <f t="shared" si="59"/>
        <v>0</v>
      </c>
    </row>
    <row r="239" spans="1:12" ht="15.75" customHeight="1" x14ac:dyDescent="0.2">
      <c r="A239" s="340" t="s">
        <v>212</v>
      </c>
      <c r="B239" s="341">
        <v>2702743</v>
      </c>
      <c r="C239" s="341"/>
      <c r="D239" s="341">
        <f t="shared" si="57"/>
        <v>2702743</v>
      </c>
      <c r="E239" s="251"/>
      <c r="F239" s="313"/>
      <c r="G239" s="252"/>
      <c r="H239" s="253">
        <f>[2]BYDEPT!BD239</f>
        <v>2702743</v>
      </c>
      <c r="I239" s="254"/>
      <c r="J239" s="253">
        <f t="shared" si="58"/>
        <v>-2702743</v>
      </c>
      <c r="L239" s="253">
        <f t="shared" si="59"/>
        <v>0</v>
      </c>
    </row>
    <row r="240" spans="1:12" ht="15.75" customHeight="1" x14ac:dyDescent="0.2">
      <c r="A240" s="340" t="s">
        <v>246</v>
      </c>
      <c r="B240" s="341">
        <v>300000</v>
      </c>
      <c r="C240" s="341"/>
      <c r="D240" s="341">
        <f t="shared" si="57"/>
        <v>300000</v>
      </c>
      <c r="E240" s="251"/>
      <c r="F240" s="313"/>
      <c r="G240" s="252"/>
      <c r="H240" s="253">
        <f>[2]BYDEPT!BD240</f>
        <v>300000</v>
      </c>
      <c r="I240" s="254"/>
      <c r="J240" s="253">
        <f t="shared" si="58"/>
        <v>-300000</v>
      </c>
      <c r="L240" s="253">
        <f t="shared" si="59"/>
        <v>0</v>
      </c>
    </row>
    <row r="241" spans="1:12" ht="16.5" customHeight="1" x14ac:dyDescent="0.2">
      <c r="A241" s="340" t="s">
        <v>247</v>
      </c>
      <c r="B241" s="341">
        <v>4027001</v>
      </c>
      <c r="C241" s="341"/>
      <c r="D241" s="341">
        <f t="shared" si="57"/>
        <v>4027001</v>
      </c>
      <c r="E241" s="251"/>
      <c r="F241" s="313"/>
      <c r="G241" s="252"/>
      <c r="H241" s="253">
        <f>[2]BYDEPT!BD241</f>
        <v>4027001</v>
      </c>
      <c r="I241" s="254"/>
      <c r="J241" s="253">
        <f t="shared" si="58"/>
        <v>-4027001</v>
      </c>
      <c r="L241" s="253">
        <f t="shared" si="59"/>
        <v>0</v>
      </c>
    </row>
    <row r="242" spans="1:12" ht="15.75" customHeight="1" x14ac:dyDescent="0.2">
      <c r="A242" s="340" t="s">
        <v>248</v>
      </c>
      <c r="B242" s="341">
        <v>1207163</v>
      </c>
      <c r="C242" s="341"/>
      <c r="D242" s="341">
        <f t="shared" si="57"/>
        <v>1207163</v>
      </c>
      <c r="E242" s="251"/>
      <c r="F242" s="313"/>
      <c r="G242" s="252"/>
      <c r="H242" s="253">
        <f>[2]BYDEPT!BD242</f>
        <v>1207163</v>
      </c>
      <c r="I242" s="254"/>
      <c r="J242" s="253">
        <f t="shared" si="58"/>
        <v>-1207163</v>
      </c>
      <c r="L242" s="253">
        <f t="shared" si="59"/>
        <v>0</v>
      </c>
    </row>
    <row r="243" spans="1:12" ht="15.75" customHeight="1" x14ac:dyDescent="0.2">
      <c r="A243" s="332"/>
      <c r="B243" s="341"/>
      <c r="C243" s="341"/>
      <c r="D243" s="341"/>
      <c r="E243" s="251"/>
      <c r="F243" s="313"/>
      <c r="G243" s="252"/>
      <c r="H243" s="253"/>
      <c r="I243" s="254"/>
      <c r="J243" s="253"/>
      <c r="L243" s="253"/>
    </row>
    <row r="244" spans="1:12" ht="15.75" customHeight="1" x14ac:dyDescent="0.2">
      <c r="A244" s="332" t="s">
        <v>249</v>
      </c>
      <c r="B244" s="342">
        <f>B245</f>
        <v>9742391</v>
      </c>
      <c r="C244" s="342">
        <f t="shared" ref="C244:D244" si="60">C245</f>
        <v>0</v>
      </c>
      <c r="D244" s="342">
        <f t="shared" si="60"/>
        <v>9742391</v>
      </c>
      <c r="E244" s="251"/>
      <c r="F244" s="313"/>
      <c r="G244" s="252"/>
      <c r="H244" s="257">
        <f>H245</f>
        <v>9735863</v>
      </c>
      <c r="I244" s="254"/>
      <c r="J244" s="257">
        <f>J245</f>
        <v>-9735863</v>
      </c>
      <c r="L244" s="257">
        <f>L245</f>
        <v>6528</v>
      </c>
    </row>
    <row r="245" spans="1:12" ht="15.75" customHeight="1" x14ac:dyDescent="0.2">
      <c r="A245" s="340" t="s">
        <v>250</v>
      </c>
      <c r="B245" s="341">
        <v>9742391</v>
      </c>
      <c r="C245" s="341"/>
      <c r="D245" s="341">
        <f t="shared" ref="D245" si="61">SUM(B245:C245)</f>
        <v>9742391</v>
      </c>
      <c r="E245" s="251"/>
      <c r="F245" s="313"/>
      <c r="G245" s="252"/>
      <c r="H245" s="253">
        <f>[2]BYDEPT!BD245</f>
        <v>9735863</v>
      </c>
      <c r="I245" s="254"/>
      <c r="J245" s="253">
        <f>G245-H245</f>
        <v>-9735863</v>
      </c>
      <c r="L245" s="253">
        <f>D245-H245</f>
        <v>6528</v>
      </c>
    </row>
    <row r="246" spans="1:12" ht="8.25" customHeight="1" x14ac:dyDescent="0.2">
      <c r="A246" s="343"/>
      <c r="B246" s="341"/>
      <c r="C246" s="341"/>
      <c r="D246" s="341"/>
      <c r="E246" s="251"/>
      <c r="F246" s="313"/>
      <c r="G246" s="252"/>
      <c r="H246" s="253"/>
      <c r="I246" s="254"/>
      <c r="J246" s="253"/>
      <c r="L246" s="253"/>
    </row>
    <row r="247" spans="1:12" ht="16.5" customHeight="1" x14ac:dyDescent="0.2">
      <c r="A247" s="303" t="s">
        <v>12</v>
      </c>
      <c r="B247" s="344"/>
      <c r="C247" s="344"/>
      <c r="D247" s="344"/>
      <c r="E247" s="251"/>
      <c r="F247" s="251"/>
      <c r="G247" s="252">
        <f>E247+F247</f>
        <v>0</v>
      </c>
      <c r="H247" s="345">
        <f>[2]BYDEPT!BD247</f>
        <v>11280636</v>
      </c>
      <c r="I247" s="346"/>
      <c r="J247" s="345">
        <f>G247-H247</f>
        <v>-11280636</v>
      </c>
      <c r="L247" s="345"/>
    </row>
    <row r="248" spans="1:12" ht="9" customHeight="1" x14ac:dyDescent="0.2">
      <c r="A248" s="303"/>
      <c r="B248" s="344"/>
      <c r="C248" s="344"/>
      <c r="D248" s="344"/>
      <c r="E248" s="251"/>
      <c r="F248" s="251"/>
      <c r="G248" s="252"/>
      <c r="H248" s="345"/>
      <c r="I248" s="346"/>
      <c r="J248" s="345"/>
      <c r="L248" s="345"/>
    </row>
    <row r="249" spans="1:12" ht="16.5" customHeight="1" x14ac:dyDescent="0.2">
      <c r="A249" s="347" t="s">
        <v>168</v>
      </c>
      <c r="B249" s="348"/>
      <c r="C249" s="348"/>
      <c r="D249" s="348"/>
      <c r="E249" s="298"/>
      <c r="F249" s="298"/>
      <c r="G249" s="299"/>
      <c r="H249" s="280">
        <f>SUM(H250:H259)</f>
        <v>608024</v>
      </c>
      <c r="I249" s="369"/>
      <c r="J249" s="280">
        <f>SUM(J250:J259)</f>
        <v>-608024</v>
      </c>
      <c r="L249" s="280">
        <f>SUM(L250:L259)</f>
        <v>0</v>
      </c>
    </row>
    <row r="250" spans="1:12" ht="17.25" hidden="1" customHeight="1" x14ac:dyDescent="0.2">
      <c r="A250" s="249" t="s">
        <v>183</v>
      </c>
      <c r="B250" s="250"/>
      <c r="C250" s="250"/>
      <c r="D250" s="250"/>
      <c r="E250" s="251"/>
      <c r="F250" s="251"/>
      <c r="G250" s="252"/>
      <c r="H250" s="253">
        <f>[2]BYDEPT!BD250</f>
        <v>0</v>
      </c>
      <c r="I250" s="254"/>
      <c r="J250" s="253">
        <f t="shared" ref="J250:L259" si="62">G250-H250</f>
        <v>0</v>
      </c>
      <c r="L250" s="253">
        <f t="shared" si="62"/>
        <v>0</v>
      </c>
    </row>
    <row r="251" spans="1:12" ht="16.5" customHeight="1" x14ac:dyDescent="0.2">
      <c r="A251" s="249" t="s">
        <v>173</v>
      </c>
      <c r="B251" s="250"/>
      <c r="C251" s="250"/>
      <c r="D251" s="250"/>
      <c r="E251" s="251"/>
      <c r="F251" s="251"/>
      <c r="G251" s="252"/>
      <c r="H251" s="253">
        <f>[2]BYDEPT!BD251</f>
        <v>592818</v>
      </c>
      <c r="I251" s="254"/>
      <c r="J251" s="253">
        <f t="shared" si="62"/>
        <v>-592818</v>
      </c>
      <c r="L251" s="253"/>
    </row>
    <row r="252" spans="1:12" ht="16.5" hidden="1" customHeight="1" x14ac:dyDescent="0.2">
      <c r="A252" s="249" t="s">
        <v>177</v>
      </c>
      <c r="B252" s="250"/>
      <c r="C252" s="250"/>
      <c r="D252" s="250"/>
      <c r="E252" s="251"/>
      <c r="F252" s="251"/>
      <c r="G252" s="252"/>
      <c r="H252" s="253">
        <f>[2]BYDEPT!BD252</f>
        <v>0</v>
      </c>
      <c r="I252" s="254"/>
      <c r="J252" s="253">
        <f t="shared" si="62"/>
        <v>0</v>
      </c>
      <c r="L252" s="253"/>
    </row>
    <row r="253" spans="1:12" ht="17.25" customHeight="1" x14ac:dyDescent="0.2">
      <c r="A253" s="282" t="s">
        <v>164</v>
      </c>
      <c r="B253" s="283"/>
      <c r="C253" s="283"/>
      <c r="D253" s="283"/>
      <c r="E253" s="251"/>
      <c r="F253" s="251"/>
      <c r="G253" s="252"/>
      <c r="H253" s="253">
        <f>[2]BYDEPT!BD253</f>
        <v>15206</v>
      </c>
      <c r="I253" s="254"/>
      <c r="J253" s="253">
        <f t="shared" si="62"/>
        <v>-15206</v>
      </c>
      <c r="L253" s="253"/>
    </row>
    <row r="254" spans="1:12" ht="16.5" hidden="1" customHeight="1" x14ac:dyDescent="0.2">
      <c r="A254" s="249" t="s">
        <v>174</v>
      </c>
      <c r="B254" s="250"/>
      <c r="C254" s="250"/>
      <c r="D254" s="250"/>
      <c r="E254" s="251"/>
      <c r="F254" s="251"/>
      <c r="G254" s="252">
        <f t="shared" ref="G254:G259" si="63">E254+F254</f>
        <v>0</v>
      </c>
      <c r="H254" s="253">
        <f>[2]BYDEPT!AT254</f>
        <v>0</v>
      </c>
      <c r="I254" s="254"/>
      <c r="J254" s="253">
        <f t="shared" si="62"/>
        <v>0</v>
      </c>
      <c r="L254" s="253"/>
    </row>
    <row r="255" spans="1:12" ht="16.5" hidden="1" customHeight="1" x14ac:dyDescent="0.2">
      <c r="A255" s="349" t="s">
        <v>251</v>
      </c>
      <c r="B255" s="350"/>
      <c r="C255" s="350"/>
      <c r="D255" s="350"/>
      <c r="E255" s="251"/>
      <c r="F255" s="251"/>
      <c r="G255" s="252">
        <f t="shared" si="63"/>
        <v>0</v>
      </c>
      <c r="H255" s="253">
        <f>[2]BYDEPT!AT255</f>
        <v>0</v>
      </c>
      <c r="I255" s="254"/>
      <c r="J255" s="253">
        <f t="shared" si="62"/>
        <v>0</v>
      </c>
      <c r="L255" s="253">
        <f t="shared" si="62"/>
        <v>0</v>
      </c>
    </row>
    <row r="256" spans="1:12" ht="16.5" hidden="1" customHeight="1" x14ac:dyDescent="0.2">
      <c r="A256" s="351" t="s">
        <v>169</v>
      </c>
      <c r="B256" s="321"/>
      <c r="C256" s="321"/>
      <c r="D256" s="321"/>
      <c r="E256" s="251"/>
      <c r="F256" s="251"/>
      <c r="G256" s="252">
        <f t="shared" si="63"/>
        <v>0</v>
      </c>
      <c r="H256" s="253"/>
      <c r="I256" s="254"/>
      <c r="J256" s="253">
        <f t="shared" si="62"/>
        <v>0</v>
      </c>
      <c r="L256" s="253">
        <f t="shared" si="62"/>
        <v>0</v>
      </c>
    </row>
    <row r="257" spans="1:13" ht="16.5" hidden="1" customHeight="1" x14ac:dyDescent="0.2">
      <c r="A257" s="249" t="s">
        <v>94</v>
      </c>
      <c r="B257" s="250"/>
      <c r="C257" s="250"/>
      <c r="D257" s="250"/>
      <c r="E257" s="251"/>
      <c r="F257" s="251"/>
      <c r="G257" s="252">
        <f t="shared" si="63"/>
        <v>0</v>
      </c>
      <c r="H257" s="253">
        <f>[2]BYDEPT!BD257</f>
        <v>0</v>
      </c>
      <c r="I257" s="254"/>
      <c r="J257" s="253">
        <f t="shared" si="62"/>
        <v>0</v>
      </c>
      <c r="L257" s="253">
        <f t="shared" si="62"/>
        <v>0</v>
      </c>
    </row>
    <row r="258" spans="1:13" ht="16.5" hidden="1" customHeight="1" x14ac:dyDescent="0.2">
      <c r="A258" s="249" t="s">
        <v>95</v>
      </c>
      <c r="B258" s="250"/>
      <c r="C258" s="250"/>
      <c r="D258" s="250"/>
      <c r="E258" s="251"/>
      <c r="F258" s="251"/>
      <c r="G258" s="252">
        <f t="shared" si="63"/>
        <v>0</v>
      </c>
      <c r="H258" s="253"/>
      <c r="I258" s="254"/>
      <c r="J258" s="253">
        <f t="shared" si="62"/>
        <v>0</v>
      </c>
      <c r="L258" s="253">
        <f t="shared" si="62"/>
        <v>0</v>
      </c>
    </row>
    <row r="259" spans="1:13" ht="16.5" hidden="1" customHeight="1" x14ac:dyDescent="0.2">
      <c r="A259" s="249" t="s">
        <v>96</v>
      </c>
      <c r="B259" s="250"/>
      <c r="C259" s="250"/>
      <c r="D259" s="250"/>
      <c r="E259" s="251"/>
      <c r="F259" s="251"/>
      <c r="G259" s="252">
        <f t="shared" si="63"/>
        <v>0</v>
      </c>
      <c r="H259" s="253"/>
      <c r="I259" s="254"/>
      <c r="J259" s="253">
        <f t="shared" si="62"/>
        <v>0</v>
      </c>
      <c r="L259" s="253">
        <f t="shared" si="62"/>
        <v>0</v>
      </c>
    </row>
    <row r="260" spans="1:13" ht="21.75" customHeight="1" thickBot="1" x14ac:dyDescent="0.25">
      <c r="A260" s="352" t="s">
        <v>13</v>
      </c>
      <c r="B260" s="353">
        <f>B232+B128</f>
        <v>90483010</v>
      </c>
      <c r="C260" s="353">
        <f t="shared" ref="C260:D260" si="64">C232+C128</f>
        <v>605470</v>
      </c>
      <c r="D260" s="353">
        <f t="shared" si="64"/>
        <v>91088480</v>
      </c>
      <c r="E260" s="354">
        <f>E126+E124</f>
        <v>2606000000</v>
      </c>
      <c r="F260" s="354">
        <f>F126+F124</f>
        <v>0</v>
      </c>
      <c r="G260" s="355">
        <f>G126+G124</f>
        <v>2606000000</v>
      </c>
      <c r="H260" s="356">
        <f>H126+H124</f>
        <v>2255086122</v>
      </c>
      <c r="I260" s="357">
        <f>H260/G260</f>
        <v>0.86534386876438985</v>
      </c>
      <c r="J260" s="356">
        <f>J126+J124</f>
        <v>350913878</v>
      </c>
      <c r="L260" s="356">
        <f>L232+L128</f>
        <v>34763070</v>
      </c>
    </row>
    <row r="261" spans="1:13" ht="35.25" customHeight="1" thickTop="1" x14ac:dyDescent="0.2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L261" s="233"/>
    </row>
    <row r="262" spans="1:13" ht="20.25" customHeight="1" x14ac:dyDescent="0.2">
      <c r="A262" s="358"/>
      <c r="B262" s="359"/>
      <c r="C262" s="359"/>
      <c r="D262" s="359"/>
      <c r="E262" s="360"/>
      <c r="F262" s="360"/>
      <c r="G262" s="360"/>
      <c r="H262" s="360"/>
      <c r="I262" s="231"/>
      <c r="J262" s="360"/>
      <c r="L262" s="360"/>
      <c r="M262" s="241"/>
    </row>
    <row r="263" spans="1:13" ht="20.25" customHeight="1" x14ac:dyDescent="0.2">
      <c r="A263" s="358"/>
      <c r="B263" s="359"/>
      <c r="C263" s="359"/>
      <c r="D263" s="359"/>
      <c r="E263" s="360"/>
      <c r="F263" s="360"/>
      <c r="G263" s="360"/>
      <c r="H263" s="360"/>
      <c r="I263" s="231"/>
      <c r="J263" s="360"/>
      <c r="L263" s="360"/>
    </row>
    <row r="264" spans="1:13" ht="20.25" customHeight="1" x14ac:dyDescent="0.2">
      <c r="A264" s="358"/>
      <c r="B264" s="359"/>
      <c r="C264" s="359"/>
      <c r="D264" s="359"/>
      <c r="E264" s="360"/>
      <c r="F264" s="360"/>
      <c r="G264" s="360"/>
      <c r="H264" s="360"/>
      <c r="I264" s="231"/>
      <c r="J264" s="360"/>
      <c r="L264" s="360"/>
    </row>
    <row r="265" spans="1:13" ht="20.25" customHeight="1" x14ac:dyDescent="0.2">
      <c r="A265" s="358"/>
      <c r="B265" s="359"/>
      <c r="C265" s="359"/>
      <c r="D265" s="359"/>
      <c r="E265" s="360"/>
      <c r="F265" s="360"/>
      <c r="G265" s="360"/>
      <c r="H265" s="360"/>
      <c r="I265" s="360"/>
      <c r="J265" s="360"/>
      <c r="L265" s="360"/>
    </row>
    <row r="266" spans="1:13" ht="20.25" customHeight="1" x14ac:dyDescent="0.2">
      <c r="A266" s="358"/>
      <c r="B266" s="359"/>
      <c r="C266" s="359"/>
      <c r="D266" s="359"/>
      <c r="E266" s="360"/>
      <c r="F266" s="360"/>
      <c r="G266" s="360"/>
      <c r="H266" s="360"/>
      <c r="I266" s="231"/>
      <c r="J266" s="360"/>
      <c r="L266" s="360"/>
    </row>
    <row r="267" spans="1:13" ht="20.25" customHeight="1" x14ac:dyDescent="0.2">
      <c r="A267" s="358"/>
      <c r="B267" s="359"/>
      <c r="C267" s="359"/>
      <c r="D267" s="359"/>
      <c r="E267" s="360"/>
      <c r="F267" s="360"/>
      <c r="G267" s="360"/>
      <c r="H267" s="360"/>
      <c r="I267" s="231"/>
      <c r="J267" s="360"/>
      <c r="L267" s="360"/>
    </row>
    <row r="268" spans="1:13" ht="15.75" customHeight="1" x14ac:dyDescent="0.2">
      <c r="A268" s="358"/>
      <c r="B268" s="359"/>
      <c r="C268" s="359"/>
      <c r="D268" s="359"/>
      <c r="E268" s="360"/>
      <c r="F268" s="360"/>
      <c r="G268" s="360"/>
      <c r="H268" s="360"/>
      <c r="I268" s="231"/>
      <c r="J268" s="360"/>
      <c r="L268" s="360"/>
    </row>
    <row r="269" spans="1:13" ht="16.5" customHeight="1" x14ac:dyDescent="0.2">
      <c r="A269" s="361"/>
      <c r="B269" s="362"/>
      <c r="C269" s="362"/>
      <c r="D269" s="362"/>
      <c r="E269" s="363"/>
      <c r="F269" s="363"/>
      <c r="G269" s="363"/>
      <c r="H269" s="363"/>
      <c r="I269" s="301"/>
      <c r="J269" s="363"/>
      <c r="L269" s="363"/>
    </row>
    <row r="270" spans="1:13" ht="16.5" customHeight="1" x14ac:dyDescent="0.2">
      <c r="A270" s="361"/>
      <c r="B270" s="362"/>
      <c r="C270" s="362"/>
      <c r="D270" s="362"/>
      <c r="E270" s="363"/>
      <c r="F270" s="363"/>
      <c r="G270" s="363"/>
      <c r="H270" s="363"/>
      <c r="I270" s="301"/>
      <c r="J270" s="363"/>
      <c r="L270" s="363"/>
    </row>
    <row r="271" spans="1:13" ht="16.5" customHeight="1" x14ac:dyDescent="0.2">
      <c r="A271" s="361"/>
      <c r="B271" s="362"/>
      <c r="C271" s="362"/>
      <c r="D271" s="362"/>
      <c r="E271" s="363"/>
      <c r="F271" s="363"/>
      <c r="G271" s="363"/>
      <c r="H271" s="363"/>
      <c r="I271" s="301"/>
      <c r="J271" s="363"/>
      <c r="L271" s="363"/>
    </row>
    <row r="272" spans="1:13" ht="16.5" customHeight="1" x14ac:dyDescent="0.2">
      <c r="A272" s="361"/>
      <c r="B272" s="362"/>
      <c r="C272" s="362"/>
      <c r="D272" s="362"/>
      <c r="E272" s="363"/>
      <c r="F272" s="363"/>
      <c r="G272" s="363"/>
      <c r="H272" s="363"/>
      <c r="I272" s="301"/>
      <c r="J272" s="363"/>
      <c r="L272" s="363"/>
    </row>
    <row r="273" spans="1:12" ht="16.5" customHeight="1" x14ac:dyDescent="0.2">
      <c r="A273" s="361"/>
      <c r="B273" s="362"/>
      <c r="C273" s="362"/>
      <c r="D273" s="362"/>
      <c r="E273" s="363"/>
      <c r="F273" s="363"/>
      <c r="G273" s="363"/>
      <c r="H273" s="363"/>
      <c r="I273" s="301"/>
      <c r="J273" s="363"/>
      <c r="L273" s="363"/>
    </row>
    <row r="274" spans="1:12" ht="16.5" customHeight="1" x14ac:dyDescent="0.2">
      <c r="A274" s="361"/>
      <c r="B274" s="362"/>
      <c r="C274" s="362"/>
      <c r="D274" s="362"/>
      <c r="E274" s="363"/>
      <c r="F274" s="363"/>
      <c r="G274" s="363"/>
      <c r="H274" s="363"/>
      <c r="I274" s="301"/>
      <c r="J274" s="363"/>
      <c r="L274" s="363"/>
    </row>
    <row r="275" spans="1:12" ht="16.5" customHeight="1" x14ac:dyDescent="0.2">
      <c r="A275" s="361"/>
      <c r="B275" s="362"/>
      <c r="C275" s="362"/>
      <c r="D275" s="362"/>
      <c r="E275" s="363"/>
      <c r="F275" s="363"/>
      <c r="G275" s="363"/>
      <c r="H275" s="363"/>
      <c r="I275" s="301"/>
      <c r="J275" s="363"/>
      <c r="L275" s="363"/>
    </row>
    <row r="276" spans="1:12" ht="16.5" customHeight="1" x14ac:dyDescent="0.2">
      <c r="A276" s="361"/>
      <c r="B276" s="362"/>
      <c r="C276" s="362"/>
      <c r="D276" s="362"/>
      <c r="E276" s="363"/>
      <c r="F276" s="363"/>
      <c r="G276" s="363"/>
      <c r="H276" s="363"/>
      <c r="I276" s="301"/>
      <c r="J276" s="363"/>
      <c r="L276" s="363"/>
    </row>
    <row r="277" spans="1:12" ht="16.5" customHeight="1" x14ac:dyDescent="0.2">
      <c r="A277" s="361"/>
      <c r="B277" s="362"/>
      <c r="C277" s="362"/>
      <c r="D277" s="362"/>
      <c r="E277" s="363"/>
      <c r="F277" s="363"/>
      <c r="G277" s="363"/>
      <c r="H277" s="363"/>
      <c r="I277" s="301"/>
      <c r="J277" s="363"/>
      <c r="L277" s="363"/>
    </row>
    <row r="278" spans="1:12" ht="16.5" customHeight="1" x14ac:dyDescent="0.2">
      <c r="A278" s="361"/>
      <c r="B278" s="362"/>
      <c r="C278" s="362"/>
      <c r="D278" s="362"/>
      <c r="E278" s="363"/>
      <c r="F278" s="363"/>
      <c r="G278" s="363"/>
      <c r="H278" s="363"/>
      <c r="I278" s="301"/>
      <c r="J278" s="363"/>
      <c r="L278" s="363"/>
    </row>
    <row r="279" spans="1:12" ht="16.5" customHeight="1" x14ac:dyDescent="0.2">
      <c r="A279" s="361"/>
      <c r="B279" s="362"/>
      <c r="C279" s="362"/>
      <c r="D279" s="362"/>
      <c r="E279" s="363"/>
      <c r="F279" s="363"/>
      <c r="G279" s="363"/>
      <c r="H279" s="363"/>
      <c r="I279" s="301"/>
      <c r="J279" s="363"/>
      <c r="L279" s="363"/>
    </row>
    <row r="280" spans="1:12" ht="16.5" customHeight="1" x14ac:dyDescent="0.2">
      <c r="A280" s="361"/>
      <c r="B280" s="362"/>
      <c r="C280" s="362"/>
      <c r="D280" s="362"/>
      <c r="E280" s="363"/>
      <c r="F280" s="363"/>
      <c r="G280" s="363"/>
      <c r="H280" s="363"/>
      <c r="I280" s="301"/>
      <c r="J280" s="363"/>
      <c r="L280" s="363"/>
    </row>
    <row r="281" spans="1:12" x14ac:dyDescent="0.2">
      <c r="E281" s="366"/>
      <c r="F281" s="366"/>
      <c r="G281" s="366"/>
      <c r="H281" s="366"/>
      <c r="I281" s="254"/>
      <c r="J281" s="366"/>
      <c r="L281" s="366"/>
    </row>
    <row r="282" spans="1:12" x14ac:dyDescent="0.2">
      <c r="E282" s="366"/>
      <c r="F282" s="366"/>
      <c r="G282" s="366"/>
      <c r="H282" s="366"/>
      <c r="I282" s="254"/>
      <c r="J282" s="366"/>
      <c r="L282" s="366"/>
    </row>
  </sheetData>
  <mergeCells count="12">
    <mergeCell ref="I4:I6"/>
    <mergeCell ref="J4:J6"/>
    <mergeCell ref="L4:L6"/>
    <mergeCell ref="E5:E6"/>
    <mergeCell ref="F5:F6"/>
    <mergeCell ref="G5:G6"/>
    <mergeCell ref="H4:H6"/>
    <mergeCell ref="A4:A6"/>
    <mergeCell ref="B4:B6"/>
    <mergeCell ref="C4:C6"/>
    <mergeCell ref="D4:D6"/>
    <mergeCell ref="E4:G4"/>
  </mergeCells>
  <printOptions gridLines="1"/>
  <pageMargins left="1.05" right="0.45" top="0.75" bottom="0.75" header="0.3" footer="0.3"/>
  <pageSetup paperSize="9" scale="65" orientation="portrait" r:id="rId1"/>
  <headerFooter alignWithMargins="0">
    <oddHeader>&amp;R&amp;"Arial,Bold"ANNEX A-1</oddHeader>
    <oddFooter>&amp;L&amp;8&amp;F &amp;A&amp;C&amp;8 &amp;P of &amp;N</oddFooter>
  </headerFooter>
  <rowBreaks count="1" manualBreakCount="1">
    <brk id="231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F75"/>
  <sheetViews>
    <sheetView zoomScaleNormal="100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E4" sqref="E4:E5"/>
    </sheetView>
  </sheetViews>
  <sheetFormatPr defaultRowHeight="12.75" x14ac:dyDescent="0.2"/>
  <cols>
    <col min="1" max="1" width="35" style="3" customWidth="1"/>
    <col min="2" max="2" width="11.7109375" style="3" hidden="1" customWidth="1"/>
    <col min="3" max="3" width="13.7109375" style="3" hidden="1" customWidth="1"/>
    <col min="4" max="4" width="14.5703125" style="3" hidden="1" customWidth="1"/>
    <col min="5" max="5" width="14.42578125" style="3" customWidth="1"/>
    <col min="6" max="6" width="59.42578125" style="3" customWidth="1"/>
    <col min="7" max="8" width="14.7109375" style="3" customWidth="1"/>
    <col min="9" max="256" width="9.140625" style="3"/>
    <col min="257" max="257" width="35" style="3" customWidth="1"/>
    <col min="258" max="260" width="0" style="3" hidden="1" customWidth="1"/>
    <col min="261" max="261" width="14.42578125" style="3" customWidth="1"/>
    <col min="262" max="262" width="59.42578125" style="3" customWidth="1"/>
    <col min="263" max="264" width="14.7109375" style="3" customWidth="1"/>
    <col min="265" max="512" width="9.140625" style="3"/>
    <col min="513" max="513" width="35" style="3" customWidth="1"/>
    <col min="514" max="516" width="0" style="3" hidden="1" customWidth="1"/>
    <col min="517" max="517" width="14.42578125" style="3" customWidth="1"/>
    <col min="518" max="518" width="59.42578125" style="3" customWidth="1"/>
    <col min="519" max="520" width="14.7109375" style="3" customWidth="1"/>
    <col min="521" max="768" width="9.140625" style="3"/>
    <col min="769" max="769" width="35" style="3" customWidth="1"/>
    <col min="770" max="772" width="0" style="3" hidden="1" customWidth="1"/>
    <col min="773" max="773" width="14.42578125" style="3" customWidth="1"/>
    <col min="774" max="774" width="59.42578125" style="3" customWidth="1"/>
    <col min="775" max="776" width="14.7109375" style="3" customWidth="1"/>
    <col min="777" max="1024" width="9.140625" style="3"/>
    <col min="1025" max="1025" width="35" style="3" customWidth="1"/>
    <col min="1026" max="1028" width="0" style="3" hidden="1" customWidth="1"/>
    <col min="1029" max="1029" width="14.42578125" style="3" customWidth="1"/>
    <col min="1030" max="1030" width="59.42578125" style="3" customWidth="1"/>
    <col min="1031" max="1032" width="14.7109375" style="3" customWidth="1"/>
    <col min="1033" max="1280" width="9.140625" style="3"/>
    <col min="1281" max="1281" width="35" style="3" customWidth="1"/>
    <col min="1282" max="1284" width="0" style="3" hidden="1" customWidth="1"/>
    <col min="1285" max="1285" width="14.42578125" style="3" customWidth="1"/>
    <col min="1286" max="1286" width="59.42578125" style="3" customWidth="1"/>
    <col min="1287" max="1288" width="14.7109375" style="3" customWidth="1"/>
    <col min="1289" max="1536" width="9.140625" style="3"/>
    <col min="1537" max="1537" width="35" style="3" customWidth="1"/>
    <col min="1538" max="1540" width="0" style="3" hidden="1" customWidth="1"/>
    <col min="1541" max="1541" width="14.42578125" style="3" customWidth="1"/>
    <col min="1542" max="1542" width="59.42578125" style="3" customWidth="1"/>
    <col min="1543" max="1544" width="14.7109375" style="3" customWidth="1"/>
    <col min="1545" max="1792" width="9.140625" style="3"/>
    <col min="1793" max="1793" width="35" style="3" customWidth="1"/>
    <col min="1794" max="1796" width="0" style="3" hidden="1" customWidth="1"/>
    <col min="1797" max="1797" width="14.42578125" style="3" customWidth="1"/>
    <col min="1798" max="1798" width="59.42578125" style="3" customWidth="1"/>
    <col min="1799" max="1800" width="14.7109375" style="3" customWidth="1"/>
    <col min="1801" max="2048" width="9.140625" style="3"/>
    <col min="2049" max="2049" width="35" style="3" customWidth="1"/>
    <col min="2050" max="2052" width="0" style="3" hidden="1" customWidth="1"/>
    <col min="2053" max="2053" width="14.42578125" style="3" customWidth="1"/>
    <col min="2054" max="2054" width="59.42578125" style="3" customWidth="1"/>
    <col min="2055" max="2056" width="14.7109375" style="3" customWidth="1"/>
    <col min="2057" max="2304" width="9.140625" style="3"/>
    <col min="2305" max="2305" width="35" style="3" customWidth="1"/>
    <col min="2306" max="2308" width="0" style="3" hidden="1" customWidth="1"/>
    <col min="2309" max="2309" width="14.42578125" style="3" customWidth="1"/>
    <col min="2310" max="2310" width="59.42578125" style="3" customWidth="1"/>
    <col min="2311" max="2312" width="14.7109375" style="3" customWidth="1"/>
    <col min="2313" max="2560" width="9.140625" style="3"/>
    <col min="2561" max="2561" width="35" style="3" customWidth="1"/>
    <col min="2562" max="2564" width="0" style="3" hidden="1" customWidth="1"/>
    <col min="2565" max="2565" width="14.42578125" style="3" customWidth="1"/>
    <col min="2566" max="2566" width="59.42578125" style="3" customWidth="1"/>
    <col min="2567" max="2568" width="14.7109375" style="3" customWidth="1"/>
    <col min="2569" max="2816" width="9.140625" style="3"/>
    <col min="2817" max="2817" width="35" style="3" customWidth="1"/>
    <col min="2818" max="2820" width="0" style="3" hidden="1" customWidth="1"/>
    <col min="2821" max="2821" width="14.42578125" style="3" customWidth="1"/>
    <col min="2822" max="2822" width="59.42578125" style="3" customWidth="1"/>
    <col min="2823" max="2824" width="14.7109375" style="3" customWidth="1"/>
    <col min="2825" max="3072" width="9.140625" style="3"/>
    <col min="3073" max="3073" width="35" style="3" customWidth="1"/>
    <col min="3074" max="3076" width="0" style="3" hidden="1" customWidth="1"/>
    <col min="3077" max="3077" width="14.42578125" style="3" customWidth="1"/>
    <col min="3078" max="3078" width="59.42578125" style="3" customWidth="1"/>
    <col min="3079" max="3080" width="14.7109375" style="3" customWidth="1"/>
    <col min="3081" max="3328" width="9.140625" style="3"/>
    <col min="3329" max="3329" width="35" style="3" customWidth="1"/>
    <col min="3330" max="3332" width="0" style="3" hidden="1" customWidth="1"/>
    <col min="3333" max="3333" width="14.42578125" style="3" customWidth="1"/>
    <col min="3334" max="3334" width="59.42578125" style="3" customWidth="1"/>
    <col min="3335" max="3336" width="14.7109375" style="3" customWidth="1"/>
    <col min="3337" max="3584" width="9.140625" style="3"/>
    <col min="3585" max="3585" width="35" style="3" customWidth="1"/>
    <col min="3586" max="3588" width="0" style="3" hidden="1" customWidth="1"/>
    <col min="3589" max="3589" width="14.42578125" style="3" customWidth="1"/>
    <col min="3590" max="3590" width="59.42578125" style="3" customWidth="1"/>
    <col min="3591" max="3592" width="14.7109375" style="3" customWidth="1"/>
    <col min="3593" max="3840" width="9.140625" style="3"/>
    <col min="3841" max="3841" width="35" style="3" customWidth="1"/>
    <col min="3842" max="3844" width="0" style="3" hidden="1" customWidth="1"/>
    <col min="3845" max="3845" width="14.42578125" style="3" customWidth="1"/>
    <col min="3846" max="3846" width="59.42578125" style="3" customWidth="1"/>
    <col min="3847" max="3848" width="14.7109375" style="3" customWidth="1"/>
    <col min="3849" max="4096" width="9.140625" style="3"/>
    <col min="4097" max="4097" width="35" style="3" customWidth="1"/>
    <col min="4098" max="4100" width="0" style="3" hidden="1" customWidth="1"/>
    <col min="4101" max="4101" width="14.42578125" style="3" customWidth="1"/>
    <col min="4102" max="4102" width="59.42578125" style="3" customWidth="1"/>
    <col min="4103" max="4104" width="14.7109375" style="3" customWidth="1"/>
    <col min="4105" max="4352" width="9.140625" style="3"/>
    <col min="4353" max="4353" width="35" style="3" customWidth="1"/>
    <col min="4354" max="4356" width="0" style="3" hidden="1" customWidth="1"/>
    <col min="4357" max="4357" width="14.42578125" style="3" customWidth="1"/>
    <col min="4358" max="4358" width="59.42578125" style="3" customWidth="1"/>
    <col min="4359" max="4360" width="14.7109375" style="3" customWidth="1"/>
    <col min="4361" max="4608" width="9.140625" style="3"/>
    <col min="4609" max="4609" width="35" style="3" customWidth="1"/>
    <col min="4610" max="4612" width="0" style="3" hidden="1" customWidth="1"/>
    <col min="4613" max="4613" width="14.42578125" style="3" customWidth="1"/>
    <col min="4614" max="4614" width="59.42578125" style="3" customWidth="1"/>
    <col min="4615" max="4616" width="14.7109375" style="3" customWidth="1"/>
    <col min="4617" max="4864" width="9.140625" style="3"/>
    <col min="4865" max="4865" width="35" style="3" customWidth="1"/>
    <col min="4866" max="4868" width="0" style="3" hidden="1" customWidth="1"/>
    <col min="4869" max="4869" width="14.42578125" style="3" customWidth="1"/>
    <col min="4870" max="4870" width="59.42578125" style="3" customWidth="1"/>
    <col min="4871" max="4872" width="14.7109375" style="3" customWidth="1"/>
    <col min="4873" max="5120" width="9.140625" style="3"/>
    <col min="5121" max="5121" width="35" style="3" customWidth="1"/>
    <col min="5122" max="5124" width="0" style="3" hidden="1" customWidth="1"/>
    <col min="5125" max="5125" width="14.42578125" style="3" customWidth="1"/>
    <col min="5126" max="5126" width="59.42578125" style="3" customWidth="1"/>
    <col min="5127" max="5128" width="14.7109375" style="3" customWidth="1"/>
    <col min="5129" max="5376" width="9.140625" style="3"/>
    <col min="5377" max="5377" width="35" style="3" customWidth="1"/>
    <col min="5378" max="5380" width="0" style="3" hidden="1" customWidth="1"/>
    <col min="5381" max="5381" width="14.42578125" style="3" customWidth="1"/>
    <col min="5382" max="5382" width="59.42578125" style="3" customWidth="1"/>
    <col min="5383" max="5384" width="14.7109375" style="3" customWidth="1"/>
    <col min="5385" max="5632" width="9.140625" style="3"/>
    <col min="5633" max="5633" width="35" style="3" customWidth="1"/>
    <col min="5634" max="5636" width="0" style="3" hidden="1" customWidth="1"/>
    <col min="5637" max="5637" width="14.42578125" style="3" customWidth="1"/>
    <col min="5638" max="5638" width="59.42578125" style="3" customWidth="1"/>
    <col min="5639" max="5640" width="14.7109375" style="3" customWidth="1"/>
    <col min="5641" max="5888" width="9.140625" style="3"/>
    <col min="5889" max="5889" width="35" style="3" customWidth="1"/>
    <col min="5890" max="5892" width="0" style="3" hidden="1" customWidth="1"/>
    <col min="5893" max="5893" width="14.42578125" style="3" customWidth="1"/>
    <col min="5894" max="5894" width="59.42578125" style="3" customWidth="1"/>
    <col min="5895" max="5896" width="14.7109375" style="3" customWidth="1"/>
    <col min="5897" max="6144" width="9.140625" style="3"/>
    <col min="6145" max="6145" width="35" style="3" customWidth="1"/>
    <col min="6146" max="6148" width="0" style="3" hidden="1" customWidth="1"/>
    <col min="6149" max="6149" width="14.42578125" style="3" customWidth="1"/>
    <col min="6150" max="6150" width="59.42578125" style="3" customWidth="1"/>
    <col min="6151" max="6152" width="14.7109375" style="3" customWidth="1"/>
    <col min="6153" max="6400" width="9.140625" style="3"/>
    <col min="6401" max="6401" width="35" style="3" customWidth="1"/>
    <col min="6402" max="6404" width="0" style="3" hidden="1" customWidth="1"/>
    <col min="6405" max="6405" width="14.42578125" style="3" customWidth="1"/>
    <col min="6406" max="6406" width="59.42578125" style="3" customWidth="1"/>
    <col min="6407" max="6408" width="14.7109375" style="3" customWidth="1"/>
    <col min="6409" max="6656" width="9.140625" style="3"/>
    <col min="6657" max="6657" width="35" style="3" customWidth="1"/>
    <col min="6658" max="6660" width="0" style="3" hidden="1" customWidth="1"/>
    <col min="6661" max="6661" width="14.42578125" style="3" customWidth="1"/>
    <col min="6662" max="6662" width="59.42578125" style="3" customWidth="1"/>
    <col min="6663" max="6664" width="14.7109375" style="3" customWidth="1"/>
    <col min="6665" max="6912" width="9.140625" style="3"/>
    <col min="6913" max="6913" width="35" style="3" customWidth="1"/>
    <col min="6914" max="6916" width="0" style="3" hidden="1" customWidth="1"/>
    <col min="6917" max="6917" width="14.42578125" style="3" customWidth="1"/>
    <col min="6918" max="6918" width="59.42578125" style="3" customWidth="1"/>
    <col min="6919" max="6920" width="14.7109375" style="3" customWidth="1"/>
    <col min="6921" max="7168" width="9.140625" style="3"/>
    <col min="7169" max="7169" width="35" style="3" customWidth="1"/>
    <col min="7170" max="7172" width="0" style="3" hidden="1" customWidth="1"/>
    <col min="7173" max="7173" width="14.42578125" style="3" customWidth="1"/>
    <col min="7174" max="7174" width="59.42578125" style="3" customWidth="1"/>
    <col min="7175" max="7176" width="14.7109375" style="3" customWidth="1"/>
    <col min="7177" max="7424" width="9.140625" style="3"/>
    <col min="7425" max="7425" width="35" style="3" customWidth="1"/>
    <col min="7426" max="7428" width="0" style="3" hidden="1" customWidth="1"/>
    <col min="7429" max="7429" width="14.42578125" style="3" customWidth="1"/>
    <col min="7430" max="7430" width="59.42578125" style="3" customWidth="1"/>
    <col min="7431" max="7432" width="14.7109375" style="3" customWidth="1"/>
    <col min="7433" max="7680" width="9.140625" style="3"/>
    <col min="7681" max="7681" width="35" style="3" customWidth="1"/>
    <col min="7682" max="7684" width="0" style="3" hidden="1" customWidth="1"/>
    <col min="7685" max="7685" width="14.42578125" style="3" customWidth="1"/>
    <col min="7686" max="7686" width="59.42578125" style="3" customWidth="1"/>
    <col min="7687" max="7688" width="14.7109375" style="3" customWidth="1"/>
    <col min="7689" max="7936" width="9.140625" style="3"/>
    <col min="7937" max="7937" width="35" style="3" customWidth="1"/>
    <col min="7938" max="7940" width="0" style="3" hidden="1" customWidth="1"/>
    <col min="7941" max="7941" width="14.42578125" style="3" customWidth="1"/>
    <col min="7942" max="7942" width="59.42578125" style="3" customWidth="1"/>
    <col min="7943" max="7944" width="14.7109375" style="3" customWidth="1"/>
    <col min="7945" max="8192" width="9.140625" style="3"/>
    <col min="8193" max="8193" width="35" style="3" customWidth="1"/>
    <col min="8194" max="8196" width="0" style="3" hidden="1" customWidth="1"/>
    <col min="8197" max="8197" width="14.42578125" style="3" customWidth="1"/>
    <col min="8198" max="8198" width="59.42578125" style="3" customWidth="1"/>
    <col min="8199" max="8200" width="14.7109375" style="3" customWidth="1"/>
    <col min="8201" max="8448" width="9.140625" style="3"/>
    <col min="8449" max="8449" width="35" style="3" customWidth="1"/>
    <col min="8450" max="8452" width="0" style="3" hidden="1" customWidth="1"/>
    <col min="8453" max="8453" width="14.42578125" style="3" customWidth="1"/>
    <col min="8454" max="8454" width="59.42578125" style="3" customWidth="1"/>
    <col min="8455" max="8456" width="14.7109375" style="3" customWidth="1"/>
    <col min="8457" max="8704" width="9.140625" style="3"/>
    <col min="8705" max="8705" width="35" style="3" customWidth="1"/>
    <col min="8706" max="8708" width="0" style="3" hidden="1" customWidth="1"/>
    <col min="8709" max="8709" width="14.42578125" style="3" customWidth="1"/>
    <col min="8710" max="8710" width="59.42578125" style="3" customWidth="1"/>
    <col min="8711" max="8712" width="14.7109375" style="3" customWidth="1"/>
    <col min="8713" max="8960" width="9.140625" style="3"/>
    <col min="8961" max="8961" width="35" style="3" customWidth="1"/>
    <col min="8962" max="8964" width="0" style="3" hidden="1" customWidth="1"/>
    <col min="8965" max="8965" width="14.42578125" style="3" customWidth="1"/>
    <col min="8966" max="8966" width="59.42578125" style="3" customWidth="1"/>
    <col min="8967" max="8968" width="14.7109375" style="3" customWidth="1"/>
    <col min="8969" max="9216" width="9.140625" style="3"/>
    <col min="9217" max="9217" width="35" style="3" customWidth="1"/>
    <col min="9218" max="9220" width="0" style="3" hidden="1" customWidth="1"/>
    <col min="9221" max="9221" width="14.42578125" style="3" customWidth="1"/>
    <col min="9222" max="9222" width="59.42578125" style="3" customWidth="1"/>
    <col min="9223" max="9224" width="14.7109375" style="3" customWidth="1"/>
    <col min="9225" max="9472" width="9.140625" style="3"/>
    <col min="9473" max="9473" width="35" style="3" customWidth="1"/>
    <col min="9474" max="9476" width="0" style="3" hidden="1" customWidth="1"/>
    <col min="9477" max="9477" width="14.42578125" style="3" customWidth="1"/>
    <col min="9478" max="9478" width="59.42578125" style="3" customWidth="1"/>
    <col min="9479" max="9480" width="14.7109375" style="3" customWidth="1"/>
    <col min="9481" max="9728" width="9.140625" style="3"/>
    <col min="9729" max="9729" width="35" style="3" customWidth="1"/>
    <col min="9730" max="9732" width="0" style="3" hidden="1" customWidth="1"/>
    <col min="9733" max="9733" width="14.42578125" style="3" customWidth="1"/>
    <col min="9734" max="9734" width="59.42578125" style="3" customWidth="1"/>
    <col min="9735" max="9736" width="14.7109375" style="3" customWidth="1"/>
    <col min="9737" max="9984" width="9.140625" style="3"/>
    <col min="9985" max="9985" width="35" style="3" customWidth="1"/>
    <col min="9986" max="9988" width="0" style="3" hidden="1" customWidth="1"/>
    <col min="9989" max="9989" width="14.42578125" style="3" customWidth="1"/>
    <col min="9990" max="9990" width="59.42578125" style="3" customWidth="1"/>
    <col min="9991" max="9992" width="14.7109375" style="3" customWidth="1"/>
    <col min="9993" max="10240" width="9.140625" style="3"/>
    <col min="10241" max="10241" width="35" style="3" customWidth="1"/>
    <col min="10242" max="10244" width="0" style="3" hidden="1" customWidth="1"/>
    <col min="10245" max="10245" width="14.42578125" style="3" customWidth="1"/>
    <col min="10246" max="10246" width="59.42578125" style="3" customWidth="1"/>
    <col min="10247" max="10248" width="14.7109375" style="3" customWidth="1"/>
    <col min="10249" max="10496" width="9.140625" style="3"/>
    <col min="10497" max="10497" width="35" style="3" customWidth="1"/>
    <col min="10498" max="10500" width="0" style="3" hidden="1" customWidth="1"/>
    <col min="10501" max="10501" width="14.42578125" style="3" customWidth="1"/>
    <col min="10502" max="10502" width="59.42578125" style="3" customWidth="1"/>
    <col min="10503" max="10504" width="14.7109375" style="3" customWidth="1"/>
    <col min="10505" max="10752" width="9.140625" style="3"/>
    <col min="10753" max="10753" width="35" style="3" customWidth="1"/>
    <col min="10754" max="10756" width="0" style="3" hidden="1" customWidth="1"/>
    <col min="10757" max="10757" width="14.42578125" style="3" customWidth="1"/>
    <col min="10758" max="10758" width="59.42578125" style="3" customWidth="1"/>
    <col min="10759" max="10760" width="14.7109375" style="3" customWidth="1"/>
    <col min="10761" max="11008" width="9.140625" style="3"/>
    <col min="11009" max="11009" width="35" style="3" customWidth="1"/>
    <col min="11010" max="11012" width="0" style="3" hidden="1" customWidth="1"/>
    <col min="11013" max="11013" width="14.42578125" style="3" customWidth="1"/>
    <col min="11014" max="11014" width="59.42578125" style="3" customWidth="1"/>
    <col min="11015" max="11016" width="14.7109375" style="3" customWidth="1"/>
    <col min="11017" max="11264" width="9.140625" style="3"/>
    <col min="11265" max="11265" width="35" style="3" customWidth="1"/>
    <col min="11266" max="11268" width="0" style="3" hidden="1" customWidth="1"/>
    <col min="11269" max="11269" width="14.42578125" style="3" customWidth="1"/>
    <col min="11270" max="11270" width="59.42578125" style="3" customWidth="1"/>
    <col min="11271" max="11272" width="14.7109375" style="3" customWidth="1"/>
    <col min="11273" max="11520" width="9.140625" style="3"/>
    <col min="11521" max="11521" width="35" style="3" customWidth="1"/>
    <col min="11522" max="11524" width="0" style="3" hidden="1" customWidth="1"/>
    <col min="11525" max="11525" width="14.42578125" style="3" customWidth="1"/>
    <col min="11526" max="11526" width="59.42578125" style="3" customWidth="1"/>
    <col min="11527" max="11528" width="14.7109375" style="3" customWidth="1"/>
    <col min="11529" max="11776" width="9.140625" style="3"/>
    <col min="11777" max="11777" width="35" style="3" customWidth="1"/>
    <col min="11778" max="11780" width="0" style="3" hidden="1" customWidth="1"/>
    <col min="11781" max="11781" width="14.42578125" style="3" customWidth="1"/>
    <col min="11782" max="11782" width="59.42578125" style="3" customWidth="1"/>
    <col min="11783" max="11784" width="14.7109375" style="3" customWidth="1"/>
    <col min="11785" max="12032" width="9.140625" style="3"/>
    <col min="12033" max="12033" width="35" style="3" customWidth="1"/>
    <col min="12034" max="12036" width="0" style="3" hidden="1" customWidth="1"/>
    <col min="12037" max="12037" width="14.42578125" style="3" customWidth="1"/>
    <col min="12038" max="12038" width="59.42578125" style="3" customWidth="1"/>
    <col min="12039" max="12040" width="14.7109375" style="3" customWidth="1"/>
    <col min="12041" max="12288" width="9.140625" style="3"/>
    <col min="12289" max="12289" width="35" style="3" customWidth="1"/>
    <col min="12290" max="12292" width="0" style="3" hidden="1" customWidth="1"/>
    <col min="12293" max="12293" width="14.42578125" style="3" customWidth="1"/>
    <col min="12294" max="12294" width="59.42578125" style="3" customWidth="1"/>
    <col min="12295" max="12296" width="14.7109375" style="3" customWidth="1"/>
    <col min="12297" max="12544" width="9.140625" style="3"/>
    <col min="12545" max="12545" width="35" style="3" customWidth="1"/>
    <col min="12546" max="12548" width="0" style="3" hidden="1" customWidth="1"/>
    <col min="12549" max="12549" width="14.42578125" style="3" customWidth="1"/>
    <col min="12550" max="12550" width="59.42578125" style="3" customWidth="1"/>
    <col min="12551" max="12552" width="14.7109375" style="3" customWidth="1"/>
    <col min="12553" max="12800" width="9.140625" style="3"/>
    <col min="12801" max="12801" width="35" style="3" customWidth="1"/>
    <col min="12802" max="12804" width="0" style="3" hidden="1" customWidth="1"/>
    <col min="12805" max="12805" width="14.42578125" style="3" customWidth="1"/>
    <col min="12806" max="12806" width="59.42578125" style="3" customWidth="1"/>
    <col min="12807" max="12808" width="14.7109375" style="3" customWidth="1"/>
    <col min="12809" max="13056" width="9.140625" style="3"/>
    <col min="13057" max="13057" width="35" style="3" customWidth="1"/>
    <col min="13058" max="13060" width="0" style="3" hidden="1" customWidth="1"/>
    <col min="13061" max="13061" width="14.42578125" style="3" customWidth="1"/>
    <col min="13062" max="13062" width="59.42578125" style="3" customWidth="1"/>
    <col min="13063" max="13064" width="14.7109375" style="3" customWidth="1"/>
    <col min="13065" max="13312" width="9.140625" style="3"/>
    <col min="13313" max="13313" width="35" style="3" customWidth="1"/>
    <col min="13314" max="13316" width="0" style="3" hidden="1" customWidth="1"/>
    <col min="13317" max="13317" width="14.42578125" style="3" customWidth="1"/>
    <col min="13318" max="13318" width="59.42578125" style="3" customWidth="1"/>
    <col min="13319" max="13320" width="14.7109375" style="3" customWidth="1"/>
    <col min="13321" max="13568" width="9.140625" style="3"/>
    <col min="13569" max="13569" width="35" style="3" customWidth="1"/>
    <col min="13570" max="13572" width="0" style="3" hidden="1" customWidth="1"/>
    <col min="13573" max="13573" width="14.42578125" style="3" customWidth="1"/>
    <col min="13574" max="13574" width="59.42578125" style="3" customWidth="1"/>
    <col min="13575" max="13576" width="14.7109375" style="3" customWidth="1"/>
    <col min="13577" max="13824" width="9.140625" style="3"/>
    <col min="13825" max="13825" width="35" style="3" customWidth="1"/>
    <col min="13826" max="13828" width="0" style="3" hidden="1" customWidth="1"/>
    <col min="13829" max="13829" width="14.42578125" style="3" customWidth="1"/>
    <col min="13830" max="13830" width="59.42578125" style="3" customWidth="1"/>
    <col min="13831" max="13832" width="14.7109375" style="3" customWidth="1"/>
    <col min="13833" max="14080" width="9.140625" style="3"/>
    <col min="14081" max="14081" width="35" style="3" customWidth="1"/>
    <col min="14082" max="14084" width="0" style="3" hidden="1" customWidth="1"/>
    <col min="14085" max="14085" width="14.42578125" style="3" customWidth="1"/>
    <col min="14086" max="14086" width="59.42578125" style="3" customWidth="1"/>
    <col min="14087" max="14088" width="14.7109375" style="3" customWidth="1"/>
    <col min="14089" max="14336" width="9.140625" style="3"/>
    <col min="14337" max="14337" width="35" style="3" customWidth="1"/>
    <col min="14338" max="14340" width="0" style="3" hidden="1" customWidth="1"/>
    <col min="14341" max="14341" width="14.42578125" style="3" customWidth="1"/>
    <col min="14342" max="14342" width="59.42578125" style="3" customWidth="1"/>
    <col min="14343" max="14344" width="14.7109375" style="3" customWidth="1"/>
    <col min="14345" max="14592" width="9.140625" style="3"/>
    <col min="14593" max="14593" width="35" style="3" customWidth="1"/>
    <col min="14594" max="14596" width="0" style="3" hidden="1" customWidth="1"/>
    <col min="14597" max="14597" width="14.42578125" style="3" customWidth="1"/>
    <col min="14598" max="14598" width="59.42578125" style="3" customWidth="1"/>
    <col min="14599" max="14600" width="14.7109375" style="3" customWidth="1"/>
    <col min="14601" max="14848" width="9.140625" style="3"/>
    <col min="14849" max="14849" width="35" style="3" customWidth="1"/>
    <col min="14850" max="14852" width="0" style="3" hidden="1" customWidth="1"/>
    <col min="14853" max="14853" width="14.42578125" style="3" customWidth="1"/>
    <col min="14854" max="14854" width="59.42578125" style="3" customWidth="1"/>
    <col min="14855" max="14856" width="14.7109375" style="3" customWidth="1"/>
    <col min="14857" max="15104" width="9.140625" style="3"/>
    <col min="15105" max="15105" width="35" style="3" customWidth="1"/>
    <col min="15106" max="15108" width="0" style="3" hidden="1" customWidth="1"/>
    <col min="15109" max="15109" width="14.42578125" style="3" customWidth="1"/>
    <col min="15110" max="15110" width="59.42578125" style="3" customWidth="1"/>
    <col min="15111" max="15112" width="14.7109375" style="3" customWidth="1"/>
    <col min="15113" max="15360" width="9.140625" style="3"/>
    <col min="15361" max="15361" width="35" style="3" customWidth="1"/>
    <col min="15362" max="15364" width="0" style="3" hidden="1" customWidth="1"/>
    <col min="15365" max="15365" width="14.42578125" style="3" customWidth="1"/>
    <col min="15366" max="15366" width="59.42578125" style="3" customWidth="1"/>
    <col min="15367" max="15368" width="14.7109375" style="3" customWidth="1"/>
    <col min="15369" max="15616" width="9.140625" style="3"/>
    <col min="15617" max="15617" width="35" style="3" customWidth="1"/>
    <col min="15618" max="15620" width="0" style="3" hidden="1" customWidth="1"/>
    <col min="15621" max="15621" width="14.42578125" style="3" customWidth="1"/>
    <col min="15622" max="15622" width="59.42578125" style="3" customWidth="1"/>
    <col min="15623" max="15624" width="14.7109375" style="3" customWidth="1"/>
    <col min="15625" max="15872" width="9.140625" style="3"/>
    <col min="15873" max="15873" width="35" style="3" customWidth="1"/>
    <col min="15874" max="15876" width="0" style="3" hidden="1" customWidth="1"/>
    <col min="15877" max="15877" width="14.42578125" style="3" customWidth="1"/>
    <col min="15878" max="15878" width="59.42578125" style="3" customWidth="1"/>
    <col min="15879" max="15880" width="14.7109375" style="3" customWidth="1"/>
    <col min="15881" max="16128" width="9.140625" style="3"/>
    <col min="16129" max="16129" width="35" style="3" customWidth="1"/>
    <col min="16130" max="16132" width="0" style="3" hidden="1" customWidth="1"/>
    <col min="16133" max="16133" width="14.42578125" style="3" customWidth="1"/>
    <col min="16134" max="16134" width="59.42578125" style="3" customWidth="1"/>
    <col min="16135" max="16136" width="14.7109375" style="3" customWidth="1"/>
    <col min="16137" max="16384" width="9.140625" style="3"/>
  </cols>
  <sheetData>
    <row r="1" spans="1:6" s="2" customFormat="1" ht="15" customHeight="1" x14ac:dyDescent="0.2">
      <c r="A1" s="1" t="s">
        <v>268</v>
      </c>
      <c r="E1" s="1"/>
      <c r="F1" s="1"/>
    </row>
    <row r="2" spans="1:6" s="2" customFormat="1" ht="15" customHeight="1" x14ac:dyDescent="0.2">
      <c r="A2" s="1" t="str">
        <f>[1]BYDEPT!A2</f>
        <v>January 1-May 31, 2015</v>
      </c>
      <c r="E2" s="1"/>
      <c r="F2" s="1"/>
    </row>
    <row r="3" spans="1:6" s="2" customFormat="1" ht="15" customHeight="1" x14ac:dyDescent="0.2">
      <c r="A3" s="1" t="s">
        <v>269</v>
      </c>
    </row>
    <row r="4" spans="1:6" s="2" customFormat="1" ht="15" customHeight="1" x14ac:dyDescent="0.2">
      <c r="A4" s="425" t="s">
        <v>1</v>
      </c>
      <c r="B4" s="427" t="s">
        <v>270</v>
      </c>
      <c r="C4" s="428"/>
      <c r="D4" s="428"/>
      <c r="E4" s="429" t="s">
        <v>285</v>
      </c>
      <c r="F4" s="425" t="s">
        <v>271</v>
      </c>
    </row>
    <row r="5" spans="1:6" ht="16.5" customHeight="1" x14ac:dyDescent="0.2">
      <c r="A5" s="426"/>
      <c r="B5" s="16" t="s">
        <v>257</v>
      </c>
      <c r="C5" s="17" t="s">
        <v>258</v>
      </c>
      <c r="D5" s="17" t="s">
        <v>259</v>
      </c>
      <c r="E5" s="430"/>
      <c r="F5" s="426"/>
    </row>
    <row r="6" spans="1:6" ht="16.5" customHeight="1" x14ac:dyDescent="0.2">
      <c r="A6" s="24" t="s">
        <v>308</v>
      </c>
      <c r="B6" s="25">
        <f>B12+B19+B24+B40+B45+B49+B29</f>
        <v>0</v>
      </c>
      <c r="C6" s="25">
        <f>C12+C19+C24+C40+C45+C49+C29</f>
        <v>-37189475</v>
      </c>
      <c r="D6" s="25">
        <f>D12+D19+D24+D40+D45+D49+D29</f>
        <v>0</v>
      </c>
      <c r="E6" s="25">
        <f>E12+E19+E24+E40+E45+E49+E29+E7+E36</f>
        <v>-37189475</v>
      </c>
      <c r="F6" s="26"/>
    </row>
    <row r="7" spans="1:6" ht="16.5" customHeight="1" x14ac:dyDescent="0.2">
      <c r="A7" s="44" t="s">
        <v>318</v>
      </c>
      <c r="B7" s="25">
        <f>B9+B10</f>
        <v>-716</v>
      </c>
      <c r="C7" s="25">
        <f>C9+C10</f>
        <v>0</v>
      </c>
      <c r="D7" s="25">
        <f>D9+D10</f>
        <v>0</v>
      </c>
      <c r="E7" s="25">
        <f>E9+E10</f>
        <v>-716</v>
      </c>
      <c r="F7" s="26"/>
    </row>
    <row r="8" spans="1:6" ht="16.5" customHeight="1" x14ac:dyDescent="0.2">
      <c r="A8" s="19" t="s">
        <v>272</v>
      </c>
      <c r="B8" s="39"/>
      <c r="C8" s="39"/>
      <c r="D8" s="39"/>
      <c r="E8" s="39"/>
      <c r="F8" s="26"/>
    </row>
    <row r="9" spans="1:6" ht="27.75" customHeight="1" x14ac:dyDescent="0.2">
      <c r="A9" s="28" t="s">
        <v>319</v>
      </c>
      <c r="B9" s="40">
        <v>-345</v>
      </c>
      <c r="C9" s="40"/>
      <c r="D9" s="40"/>
      <c r="E9" s="40">
        <f>SUM(B9:D9)</f>
        <v>-345</v>
      </c>
      <c r="F9" s="22" t="s">
        <v>320</v>
      </c>
    </row>
    <row r="10" spans="1:6" ht="29.25" customHeight="1" x14ac:dyDescent="0.2">
      <c r="A10" s="28" t="s">
        <v>321</v>
      </c>
      <c r="B10" s="40">
        <v>-371</v>
      </c>
      <c r="C10" s="40"/>
      <c r="D10" s="40"/>
      <c r="E10" s="40">
        <f>SUM(B10:D10)</f>
        <v>-371</v>
      </c>
      <c r="F10" s="22" t="s">
        <v>322</v>
      </c>
    </row>
    <row r="11" spans="1:6" ht="16.5" customHeight="1" x14ac:dyDescent="0.2">
      <c r="A11" s="24"/>
      <c r="B11" s="39"/>
      <c r="C11" s="39"/>
      <c r="D11" s="39"/>
      <c r="E11" s="39"/>
      <c r="F11" s="26"/>
    </row>
    <row r="12" spans="1:6" ht="17.25" customHeight="1" x14ac:dyDescent="0.2">
      <c r="A12" s="27" t="s">
        <v>273</v>
      </c>
      <c r="B12" s="10">
        <f>SUM(B15:B17)</f>
        <v>0</v>
      </c>
      <c r="C12" s="10">
        <f>SUM(C15:C17)</f>
        <v>-494203</v>
      </c>
      <c r="D12" s="10">
        <f>SUM(D15:D17)</f>
        <v>-6268261</v>
      </c>
      <c r="E12" s="10">
        <f>SUM(E15:E17)</f>
        <v>-6762464</v>
      </c>
      <c r="F12" s="21"/>
    </row>
    <row r="13" spans="1:6" s="7" customFormat="1" ht="15" customHeight="1" x14ac:dyDescent="0.2">
      <c r="A13" s="19" t="s">
        <v>274</v>
      </c>
      <c r="B13" s="6">
        <f>SUM(B14:B17)</f>
        <v>0</v>
      </c>
      <c r="C13" s="6">
        <f>SUM(C14:C17)</f>
        <v>-494203</v>
      </c>
      <c r="D13" s="6">
        <f>SUM(D14:D17)</f>
        <v>-6268261</v>
      </c>
      <c r="E13" s="41">
        <f>SUM(E14:E17)</f>
        <v>-6762464</v>
      </c>
      <c r="F13" s="21"/>
    </row>
    <row r="14" spans="1:6" ht="17.25" customHeight="1" x14ac:dyDescent="0.2">
      <c r="A14" s="19" t="s">
        <v>272</v>
      </c>
      <c r="B14" s="5"/>
      <c r="C14" s="5"/>
      <c r="D14" s="5"/>
      <c r="E14" s="5"/>
      <c r="F14" s="14"/>
    </row>
    <row r="15" spans="1:6" ht="33.75" customHeight="1" x14ac:dyDescent="0.2">
      <c r="A15" s="28" t="s">
        <v>275</v>
      </c>
      <c r="B15" s="11"/>
      <c r="C15" s="11"/>
      <c r="D15" s="11">
        <f>-6100000-150000</f>
        <v>-6250000</v>
      </c>
      <c r="E15" s="11">
        <f>SUM(B15:D15)</f>
        <v>-6250000</v>
      </c>
      <c r="F15" s="22" t="s">
        <v>286</v>
      </c>
    </row>
    <row r="16" spans="1:6" ht="46.5" customHeight="1" x14ac:dyDescent="0.2">
      <c r="A16" s="28" t="s">
        <v>276</v>
      </c>
      <c r="B16" s="11"/>
      <c r="C16" s="11">
        <f>-409363-3000</f>
        <v>-412363</v>
      </c>
      <c r="D16" s="11">
        <v>-8006</v>
      </c>
      <c r="E16" s="11">
        <f>SUM(B16:D16)</f>
        <v>-420369</v>
      </c>
      <c r="F16" s="22" t="s">
        <v>287</v>
      </c>
    </row>
    <row r="17" spans="1:6" ht="32.25" customHeight="1" x14ac:dyDescent="0.2">
      <c r="A17" s="28" t="s">
        <v>277</v>
      </c>
      <c r="B17" s="15"/>
      <c r="C17" s="15">
        <f>-81840</f>
        <v>-81840</v>
      </c>
      <c r="D17" s="15">
        <v>-10255</v>
      </c>
      <c r="E17" s="15">
        <f>SUM(B17:D17)</f>
        <v>-92095</v>
      </c>
      <c r="F17" s="22" t="s">
        <v>288</v>
      </c>
    </row>
    <row r="18" spans="1:6" ht="12" customHeight="1" x14ac:dyDescent="0.2">
      <c r="A18" s="19"/>
      <c r="B18" s="5"/>
      <c r="C18" s="5"/>
      <c r="D18" s="5"/>
      <c r="E18" s="5"/>
      <c r="F18" s="14"/>
    </row>
    <row r="19" spans="1:6" ht="15" customHeight="1" x14ac:dyDescent="0.2">
      <c r="A19" s="27" t="s">
        <v>300</v>
      </c>
      <c r="B19" s="10">
        <f>SUM(B21:B22)</f>
        <v>207524</v>
      </c>
      <c r="C19" s="10">
        <f>SUM(C21:C22)</f>
        <v>0</v>
      </c>
      <c r="D19" s="10">
        <f>SUM(D21:D22)</f>
        <v>0</v>
      </c>
      <c r="E19" s="10">
        <f>SUM(E21:E22)</f>
        <v>207524</v>
      </c>
      <c r="F19" s="21"/>
    </row>
    <row r="20" spans="1:6" ht="15" customHeight="1" x14ac:dyDescent="0.2">
      <c r="A20" s="19" t="s">
        <v>274</v>
      </c>
      <c r="B20" s="4"/>
      <c r="C20" s="4"/>
      <c r="D20" s="4"/>
      <c r="E20" s="4"/>
      <c r="F20" s="21"/>
    </row>
    <row r="21" spans="1:6" ht="15" customHeight="1" x14ac:dyDescent="0.2">
      <c r="A21" s="19" t="s">
        <v>301</v>
      </c>
      <c r="B21" s="5"/>
      <c r="C21" s="5"/>
      <c r="D21" s="5"/>
      <c r="E21" s="5"/>
      <c r="F21" s="14"/>
    </row>
    <row r="22" spans="1:6" s="8" customFormat="1" ht="31.5" customHeight="1" x14ac:dyDescent="0.2">
      <c r="A22" s="28" t="s">
        <v>283</v>
      </c>
      <c r="B22" s="15">
        <v>207524</v>
      </c>
      <c r="C22" s="15"/>
      <c r="D22" s="15"/>
      <c r="E22" s="15">
        <f>SUM(B22:D22)</f>
        <v>207524</v>
      </c>
      <c r="F22" s="22" t="s">
        <v>302</v>
      </c>
    </row>
    <row r="23" spans="1:6" ht="15.75" customHeight="1" x14ac:dyDescent="0.2">
      <c r="A23" s="19"/>
      <c r="B23" s="5"/>
      <c r="C23" s="5"/>
      <c r="D23" s="5"/>
      <c r="E23" s="5"/>
      <c r="F23" s="14"/>
    </row>
    <row r="24" spans="1:6" ht="15" customHeight="1" x14ac:dyDescent="0.2">
      <c r="A24" s="27" t="s">
        <v>278</v>
      </c>
      <c r="B24" s="10">
        <f>SUM(B26:B27)</f>
        <v>0</v>
      </c>
      <c r="C24" s="10">
        <f>SUM(C26:C27)</f>
        <v>-18413</v>
      </c>
      <c r="D24" s="10">
        <f>SUM(D26:D27)</f>
        <v>-48148198</v>
      </c>
      <c r="E24" s="10">
        <f>SUM(E26:E27)</f>
        <v>-48166611</v>
      </c>
      <c r="F24" s="21"/>
    </row>
    <row r="25" spans="1:6" ht="15" customHeight="1" x14ac:dyDescent="0.2">
      <c r="A25" s="19" t="s">
        <v>279</v>
      </c>
      <c r="B25" s="5"/>
      <c r="C25" s="5"/>
      <c r="D25" s="5"/>
      <c r="E25" s="5"/>
      <c r="F25" s="14"/>
    </row>
    <row r="26" spans="1:6" s="8" customFormat="1" ht="31.5" customHeight="1" x14ac:dyDescent="0.2">
      <c r="A26" s="28" t="s">
        <v>280</v>
      </c>
      <c r="B26" s="15"/>
      <c r="C26" s="15">
        <v>-18413</v>
      </c>
      <c r="D26" s="15">
        <f>-45012-C26</f>
        <v>-26599</v>
      </c>
      <c r="E26" s="15">
        <f>SUM(B26:D26)</f>
        <v>-45012</v>
      </c>
      <c r="F26" s="22" t="s">
        <v>289</v>
      </c>
    </row>
    <row r="27" spans="1:6" s="8" customFormat="1" ht="31.5" customHeight="1" x14ac:dyDescent="0.2">
      <c r="A27" s="28" t="s">
        <v>212</v>
      </c>
      <c r="B27" s="15"/>
      <c r="C27" s="15"/>
      <c r="D27" s="15">
        <v>-48121599</v>
      </c>
      <c r="E27" s="15">
        <v>-48121599</v>
      </c>
      <c r="F27" s="22" t="s">
        <v>309</v>
      </c>
    </row>
    <row r="28" spans="1:6" ht="15" customHeight="1" x14ac:dyDescent="0.2">
      <c r="A28" s="19"/>
      <c r="B28" s="5"/>
      <c r="C28" s="5"/>
      <c r="D28" s="5"/>
      <c r="E28" s="5"/>
      <c r="F28" s="14"/>
    </row>
    <row r="29" spans="1:6" ht="15" customHeight="1" x14ac:dyDescent="0.2">
      <c r="A29" s="27" t="s">
        <v>310</v>
      </c>
      <c r="B29" s="10">
        <f>SUM(B31:B32)</f>
        <v>0</v>
      </c>
      <c r="C29" s="10">
        <f>SUM(C31:C32)</f>
        <v>-37189475</v>
      </c>
      <c r="D29" s="10">
        <f>SUM(D31:D32)</f>
        <v>0</v>
      </c>
      <c r="E29" s="10">
        <f>SUM(E30:E34)</f>
        <v>-37189130</v>
      </c>
      <c r="F29" s="14"/>
    </row>
    <row r="30" spans="1:6" ht="15" customHeight="1" x14ac:dyDescent="0.2">
      <c r="A30" s="19" t="s">
        <v>279</v>
      </c>
      <c r="B30" s="5"/>
      <c r="C30" s="5"/>
      <c r="D30" s="5"/>
      <c r="E30" s="5"/>
      <c r="F30" s="14"/>
    </row>
    <row r="31" spans="1:6" ht="45" customHeight="1" x14ac:dyDescent="0.2">
      <c r="A31" s="42" t="s">
        <v>311</v>
      </c>
      <c r="B31" s="5"/>
      <c r="C31" s="11">
        <v>-37060440</v>
      </c>
      <c r="D31" s="5"/>
      <c r="E31" s="11">
        <f>SUM(B31:D31)</f>
        <v>-37060440</v>
      </c>
      <c r="F31" s="30" t="s">
        <v>312</v>
      </c>
    </row>
    <row r="32" spans="1:6" ht="44.25" customHeight="1" x14ac:dyDescent="0.2">
      <c r="A32" s="42" t="s">
        <v>311</v>
      </c>
      <c r="B32" s="5"/>
      <c r="C32" s="11">
        <v>-129035</v>
      </c>
      <c r="D32" s="5"/>
      <c r="E32" s="11">
        <f>SUM(B32:D32)</f>
        <v>-129035</v>
      </c>
      <c r="F32" s="30" t="s">
        <v>313</v>
      </c>
    </row>
    <row r="33" spans="1:6" ht="21" customHeight="1" x14ac:dyDescent="0.2">
      <c r="A33" s="43" t="s">
        <v>301</v>
      </c>
      <c r="B33" s="5"/>
      <c r="C33" s="11"/>
      <c r="D33" s="5"/>
      <c r="E33" s="11"/>
      <c r="F33" s="30"/>
    </row>
    <row r="34" spans="1:6" ht="31.5" customHeight="1" x14ac:dyDescent="0.2">
      <c r="A34" s="29" t="s">
        <v>318</v>
      </c>
      <c r="B34" s="11">
        <v>345</v>
      </c>
      <c r="C34" s="11"/>
      <c r="D34" s="11"/>
      <c r="E34" s="11">
        <f>SUM(B34:D34)</f>
        <v>345</v>
      </c>
      <c r="F34" s="22" t="s">
        <v>320</v>
      </c>
    </row>
    <row r="35" spans="1:6" ht="15" customHeight="1" x14ac:dyDescent="0.2">
      <c r="A35" s="19"/>
      <c r="B35" s="5"/>
      <c r="C35" s="5"/>
      <c r="D35" s="5"/>
      <c r="E35" s="5"/>
      <c r="F35" s="14"/>
    </row>
    <row r="36" spans="1:6" ht="15" customHeight="1" x14ac:dyDescent="0.2">
      <c r="A36" s="27" t="s">
        <v>321</v>
      </c>
      <c r="B36" s="10">
        <f>B38</f>
        <v>371</v>
      </c>
      <c r="C36" s="10">
        <f>C38</f>
        <v>0</v>
      </c>
      <c r="D36" s="10">
        <f>D38</f>
        <v>0</v>
      </c>
      <c r="E36" s="10">
        <f>E38</f>
        <v>371</v>
      </c>
      <c r="F36" s="14"/>
    </row>
    <row r="37" spans="1:6" ht="15" customHeight="1" x14ac:dyDescent="0.2">
      <c r="A37" s="43" t="s">
        <v>301</v>
      </c>
      <c r="B37" s="5"/>
      <c r="C37" s="5"/>
      <c r="D37" s="5"/>
      <c r="E37" s="5"/>
      <c r="F37" s="14"/>
    </row>
    <row r="38" spans="1:6" ht="27" customHeight="1" x14ac:dyDescent="0.2">
      <c r="A38" s="29" t="s">
        <v>318</v>
      </c>
      <c r="B38" s="5">
        <v>371</v>
      </c>
      <c r="C38" s="5"/>
      <c r="D38" s="5"/>
      <c r="E38" s="11">
        <f>SUM(B38:D38)</f>
        <v>371</v>
      </c>
      <c r="F38" s="22" t="s">
        <v>322</v>
      </c>
    </row>
    <row r="39" spans="1:6" ht="15" customHeight="1" x14ac:dyDescent="0.2">
      <c r="A39" s="29"/>
      <c r="B39" s="5"/>
      <c r="C39" s="5"/>
      <c r="D39" s="5"/>
      <c r="E39" s="5"/>
      <c r="F39" s="14"/>
    </row>
    <row r="40" spans="1:6" ht="15" customHeight="1" x14ac:dyDescent="0.2">
      <c r="A40" s="27" t="s">
        <v>212</v>
      </c>
      <c r="B40" s="10">
        <f>SUM(B42:B43)</f>
        <v>0</v>
      </c>
      <c r="C40" s="10">
        <f>SUM(C42:C43)</f>
        <v>0</v>
      </c>
      <c r="D40" s="10">
        <f>SUM(D42:D43)</f>
        <v>53346139</v>
      </c>
      <c r="E40" s="10">
        <f>SUM(E42:E43)</f>
        <v>53346139</v>
      </c>
      <c r="F40" s="21"/>
    </row>
    <row r="41" spans="1:6" ht="15.75" customHeight="1" x14ac:dyDescent="0.2">
      <c r="A41" s="19" t="s">
        <v>281</v>
      </c>
      <c r="B41" s="31"/>
      <c r="C41" s="31"/>
      <c r="D41" s="31"/>
      <c r="E41" s="31"/>
      <c r="F41" s="14"/>
    </row>
    <row r="42" spans="1:6" s="9" customFormat="1" ht="25.5" x14ac:dyDescent="0.2">
      <c r="A42" s="28" t="s">
        <v>282</v>
      </c>
      <c r="B42" s="32"/>
      <c r="C42" s="32"/>
      <c r="D42" s="32">
        <v>6250000</v>
      </c>
      <c r="E42" s="32">
        <f>SUM(B42:D42)</f>
        <v>6250000</v>
      </c>
      <c r="F42" s="22" t="s">
        <v>286</v>
      </c>
    </row>
    <row r="43" spans="1:6" s="9" customFormat="1" ht="28.5" customHeight="1" x14ac:dyDescent="0.2">
      <c r="A43" s="28" t="s">
        <v>278</v>
      </c>
      <c r="B43" s="32"/>
      <c r="C43" s="32"/>
      <c r="D43" s="32">
        <f>48121599-1025460</f>
        <v>47096139</v>
      </c>
      <c r="E43" s="32">
        <f>SUM(B43:D43)</f>
        <v>47096139</v>
      </c>
      <c r="F43" s="22" t="s">
        <v>309</v>
      </c>
    </row>
    <row r="44" spans="1:6" ht="13.5" customHeight="1" x14ac:dyDescent="0.2">
      <c r="A44" s="19"/>
      <c r="B44" s="31"/>
      <c r="C44" s="31"/>
      <c r="D44" s="31"/>
      <c r="E44" s="31"/>
      <c r="F44" s="14"/>
    </row>
    <row r="45" spans="1:6" ht="15" customHeight="1" x14ac:dyDescent="0.2">
      <c r="A45" s="27" t="s">
        <v>247</v>
      </c>
      <c r="B45" s="33">
        <f>B47</f>
        <v>0</v>
      </c>
      <c r="C45" s="33">
        <f>C47</f>
        <v>-376478</v>
      </c>
      <c r="D45" s="33">
        <f>D47</f>
        <v>0</v>
      </c>
      <c r="E45" s="33">
        <f>E47</f>
        <v>-376478</v>
      </c>
      <c r="F45" s="14"/>
    </row>
    <row r="46" spans="1:6" ht="15" customHeight="1" x14ac:dyDescent="0.2">
      <c r="A46" s="19" t="s">
        <v>272</v>
      </c>
      <c r="B46" s="31"/>
      <c r="C46" s="31"/>
      <c r="D46" s="31"/>
      <c r="E46" s="31"/>
      <c r="F46" s="14"/>
    </row>
    <row r="47" spans="1:6" ht="32.25" customHeight="1" x14ac:dyDescent="0.2">
      <c r="A47" s="28" t="s">
        <v>283</v>
      </c>
      <c r="B47" s="31"/>
      <c r="C47" s="31">
        <v>-376478</v>
      </c>
      <c r="D47" s="31"/>
      <c r="E47" s="31">
        <f>SUM(B47:D47)</f>
        <v>-376478</v>
      </c>
      <c r="F47" s="22" t="s">
        <v>307</v>
      </c>
    </row>
    <row r="48" spans="1:6" ht="15" customHeight="1" x14ac:dyDescent="0.2">
      <c r="A48" s="19"/>
      <c r="B48" s="31"/>
      <c r="C48" s="31"/>
      <c r="D48" s="31"/>
      <c r="E48" s="31"/>
      <c r="F48" s="14"/>
    </row>
    <row r="49" spans="1:6" ht="15" customHeight="1" x14ac:dyDescent="0.2">
      <c r="A49" s="27" t="s">
        <v>283</v>
      </c>
      <c r="B49" s="33">
        <f>SUM(B51:B58)</f>
        <v>-207524</v>
      </c>
      <c r="C49" s="33">
        <f>SUM(C51:C58)</f>
        <v>889094</v>
      </c>
      <c r="D49" s="33">
        <f>SUM(D51:D58)</f>
        <v>1070320</v>
      </c>
      <c r="E49" s="33">
        <f>SUM(E51:E58)</f>
        <v>1751890</v>
      </c>
      <c r="F49" s="21"/>
    </row>
    <row r="50" spans="1:6" ht="17.25" customHeight="1" x14ac:dyDescent="0.2">
      <c r="A50" s="19" t="s">
        <v>272</v>
      </c>
      <c r="B50" s="31"/>
      <c r="C50" s="31"/>
      <c r="D50" s="31"/>
      <c r="E50" s="34"/>
      <c r="F50" s="14"/>
    </row>
    <row r="51" spans="1:6" ht="29.25" customHeight="1" x14ac:dyDescent="0.2">
      <c r="A51" s="28" t="s">
        <v>300</v>
      </c>
      <c r="B51" s="31">
        <v>-207524</v>
      </c>
      <c r="C51" s="31"/>
      <c r="D51" s="31"/>
      <c r="E51" s="31">
        <f>SUM(B51:D51)</f>
        <v>-207524</v>
      </c>
      <c r="F51" s="22" t="s">
        <v>302</v>
      </c>
    </row>
    <row r="52" spans="1:6" ht="13.5" customHeight="1" x14ac:dyDescent="0.2">
      <c r="A52" s="28"/>
      <c r="B52" s="31"/>
      <c r="C52" s="31"/>
      <c r="D52" s="31"/>
      <c r="E52" s="31"/>
      <c r="F52" s="22"/>
    </row>
    <row r="53" spans="1:6" ht="15.75" customHeight="1" x14ac:dyDescent="0.2">
      <c r="A53" s="19" t="s">
        <v>323</v>
      </c>
      <c r="B53" s="31"/>
      <c r="C53" s="31"/>
      <c r="D53" s="31"/>
      <c r="E53" s="31"/>
      <c r="F53" s="22"/>
    </row>
    <row r="54" spans="1:6" ht="48" customHeight="1" x14ac:dyDescent="0.2">
      <c r="A54" s="28" t="s">
        <v>282</v>
      </c>
      <c r="B54" s="31"/>
      <c r="C54" s="31">
        <f>409363+3000</f>
        <v>412363</v>
      </c>
      <c r="D54" s="31">
        <v>8006</v>
      </c>
      <c r="E54" s="31">
        <f>SUM(B54:D54)</f>
        <v>420369</v>
      </c>
      <c r="F54" s="22" t="s">
        <v>287</v>
      </c>
    </row>
    <row r="55" spans="1:6" ht="29.25" customHeight="1" x14ac:dyDescent="0.2">
      <c r="A55" s="28" t="s">
        <v>282</v>
      </c>
      <c r="B55" s="32"/>
      <c r="C55" s="32">
        <v>81840</v>
      </c>
      <c r="D55" s="32">
        <v>10255</v>
      </c>
      <c r="E55" s="32">
        <f>SUM(B55:D55)</f>
        <v>92095</v>
      </c>
      <c r="F55" s="22" t="s">
        <v>288</v>
      </c>
    </row>
    <row r="56" spans="1:6" ht="27.75" customHeight="1" x14ac:dyDescent="0.2">
      <c r="A56" s="28" t="s">
        <v>284</v>
      </c>
      <c r="B56" s="32"/>
      <c r="C56" s="32">
        <v>18413</v>
      </c>
      <c r="D56" s="32">
        <v>26599</v>
      </c>
      <c r="E56" s="32">
        <f>SUM(B56:D56)</f>
        <v>45012</v>
      </c>
      <c r="F56" s="22" t="s">
        <v>289</v>
      </c>
    </row>
    <row r="57" spans="1:6" ht="27.75" customHeight="1" x14ac:dyDescent="0.2">
      <c r="A57" s="28" t="s">
        <v>275</v>
      </c>
      <c r="B57" s="32"/>
      <c r="C57" s="32"/>
      <c r="D57" s="32">
        <f>1025460</f>
        <v>1025460</v>
      </c>
      <c r="E57" s="32">
        <f>SUM(B57:D57)</f>
        <v>1025460</v>
      </c>
      <c r="F57" s="22" t="s">
        <v>309</v>
      </c>
    </row>
    <row r="58" spans="1:6" ht="27.75" customHeight="1" x14ac:dyDescent="0.2">
      <c r="A58" s="28" t="s">
        <v>247</v>
      </c>
      <c r="B58" s="32"/>
      <c r="C58" s="32">
        <v>376478</v>
      </c>
      <c r="D58" s="32"/>
      <c r="E58" s="32">
        <f>SUM(B58:D58)</f>
        <v>376478</v>
      </c>
      <c r="F58" s="22" t="s">
        <v>307</v>
      </c>
    </row>
    <row r="59" spans="1:6" ht="13.5" customHeight="1" x14ac:dyDescent="0.2">
      <c r="A59" s="12"/>
      <c r="B59" s="32"/>
      <c r="C59" s="32"/>
      <c r="D59" s="32"/>
      <c r="E59" s="32"/>
      <c r="F59" s="22"/>
    </row>
    <row r="60" spans="1:6" ht="18.75" customHeight="1" x14ac:dyDescent="0.2">
      <c r="A60" s="35" t="s">
        <v>314</v>
      </c>
      <c r="B60" s="36">
        <f>B62+B63</f>
        <v>0</v>
      </c>
      <c r="C60" s="36">
        <f>C62+C63</f>
        <v>37189475</v>
      </c>
      <c r="D60" s="36">
        <f>D62+D63</f>
        <v>0</v>
      </c>
      <c r="E60" s="36">
        <f>E62+E63</f>
        <v>37189475</v>
      </c>
      <c r="F60" s="30"/>
    </row>
    <row r="61" spans="1:6" ht="18.75" customHeight="1" x14ac:dyDescent="0.2">
      <c r="A61" s="27" t="s">
        <v>315</v>
      </c>
      <c r="B61" s="31"/>
      <c r="C61" s="31"/>
      <c r="D61" s="31"/>
      <c r="E61" s="31"/>
      <c r="F61" s="30"/>
    </row>
    <row r="62" spans="1:6" ht="42" customHeight="1" x14ac:dyDescent="0.2">
      <c r="A62" s="29" t="s">
        <v>310</v>
      </c>
      <c r="B62" s="32"/>
      <c r="C62" s="32">
        <v>37060440</v>
      </c>
      <c r="D62" s="32"/>
      <c r="E62" s="32">
        <f>SUM(B62:D62)</f>
        <v>37060440</v>
      </c>
      <c r="F62" s="30" t="s">
        <v>312</v>
      </c>
    </row>
    <row r="63" spans="1:6" ht="40.5" customHeight="1" x14ac:dyDescent="0.2">
      <c r="A63" s="29" t="s">
        <v>310</v>
      </c>
      <c r="B63" s="32"/>
      <c r="C63" s="32">
        <v>129035</v>
      </c>
      <c r="D63" s="32"/>
      <c r="E63" s="32">
        <f>SUM(B63:D63)</f>
        <v>129035</v>
      </c>
      <c r="F63" s="30" t="s">
        <v>313</v>
      </c>
    </row>
    <row r="64" spans="1:6" ht="18" customHeight="1" thickBot="1" x14ac:dyDescent="0.25">
      <c r="A64" s="13" t="s">
        <v>13</v>
      </c>
      <c r="B64" s="37">
        <f>B60+B6</f>
        <v>0</v>
      </c>
      <c r="C64" s="37">
        <f>C60+C6</f>
        <v>0</v>
      </c>
      <c r="D64" s="37">
        <f>D60+D6</f>
        <v>0</v>
      </c>
      <c r="E64" s="37">
        <f>E60+E6</f>
        <v>0</v>
      </c>
      <c r="F64" s="23"/>
    </row>
    <row r="65" spans="4:6" ht="13.5" thickTop="1" x14ac:dyDescent="0.2"/>
    <row r="66" spans="4:6" x14ac:dyDescent="0.2">
      <c r="D66" s="3">
        <f>[3]BYDEPT!J8</f>
        <v>0</v>
      </c>
    </row>
    <row r="70" spans="4:6" x14ac:dyDescent="0.2">
      <c r="F70" s="45"/>
    </row>
    <row r="75" spans="4:6" x14ac:dyDescent="0.2">
      <c r="F75" s="45"/>
    </row>
  </sheetData>
  <mergeCells count="4">
    <mergeCell ref="A4:A5"/>
    <mergeCell ref="B4:D4"/>
    <mergeCell ref="E4:E5"/>
    <mergeCell ref="F4:F5"/>
  </mergeCells>
  <printOptions gridLines="1"/>
  <pageMargins left="0.92" right="0.45" top="0.75" bottom="0.75" header="0.3" footer="0.3"/>
  <pageSetup paperSize="9" scale="80" orientation="portrait" r:id="rId1"/>
  <headerFooter>
    <oddHeader>&amp;R&amp;"Arial,Bold"ANNEX A-3</oddHeader>
    <oddFooter>&amp;C&amp;P of &amp;N</oddFooter>
  </headerFooter>
  <rowBreaks count="1" manualBreakCount="1">
    <brk id="44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Y349"/>
  <sheetViews>
    <sheetView zoomScale="112" zoomScaleNormal="112" workbookViewId="0">
      <pane xSplit="1" ySplit="6" topLeftCell="B19" activePane="bottomRight" state="frozen"/>
      <selection pane="topRight" activeCell="B1" sqref="B1"/>
      <selection pane="bottomLeft" activeCell="A7" sqref="A7"/>
      <selection pane="bottomRight" activeCell="E18" sqref="E18"/>
    </sheetView>
  </sheetViews>
  <sheetFormatPr defaultRowHeight="12.75" x14ac:dyDescent="0.2"/>
  <cols>
    <col min="1" max="1" width="15.42578125" style="89" customWidth="1"/>
    <col min="2" max="2" width="11.7109375" style="89" customWidth="1"/>
    <col min="3" max="3" width="12.140625" style="89" customWidth="1"/>
    <col min="4" max="4" width="12.28515625" style="89" customWidth="1"/>
    <col min="5" max="5" width="13.5703125" style="89" customWidth="1"/>
    <col min="6" max="6" width="13" style="89" customWidth="1"/>
    <col min="7" max="7" width="13.140625" style="89" customWidth="1"/>
    <col min="8" max="8" width="12.5703125" style="89" customWidth="1"/>
    <col min="9" max="9" width="12.7109375" style="89" customWidth="1"/>
    <col min="10" max="10" width="8.7109375" style="52" customWidth="1"/>
    <col min="11" max="12" width="9.140625" style="52"/>
    <col min="13" max="13" width="12.140625" style="52" customWidth="1"/>
    <col min="14" max="252" width="9.140625" style="52"/>
    <col min="253" max="253" width="15.42578125" style="52" customWidth="1"/>
    <col min="254" max="254" width="11.7109375" style="52" customWidth="1"/>
    <col min="255" max="255" width="12.140625" style="52" customWidth="1"/>
    <col min="256" max="256" width="12.28515625" style="52" customWidth="1"/>
    <col min="257" max="257" width="13.5703125" style="52" customWidth="1"/>
    <col min="258" max="258" width="13" style="52" customWidth="1"/>
    <col min="259" max="259" width="13.140625" style="52" customWidth="1"/>
    <col min="260" max="260" width="12.5703125" style="52" customWidth="1"/>
    <col min="261" max="261" width="12.7109375" style="52" customWidth="1"/>
    <col min="262" max="263" width="11.85546875" style="52" customWidth="1"/>
    <col min="264" max="264" width="9.42578125" style="52" customWidth="1"/>
    <col min="265" max="265" width="9.7109375" style="52" customWidth="1"/>
    <col min="266" max="266" width="8.7109375" style="52" customWidth="1"/>
    <col min="267" max="508" width="9.140625" style="52"/>
    <col min="509" max="509" width="15.42578125" style="52" customWidth="1"/>
    <col min="510" max="510" width="11.7109375" style="52" customWidth="1"/>
    <col min="511" max="511" width="12.140625" style="52" customWidth="1"/>
    <col min="512" max="512" width="12.28515625" style="52" customWidth="1"/>
    <col min="513" max="513" width="13.5703125" style="52" customWidth="1"/>
    <col min="514" max="514" width="13" style="52" customWidth="1"/>
    <col min="515" max="515" width="13.140625" style="52" customWidth="1"/>
    <col min="516" max="516" width="12.5703125" style="52" customWidth="1"/>
    <col min="517" max="517" width="12.7109375" style="52" customWidth="1"/>
    <col min="518" max="519" width="11.85546875" style="52" customWidth="1"/>
    <col min="520" max="520" width="9.42578125" style="52" customWidth="1"/>
    <col min="521" max="521" width="9.7109375" style="52" customWidth="1"/>
    <col min="522" max="522" width="8.7109375" style="52" customWidth="1"/>
    <col min="523" max="764" width="9.140625" style="52"/>
    <col min="765" max="765" width="15.42578125" style="52" customWidth="1"/>
    <col min="766" max="766" width="11.7109375" style="52" customWidth="1"/>
    <col min="767" max="767" width="12.140625" style="52" customWidth="1"/>
    <col min="768" max="768" width="12.28515625" style="52" customWidth="1"/>
    <col min="769" max="769" width="13.5703125" style="52" customWidth="1"/>
    <col min="770" max="770" width="13" style="52" customWidth="1"/>
    <col min="771" max="771" width="13.140625" style="52" customWidth="1"/>
    <col min="772" max="772" width="12.5703125" style="52" customWidth="1"/>
    <col min="773" max="773" width="12.7109375" style="52" customWidth="1"/>
    <col min="774" max="775" width="11.85546875" style="52" customWidth="1"/>
    <col min="776" max="776" width="9.42578125" style="52" customWidth="1"/>
    <col min="777" max="777" width="9.7109375" style="52" customWidth="1"/>
    <col min="778" max="778" width="8.7109375" style="52" customWidth="1"/>
    <col min="779" max="1020" width="9.140625" style="52"/>
    <col min="1021" max="1021" width="15.42578125" style="52" customWidth="1"/>
    <col min="1022" max="1022" width="11.7109375" style="52" customWidth="1"/>
    <col min="1023" max="1023" width="12.140625" style="52" customWidth="1"/>
    <col min="1024" max="1024" width="12.28515625" style="52" customWidth="1"/>
    <col min="1025" max="1025" width="13.5703125" style="52" customWidth="1"/>
    <col min="1026" max="1026" width="13" style="52" customWidth="1"/>
    <col min="1027" max="1027" width="13.140625" style="52" customWidth="1"/>
    <col min="1028" max="1028" width="12.5703125" style="52" customWidth="1"/>
    <col min="1029" max="1029" width="12.7109375" style="52" customWidth="1"/>
    <col min="1030" max="1031" width="11.85546875" style="52" customWidth="1"/>
    <col min="1032" max="1032" width="9.42578125" style="52" customWidth="1"/>
    <col min="1033" max="1033" width="9.7109375" style="52" customWidth="1"/>
    <col min="1034" max="1034" width="8.7109375" style="52" customWidth="1"/>
    <col min="1035" max="1276" width="9.140625" style="52"/>
    <col min="1277" max="1277" width="15.42578125" style="52" customWidth="1"/>
    <col min="1278" max="1278" width="11.7109375" style="52" customWidth="1"/>
    <col min="1279" max="1279" width="12.140625" style="52" customWidth="1"/>
    <col min="1280" max="1280" width="12.28515625" style="52" customWidth="1"/>
    <col min="1281" max="1281" width="13.5703125" style="52" customWidth="1"/>
    <col min="1282" max="1282" width="13" style="52" customWidth="1"/>
    <col min="1283" max="1283" width="13.140625" style="52" customWidth="1"/>
    <col min="1284" max="1284" width="12.5703125" style="52" customWidth="1"/>
    <col min="1285" max="1285" width="12.7109375" style="52" customWidth="1"/>
    <col min="1286" max="1287" width="11.85546875" style="52" customWidth="1"/>
    <col min="1288" max="1288" width="9.42578125" style="52" customWidth="1"/>
    <col min="1289" max="1289" width="9.7109375" style="52" customWidth="1"/>
    <col min="1290" max="1290" width="8.7109375" style="52" customWidth="1"/>
    <col min="1291" max="1532" width="9.140625" style="52"/>
    <col min="1533" max="1533" width="15.42578125" style="52" customWidth="1"/>
    <col min="1534" max="1534" width="11.7109375" style="52" customWidth="1"/>
    <col min="1535" max="1535" width="12.140625" style="52" customWidth="1"/>
    <col min="1536" max="1536" width="12.28515625" style="52" customWidth="1"/>
    <col min="1537" max="1537" width="13.5703125" style="52" customWidth="1"/>
    <col min="1538" max="1538" width="13" style="52" customWidth="1"/>
    <col min="1539" max="1539" width="13.140625" style="52" customWidth="1"/>
    <col min="1540" max="1540" width="12.5703125" style="52" customWidth="1"/>
    <col min="1541" max="1541" width="12.7109375" style="52" customWidth="1"/>
    <col min="1542" max="1543" width="11.85546875" style="52" customWidth="1"/>
    <col min="1544" max="1544" width="9.42578125" style="52" customWidth="1"/>
    <col min="1545" max="1545" width="9.7109375" style="52" customWidth="1"/>
    <col min="1546" max="1546" width="8.7109375" style="52" customWidth="1"/>
    <col min="1547" max="1788" width="9.140625" style="52"/>
    <col min="1789" max="1789" width="15.42578125" style="52" customWidth="1"/>
    <col min="1790" max="1790" width="11.7109375" style="52" customWidth="1"/>
    <col min="1791" max="1791" width="12.140625" style="52" customWidth="1"/>
    <col min="1792" max="1792" width="12.28515625" style="52" customWidth="1"/>
    <col min="1793" max="1793" width="13.5703125" style="52" customWidth="1"/>
    <col min="1794" max="1794" width="13" style="52" customWidth="1"/>
    <col min="1795" max="1795" width="13.140625" style="52" customWidth="1"/>
    <col min="1796" max="1796" width="12.5703125" style="52" customWidth="1"/>
    <col min="1797" max="1797" width="12.7109375" style="52" customWidth="1"/>
    <col min="1798" max="1799" width="11.85546875" style="52" customWidth="1"/>
    <col min="1800" max="1800" width="9.42578125" style="52" customWidth="1"/>
    <col min="1801" max="1801" width="9.7109375" style="52" customWidth="1"/>
    <col min="1802" max="1802" width="8.7109375" style="52" customWidth="1"/>
    <col min="1803" max="2044" width="9.140625" style="52"/>
    <col min="2045" max="2045" width="15.42578125" style="52" customWidth="1"/>
    <col min="2046" max="2046" width="11.7109375" style="52" customWidth="1"/>
    <col min="2047" max="2047" width="12.140625" style="52" customWidth="1"/>
    <col min="2048" max="2048" width="12.28515625" style="52" customWidth="1"/>
    <col min="2049" max="2049" width="13.5703125" style="52" customWidth="1"/>
    <col min="2050" max="2050" width="13" style="52" customWidth="1"/>
    <col min="2051" max="2051" width="13.140625" style="52" customWidth="1"/>
    <col min="2052" max="2052" width="12.5703125" style="52" customWidth="1"/>
    <col min="2053" max="2053" width="12.7109375" style="52" customWidth="1"/>
    <col min="2054" max="2055" width="11.85546875" style="52" customWidth="1"/>
    <col min="2056" max="2056" width="9.42578125" style="52" customWidth="1"/>
    <col min="2057" max="2057" width="9.7109375" style="52" customWidth="1"/>
    <col min="2058" max="2058" width="8.7109375" style="52" customWidth="1"/>
    <col min="2059" max="2300" width="9.140625" style="52"/>
    <col min="2301" max="2301" width="15.42578125" style="52" customWidth="1"/>
    <col min="2302" max="2302" width="11.7109375" style="52" customWidth="1"/>
    <col min="2303" max="2303" width="12.140625" style="52" customWidth="1"/>
    <col min="2304" max="2304" width="12.28515625" style="52" customWidth="1"/>
    <col min="2305" max="2305" width="13.5703125" style="52" customWidth="1"/>
    <col min="2306" max="2306" width="13" style="52" customWidth="1"/>
    <col min="2307" max="2307" width="13.140625" style="52" customWidth="1"/>
    <col min="2308" max="2308" width="12.5703125" style="52" customWidth="1"/>
    <col min="2309" max="2309" width="12.7109375" style="52" customWidth="1"/>
    <col min="2310" max="2311" width="11.85546875" style="52" customWidth="1"/>
    <col min="2312" max="2312" width="9.42578125" style="52" customWidth="1"/>
    <col min="2313" max="2313" width="9.7109375" style="52" customWidth="1"/>
    <col min="2314" max="2314" width="8.7109375" style="52" customWidth="1"/>
    <col min="2315" max="2556" width="9.140625" style="52"/>
    <col min="2557" max="2557" width="15.42578125" style="52" customWidth="1"/>
    <col min="2558" max="2558" width="11.7109375" style="52" customWidth="1"/>
    <col min="2559" max="2559" width="12.140625" style="52" customWidth="1"/>
    <col min="2560" max="2560" width="12.28515625" style="52" customWidth="1"/>
    <col min="2561" max="2561" width="13.5703125" style="52" customWidth="1"/>
    <col min="2562" max="2562" width="13" style="52" customWidth="1"/>
    <col min="2563" max="2563" width="13.140625" style="52" customWidth="1"/>
    <col min="2564" max="2564" width="12.5703125" style="52" customWidth="1"/>
    <col min="2565" max="2565" width="12.7109375" style="52" customWidth="1"/>
    <col min="2566" max="2567" width="11.85546875" style="52" customWidth="1"/>
    <col min="2568" max="2568" width="9.42578125" style="52" customWidth="1"/>
    <col min="2569" max="2569" width="9.7109375" style="52" customWidth="1"/>
    <col min="2570" max="2570" width="8.7109375" style="52" customWidth="1"/>
    <col min="2571" max="2812" width="9.140625" style="52"/>
    <col min="2813" max="2813" width="15.42578125" style="52" customWidth="1"/>
    <col min="2814" max="2814" width="11.7109375" style="52" customWidth="1"/>
    <col min="2815" max="2815" width="12.140625" style="52" customWidth="1"/>
    <col min="2816" max="2816" width="12.28515625" style="52" customWidth="1"/>
    <col min="2817" max="2817" width="13.5703125" style="52" customWidth="1"/>
    <col min="2818" max="2818" width="13" style="52" customWidth="1"/>
    <col min="2819" max="2819" width="13.140625" style="52" customWidth="1"/>
    <col min="2820" max="2820" width="12.5703125" style="52" customWidth="1"/>
    <col min="2821" max="2821" width="12.7109375" style="52" customWidth="1"/>
    <col min="2822" max="2823" width="11.85546875" style="52" customWidth="1"/>
    <col min="2824" max="2824" width="9.42578125" style="52" customWidth="1"/>
    <col min="2825" max="2825" width="9.7109375" style="52" customWidth="1"/>
    <col min="2826" max="2826" width="8.7109375" style="52" customWidth="1"/>
    <col min="2827" max="3068" width="9.140625" style="52"/>
    <col min="3069" max="3069" width="15.42578125" style="52" customWidth="1"/>
    <col min="3070" max="3070" width="11.7109375" style="52" customWidth="1"/>
    <col min="3071" max="3071" width="12.140625" style="52" customWidth="1"/>
    <col min="3072" max="3072" width="12.28515625" style="52" customWidth="1"/>
    <col min="3073" max="3073" width="13.5703125" style="52" customWidth="1"/>
    <col min="3074" max="3074" width="13" style="52" customWidth="1"/>
    <col min="3075" max="3075" width="13.140625" style="52" customWidth="1"/>
    <col min="3076" max="3076" width="12.5703125" style="52" customWidth="1"/>
    <col min="3077" max="3077" width="12.7109375" style="52" customWidth="1"/>
    <col min="3078" max="3079" width="11.85546875" style="52" customWidth="1"/>
    <col min="3080" max="3080" width="9.42578125" style="52" customWidth="1"/>
    <col min="3081" max="3081" width="9.7109375" style="52" customWidth="1"/>
    <col min="3082" max="3082" width="8.7109375" style="52" customWidth="1"/>
    <col min="3083" max="3324" width="9.140625" style="52"/>
    <col min="3325" max="3325" width="15.42578125" style="52" customWidth="1"/>
    <col min="3326" max="3326" width="11.7109375" style="52" customWidth="1"/>
    <col min="3327" max="3327" width="12.140625" style="52" customWidth="1"/>
    <col min="3328" max="3328" width="12.28515625" style="52" customWidth="1"/>
    <col min="3329" max="3329" width="13.5703125" style="52" customWidth="1"/>
    <col min="3330" max="3330" width="13" style="52" customWidth="1"/>
    <col min="3331" max="3331" width="13.140625" style="52" customWidth="1"/>
    <col min="3332" max="3332" width="12.5703125" style="52" customWidth="1"/>
    <col min="3333" max="3333" width="12.7109375" style="52" customWidth="1"/>
    <col min="3334" max="3335" width="11.85546875" style="52" customWidth="1"/>
    <col min="3336" max="3336" width="9.42578125" style="52" customWidth="1"/>
    <col min="3337" max="3337" width="9.7109375" style="52" customWidth="1"/>
    <col min="3338" max="3338" width="8.7109375" style="52" customWidth="1"/>
    <col min="3339" max="3580" width="9.140625" style="52"/>
    <col min="3581" max="3581" width="15.42578125" style="52" customWidth="1"/>
    <col min="3582" max="3582" width="11.7109375" style="52" customWidth="1"/>
    <col min="3583" max="3583" width="12.140625" style="52" customWidth="1"/>
    <col min="3584" max="3584" width="12.28515625" style="52" customWidth="1"/>
    <col min="3585" max="3585" width="13.5703125" style="52" customWidth="1"/>
    <col min="3586" max="3586" width="13" style="52" customWidth="1"/>
    <col min="3587" max="3587" width="13.140625" style="52" customWidth="1"/>
    <col min="3588" max="3588" width="12.5703125" style="52" customWidth="1"/>
    <col min="3589" max="3589" width="12.7109375" style="52" customWidth="1"/>
    <col min="3590" max="3591" width="11.85546875" style="52" customWidth="1"/>
    <col min="3592" max="3592" width="9.42578125" style="52" customWidth="1"/>
    <col min="3593" max="3593" width="9.7109375" style="52" customWidth="1"/>
    <col min="3594" max="3594" width="8.7109375" style="52" customWidth="1"/>
    <col min="3595" max="3836" width="9.140625" style="52"/>
    <col min="3837" max="3837" width="15.42578125" style="52" customWidth="1"/>
    <col min="3838" max="3838" width="11.7109375" style="52" customWidth="1"/>
    <col min="3839" max="3839" width="12.140625" style="52" customWidth="1"/>
    <col min="3840" max="3840" width="12.28515625" style="52" customWidth="1"/>
    <col min="3841" max="3841" width="13.5703125" style="52" customWidth="1"/>
    <col min="3842" max="3842" width="13" style="52" customWidth="1"/>
    <col min="3843" max="3843" width="13.140625" style="52" customWidth="1"/>
    <col min="3844" max="3844" width="12.5703125" style="52" customWidth="1"/>
    <col min="3845" max="3845" width="12.7109375" style="52" customWidth="1"/>
    <col min="3846" max="3847" width="11.85546875" style="52" customWidth="1"/>
    <col min="3848" max="3848" width="9.42578125" style="52" customWidth="1"/>
    <col min="3849" max="3849" width="9.7109375" style="52" customWidth="1"/>
    <col min="3850" max="3850" width="8.7109375" style="52" customWidth="1"/>
    <col min="3851" max="4092" width="9.140625" style="52"/>
    <col min="4093" max="4093" width="15.42578125" style="52" customWidth="1"/>
    <col min="4094" max="4094" width="11.7109375" style="52" customWidth="1"/>
    <col min="4095" max="4095" width="12.140625" style="52" customWidth="1"/>
    <col min="4096" max="4096" width="12.28515625" style="52" customWidth="1"/>
    <col min="4097" max="4097" width="13.5703125" style="52" customWidth="1"/>
    <col min="4098" max="4098" width="13" style="52" customWidth="1"/>
    <col min="4099" max="4099" width="13.140625" style="52" customWidth="1"/>
    <col min="4100" max="4100" width="12.5703125" style="52" customWidth="1"/>
    <col min="4101" max="4101" width="12.7109375" style="52" customWidth="1"/>
    <col min="4102" max="4103" width="11.85546875" style="52" customWidth="1"/>
    <col min="4104" max="4104" width="9.42578125" style="52" customWidth="1"/>
    <col min="4105" max="4105" width="9.7109375" style="52" customWidth="1"/>
    <col min="4106" max="4106" width="8.7109375" style="52" customWidth="1"/>
    <col min="4107" max="4348" width="9.140625" style="52"/>
    <col min="4349" max="4349" width="15.42578125" style="52" customWidth="1"/>
    <col min="4350" max="4350" width="11.7109375" style="52" customWidth="1"/>
    <col min="4351" max="4351" width="12.140625" style="52" customWidth="1"/>
    <col min="4352" max="4352" width="12.28515625" style="52" customWidth="1"/>
    <col min="4353" max="4353" width="13.5703125" style="52" customWidth="1"/>
    <col min="4354" max="4354" width="13" style="52" customWidth="1"/>
    <col min="4355" max="4355" width="13.140625" style="52" customWidth="1"/>
    <col min="4356" max="4356" width="12.5703125" style="52" customWidth="1"/>
    <col min="4357" max="4357" width="12.7109375" style="52" customWidth="1"/>
    <col min="4358" max="4359" width="11.85546875" style="52" customWidth="1"/>
    <col min="4360" max="4360" width="9.42578125" style="52" customWidth="1"/>
    <col min="4361" max="4361" width="9.7109375" style="52" customWidth="1"/>
    <col min="4362" max="4362" width="8.7109375" style="52" customWidth="1"/>
    <col min="4363" max="4604" width="9.140625" style="52"/>
    <col min="4605" max="4605" width="15.42578125" style="52" customWidth="1"/>
    <col min="4606" max="4606" width="11.7109375" style="52" customWidth="1"/>
    <col min="4607" max="4607" width="12.140625" style="52" customWidth="1"/>
    <col min="4608" max="4608" width="12.28515625" style="52" customWidth="1"/>
    <col min="4609" max="4609" width="13.5703125" style="52" customWidth="1"/>
    <col min="4610" max="4610" width="13" style="52" customWidth="1"/>
    <col min="4611" max="4611" width="13.140625" style="52" customWidth="1"/>
    <col min="4612" max="4612" width="12.5703125" style="52" customWidth="1"/>
    <col min="4613" max="4613" width="12.7109375" style="52" customWidth="1"/>
    <col min="4614" max="4615" width="11.85546875" style="52" customWidth="1"/>
    <col min="4616" max="4616" width="9.42578125" style="52" customWidth="1"/>
    <col min="4617" max="4617" width="9.7109375" style="52" customWidth="1"/>
    <col min="4618" max="4618" width="8.7109375" style="52" customWidth="1"/>
    <col min="4619" max="4860" width="9.140625" style="52"/>
    <col min="4861" max="4861" width="15.42578125" style="52" customWidth="1"/>
    <col min="4862" max="4862" width="11.7109375" style="52" customWidth="1"/>
    <col min="4863" max="4863" width="12.140625" style="52" customWidth="1"/>
    <col min="4864" max="4864" width="12.28515625" style="52" customWidth="1"/>
    <col min="4865" max="4865" width="13.5703125" style="52" customWidth="1"/>
    <col min="4866" max="4866" width="13" style="52" customWidth="1"/>
    <col min="4867" max="4867" width="13.140625" style="52" customWidth="1"/>
    <col min="4868" max="4868" width="12.5703125" style="52" customWidth="1"/>
    <col min="4869" max="4869" width="12.7109375" style="52" customWidth="1"/>
    <col min="4870" max="4871" width="11.85546875" style="52" customWidth="1"/>
    <col min="4872" max="4872" width="9.42578125" style="52" customWidth="1"/>
    <col min="4873" max="4873" width="9.7109375" style="52" customWidth="1"/>
    <col min="4874" max="4874" width="8.7109375" style="52" customWidth="1"/>
    <col min="4875" max="5116" width="9.140625" style="52"/>
    <col min="5117" max="5117" width="15.42578125" style="52" customWidth="1"/>
    <col min="5118" max="5118" width="11.7109375" style="52" customWidth="1"/>
    <col min="5119" max="5119" width="12.140625" style="52" customWidth="1"/>
    <col min="5120" max="5120" width="12.28515625" style="52" customWidth="1"/>
    <col min="5121" max="5121" width="13.5703125" style="52" customWidth="1"/>
    <col min="5122" max="5122" width="13" style="52" customWidth="1"/>
    <col min="5123" max="5123" width="13.140625" style="52" customWidth="1"/>
    <col min="5124" max="5124" width="12.5703125" style="52" customWidth="1"/>
    <col min="5125" max="5125" width="12.7109375" style="52" customWidth="1"/>
    <col min="5126" max="5127" width="11.85546875" style="52" customWidth="1"/>
    <col min="5128" max="5128" width="9.42578125" style="52" customWidth="1"/>
    <col min="5129" max="5129" width="9.7109375" style="52" customWidth="1"/>
    <col min="5130" max="5130" width="8.7109375" style="52" customWidth="1"/>
    <col min="5131" max="5372" width="9.140625" style="52"/>
    <col min="5373" max="5373" width="15.42578125" style="52" customWidth="1"/>
    <col min="5374" max="5374" width="11.7109375" style="52" customWidth="1"/>
    <col min="5375" max="5375" width="12.140625" style="52" customWidth="1"/>
    <col min="5376" max="5376" width="12.28515625" style="52" customWidth="1"/>
    <col min="5377" max="5377" width="13.5703125" style="52" customWidth="1"/>
    <col min="5378" max="5378" width="13" style="52" customWidth="1"/>
    <col min="5379" max="5379" width="13.140625" style="52" customWidth="1"/>
    <col min="5380" max="5380" width="12.5703125" style="52" customWidth="1"/>
    <col min="5381" max="5381" width="12.7109375" style="52" customWidth="1"/>
    <col min="5382" max="5383" width="11.85546875" style="52" customWidth="1"/>
    <col min="5384" max="5384" width="9.42578125" style="52" customWidth="1"/>
    <col min="5385" max="5385" width="9.7109375" style="52" customWidth="1"/>
    <col min="5386" max="5386" width="8.7109375" style="52" customWidth="1"/>
    <col min="5387" max="5628" width="9.140625" style="52"/>
    <col min="5629" max="5629" width="15.42578125" style="52" customWidth="1"/>
    <col min="5630" max="5630" width="11.7109375" style="52" customWidth="1"/>
    <col min="5631" max="5631" width="12.140625" style="52" customWidth="1"/>
    <col min="5632" max="5632" width="12.28515625" style="52" customWidth="1"/>
    <col min="5633" max="5633" width="13.5703125" style="52" customWidth="1"/>
    <col min="5634" max="5634" width="13" style="52" customWidth="1"/>
    <col min="5635" max="5635" width="13.140625" style="52" customWidth="1"/>
    <col min="5636" max="5636" width="12.5703125" style="52" customWidth="1"/>
    <col min="5637" max="5637" width="12.7109375" style="52" customWidth="1"/>
    <col min="5638" max="5639" width="11.85546875" style="52" customWidth="1"/>
    <col min="5640" max="5640" width="9.42578125" style="52" customWidth="1"/>
    <col min="5641" max="5641" width="9.7109375" style="52" customWidth="1"/>
    <col min="5642" max="5642" width="8.7109375" style="52" customWidth="1"/>
    <col min="5643" max="5884" width="9.140625" style="52"/>
    <col min="5885" max="5885" width="15.42578125" style="52" customWidth="1"/>
    <col min="5886" max="5886" width="11.7109375" style="52" customWidth="1"/>
    <col min="5887" max="5887" width="12.140625" style="52" customWidth="1"/>
    <col min="5888" max="5888" width="12.28515625" style="52" customWidth="1"/>
    <col min="5889" max="5889" width="13.5703125" style="52" customWidth="1"/>
    <col min="5890" max="5890" width="13" style="52" customWidth="1"/>
    <col min="5891" max="5891" width="13.140625" style="52" customWidth="1"/>
    <col min="5892" max="5892" width="12.5703125" style="52" customWidth="1"/>
    <col min="5893" max="5893" width="12.7109375" style="52" customWidth="1"/>
    <col min="5894" max="5895" width="11.85546875" style="52" customWidth="1"/>
    <col min="5896" max="5896" width="9.42578125" style="52" customWidth="1"/>
    <col min="5897" max="5897" width="9.7109375" style="52" customWidth="1"/>
    <col min="5898" max="5898" width="8.7109375" style="52" customWidth="1"/>
    <col min="5899" max="6140" width="9.140625" style="52"/>
    <col min="6141" max="6141" width="15.42578125" style="52" customWidth="1"/>
    <col min="6142" max="6142" width="11.7109375" style="52" customWidth="1"/>
    <col min="6143" max="6143" width="12.140625" style="52" customWidth="1"/>
    <col min="6144" max="6144" width="12.28515625" style="52" customWidth="1"/>
    <col min="6145" max="6145" width="13.5703125" style="52" customWidth="1"/>
    <col min="6146" max="6146" width="13" style="52" customWidth="1"/>
    <col min="6147" max="6147" width="13.140625" style="52" customWidth="1"/>
    <col min="6148" max="6148" width="12.5703125" style="52" customWidth="1"/>
    <col min="6149" max="6149" width="12.7109375" style="52" customWidth="1"/>
    <col min="6150" max="6151" width="11.85546875" style="52" customWidth="1"/>
    <col min="6152" max="6152" width="9.42578125" style="52" customWidth="1"/>
    <col min="6153" max="6153" width="9.7109375" style="52" customWidth="1"/>
    <col min="6154" max="6154" width="8.7109375" style="52" customWidth="1"/>
    <col min="6155" max="6396" width="9.140625" style="52"/>
    <col min="6397" max="6397" width="15.42578125" style="52" customWidth="1"/>
    <col min="6398" max="6398" width="11.7109375" style="52" customWidth="1"/>
    <col min="6399" max="6399" width="12.140625" style="52" customWidth="1"/>
    <col min="6400" max="6400" width="12.28515625" style="52" customWidth="1"/>
    <col min="6401" max="6401" width="13.5703125" style="52" customWidth="1"/>
    <col min="6402" max="6402" width="13" style="52" customWidth="1"/>
    <col min="6403" max="6403" width="13.140625" style="52" customWidth="1"/>
    <col min="6404" max="6404" width="12.5703125" style="52" customWidth="1"/>
    <col min="6405" max="6405" width="12.7109375" style="52" customWidth="1"/>
    <col min="6406" max="6407" width="11.85546875" style="52" customWidth="1"/>
    <col min="6408" max="6408" width="9.42578125" style="52" customWidth="1"/>
    <col min="6409" max="6409" width="9.7109375" style="52" customWidth="1"/>
    <col min="6410" max="6410" width="8.7109375" style="52" customWidth="1"/>
    <col min="6411" max="6652" width="9.140625" style="52"/>
    <col min="6653" max="6653" width="15.42578125" style="52" customWidth="1"/>
    <col min="6654" max="6654" width="11.7109375" style="52" customWidth="1"/>
    <col min="6655" max="6655" width="12.140625" style="52" customWidth="1"/>
    <col min="6656" max="6656" width="12.28515625" style="52" customWidth="1"/>
    <col min="6657" max="6657" width="13.5703125" style="52" customWidth="1"/>
    <col min="6658" max="6658" width="13" style="52" customWidth="1"/>
    <col min="6659" max="6659" width="13.140625" style="52" customWidth="1"/>
    <col min="6660" max="6660" width="12.5703125" style="52" customWidth="1"/>
    <col min="6661" max="6661" width="12.7109375" style="52" customWidth="1"/>
    <col min="6662" max="6663" width="11.85546875" style="52" customWidth="1"/>
    <col min="6664" max="6664" width="9.42578125" style="52" customWidth="1"/>
    <col min="6665" max="6665" width="9.7109375" style="52" customWidth="1"/>
    <col min="6666" max="6666" width="8.7109375" style="52" customWidth="1"/>
    <col min="6667" max="6908" width="9.140625" style="52"/>
    <col min="6909" max="6909" width="15.42578125" style="52" customWidth="1"/>
    <col min="6910" max="6910" width="11.7109375" style="52" customWidth="1"/>
    <col min="6911" max="6911" width="12.140625" style="52" customWidth="1"/>
    <col min="6912" max="6912" width="12.28515625" style="52" customWidth="1"/>
    <col min="6913" max="6913" width="13.5703125" style="52" customWidth="1"/>
    <col min="6914" max="6914" width="13" style="52" customWidth="1"/>
    <col min="6915" max="6915" width="13.140625" style="52" customWidth="1"/>
    <col min="6916" max="6916" width="12.5703125" style="52" customWidth="1"/>
    <col min="6917" max="6917" width="12.7109375" style="52" customWidth="1"/>
    <col min="6918" max="6919" width="11.85546875" style="52" customWidth="1"/>
    <col min="6920" max="6920" width="9.42578125" style="52" customWidth="1"/>
    <col min="6921" max="6921" width="9.7109375" style="52" customWidth="1"/>
    <col min="6922" max="6922" width="8.7109375" style="52" customWidth="1"/>
    <col min="6923" max="7164" width="9.140625" style="52"/>
    <col min="7165" max="7165" width="15.42578125" style="52" customWidth="1"/>
    <col min="7166" max="7166" width="11.7109375" style="52" customWidth="1"/>
    <col min="7167" max="7167" width="12.140625" style="52" customWidth="1"/>
    <col min="7168" max="7168" width="12.28515625" style="52" customWidth="1"/>
    <col min="7169" max="7169" width="13.5703125" style="52" customWidth="1"/>
    <col min="7170" max="7170" width="13" style="52" customWidth="1"/>
    <col min="7171" max="7171" width="13.140625" style="52" customWidth="1"/>
    <col min="7172" max="7172" width="12.5703125" style="52" customWidth="1"/>
    <col min="7173" max="7173" width="12.7109375" style="52" customWidth="1"/>
    <col min="7174" max="7175" width="11.85546875" style="52" customWidth="1"/>
    <col min="7176" max="7176" width="9.42578125" style="52" customWidth="1"/>
    <col min="7177" max="7177" width="9.7109375" style="52" customWidth="1"/>
    <col min="7178" max="7178" width="8.7109375" style="52" customWidth="1"/>
    <col min="7179" max="7420" width="9.140625" style="52"/>
    <col min="7421" max="7421" width="15.42578125" style="52" customWidth="1"/>
    <col min="7422" max="7422" width="11.7109375" style="52" customWidth="1"/>
    <col min="7423" max="7423" width="12.140625" style="52" customWidth="1"/>
    <col min="7424" max="7424" width="12.28515625" style="52" customWidth="1"/>
    <col min="7425" max="7425" width="13.5703125" style="52" customWidth="1"/>
    <col min="7426" max="7426" width="13" style="52" customWidth="1"/>
    <col min="7427" max="7427" width="13.140625" style="52" customWidth="1"/>
    <col min="7428" max="7428" width="12.5703125" style="52" customWidth="1"/>
    <col min="7429" max="7429" width="12.7109375" style="52" customWidth="1"/>
    <col min="7430" max="7431" width="11.85546875" style="52" customWidth="1"/>
    <col min="7432" max="7432" width="9.42578125" style="52" customWidth="1"/>
    <col min="7433" max="7433" width="9.7109375" style="52" customWidth="1"/>
    <col min="7434" max="7434" width="8.7109375" style="52" customWidth="1"/>
    <col min="7435" max="7676" width="9.140625" style="52"/>
    <col min="7677" max="7677" width="15.42578125" style="52" customWidth="1"/>
    <col min="7678" max="7678" width="11.7109375" style="52" customWidth="1"/>
    <col min="7679" max="7679" width="12.140625" style="52" customWidth="1"/>
    <col min="7680" max="7680" width="12.28515625" style="52" customWidth="1"/>
    <col min="7681" max="7681" width="13.5703125" style="52" customWidth="1"/>
    <col min="7682" max="7682" width="13" style="52" customWidth="1"/>
    <col min="7683" max="7683" width="13.140625" style="52" customWidth="1"/>
    <col min="7684" max="7684" width="12.5703125" style="52" customWidth="1"/>
    <col min="7685" max="7685" width="12.7109375" style="52" customWidth="1"/>
    <col min="7686" max="7687" width="11.85546875" style="52" customWidth="1"/>
    <col min="7688" max="7688" width="9.42578125" style="52" customWidth="1"/>
    <col min="7689" max="7689" width="9.7109375" style="52" customWidth="1"/>
    <col min="7690" max="7690" width="8.7109375" style="52" customWidth="1"/>
    <col min="7691" max="7932" width="9.140625" style="52"/>
    <col min="7933" max="7933" width="15.42578125" style="52" customWidth="1"/>
    <col min="7934" max="7934" width="11.7109375" style="52" customWidth="1"/>
    <col min="7935" max="7935" width="12.140625" style="52" customWidth="1"/>
    <col min="7936" max="7936" width="12.28515625" style="52" customWidth="1"/>
    <col min="7937" max="7937" width="13.5703125" style="52" customWidth="1"/>
    <col min="7938" max="7938" width="13" style="52" customWidth="1"/>
    <col min="7939" max="7939" width="13.140625" style="52" customWidth="1"/>
    <col min="7940" max="7940" width="12.5703125" style="52" customWidth="1"/>
    <col min="7941" max="7941" width="12.7109375" style="52" customWidth="1"/>
    <col min="7942" max="7943" width="11.85546875" style="52" customWidth="1"/>
    <col min="7944" max="7944" width="9.42578125" style="52" customWidth="1"/>
    <col min="7945" max="7945" width="9.7109375" style="52" customWidth="1"/>
    <col min="7946" max="7946" width="8.7109375" style="52" customWidth="1"/>
    <col min="7947" max="8188" width="9.140625" style="52"/>
    <col min="8189" max="8189" width="15.42578125" style="52" customWidth="1"/>
    <col min="8190" max="8190" width="11.7109375" style="52" customWidth="1"/>
    <col min="8191" max="8191" width="12.140625" style="52" customWidth="1"/>
    <col min="8192" max="8192" width="12.28515625" style="52" customWidth="1"/>
    <col min="8193" max="8193" width="13.5703125" style="52" customWidth="1"/>
    <col min="8194" max="8194" width="13" style="52" customWidth="1"/>
    <col min="8195" max="8195" width="13.140625" style="52" customWidth="1"/>
    <col min="8196" max="8196" width="12.5703125" style="52" customWidth="1"/>
    <col min="8197" max="8197" width="12.7109375" style="52" customWidth="1"/>
    <col min="8198" max="8199" width="11.85546875" style="52" customWidth="1"/>
    <col min="8200" max="8200" width="9.42578125" style="52" customWidth="1"/>
    <col min="8201" max="8201" width="9.7109375" style="52" customWidth="1"/>
    <col min="8202" max="8202" width="8.7109375" style="52" customWidth="1"/>
    <col min="8203" max="8444" width="9.140625" style="52"/>
    <col min="8445" max="8445" width="15.42578125" style="52" customWidth="1"/>
    <col min="8446" max="8446" width="11.7109375" style="52" customWidth="1"/>
    <col min="8447" max="8447" width="12.140625" style="52" customWidth="1"/>
    <col min="8448" max="8448" width="12.28515625" style="52" customWidth="1"/>
    <col min="8449" max="8449" width="13.5703125" style="52" customWidth="1"/>
    <col min="8450" max="8450" width="13" style="52" customWidth="1"/>
    <col min="8451" max="8451" width="13.140625" style="52" customWidth="1"/>
    <col min="8452" max="8452" width="12.5703125" style="52" customWidth="1"/>
    <col min="8453" max="8453" width="12.7109375" style="52" customWidth="1"/>
    <col min="8454" max="8455" width="11.85546875" style="52" customWidth="1"/>
    <col min="8456" max="8456" width="9.42578125" style="52" customWidth="1"/>
    <col min="8457" max="8457" width="9.7109375" style="52" customWidth="1"/>
    <col min="8458" max="8458" width="8.7109375" style="52" customWidth="1"/>
    <col min="8459" max="8700" width="9.140625" style="52"/>
    <col min="8701" max="8701" width="15.42578125" style="52" customWidth="1"/>
    <col min="8702" max="8702" width="11.7109375" style="52" customWidth="1"/>
    <col min="8703" max="8703" width="12.140625" style="52" customWidth="1"/>
    <col min="8704" max="8704" width="12.28515625" style="52" customWidth="1"/>
    <col min="8705" max="8705" width="13.5703125" style="52" customWidth="1"/>
    <col min="8706" max="8706" width="13" style="52" customWidth="1"/>
    <col min="8707" max="8707" width="13.140625" style="52" customWidth="1"/>
    <col min="8708" max="8708" width="12.5703125" style="52" customWidth="1"/>
    <col min="8709" max="8709" width="12.7109375" style="52" customWidth="1"/>
    <col min="8710" max="8711" width="11.85546875" style="52" customWidth="1"/>
    <col min="8712" max="8712" width="9.42578125" style="52" customWidth="1"/>
    <col min="8713" max="8713" width="9.7109375" style="52" customWidth="1"/>
    <col min="8714" max="8714" width="8.7109375" style="52" customWidth="1"/>
    <col min="8715" max="8956" width="9.140625" style="52"/>
    <col min="8957" max="8957" width="15.42578125" style="52" customWidth="1"/>
    <col min="8958" max="8958" width="11.7109375" style="52" customWidth="1"/>
    <col min="8959" max="8959" width="12.140625" style="52" customWidth="1"/>
    <col min="8960" max="8960" width="12.28515625" style="52" customWidth="1"/>
    <col min="8961" max="8961" width="13.5703125" style="52" customWidth="1"/>
    <col min="8962" max="8962" width="13" style="52" customWidth="1"/>
    <col min="8963" max="8963" width="13.140625" style="52" customWidth="1"/>
    <col min="8964" max="8964" width="12.5703125" style="52" customWidth="1"/>
    <col min="8965" max="8965" width="12.7109375" style="52" customWidth="1"/>
    <col min="8966" max="8967" width="11.85546875" style="52" customWidth="1"/>
    <col min="8968" max="8968" width="9.42578125" style="52" customWidth="1"/>
    <col min="8969" max="8969" width="9.7109375" style="52" customWidth="1"/>
    <col min="8970" max="8970" width="8.7109375" style="52" customWidth="1"/>
    <col min="8971" max="9212" width="9.140625" style="52"/>
    <col min="9213" max="9213" width="15.42578125" style="52" customWidth="1"/>
    <col min="9214" max="9214" width="11.7109375" style="52" customWidth="1"/>
    <col min="9215" max="9215" width="12.140625" style="52" customWidth="1"/>
    <col min="9216" max="9216" width="12.28515625" style="52" customWidth="1"/>
    <col min="9217" max="9217" width="13.5703125" style="52" customWidth="1"/>
    <col min="9218" max="9218" width="13" style="52" customWidth="1"/>
    <col min="9219" max="9219" width="13.140625" style="52" customWidth="1"/>
    <col min="9220" max="9220" width="12.5703125" style="52" customWidth="1"/>
    <col min="9221" max="9221" width="12.7109375" style="52" customWidth="1"/>
    <col min="9222" max="9223" width="11.85546875" style="52" customWidth="1"/>
    <col min="9224" max="9224" width="9.42578125" style="52" customWidth="1"/>
    <col min="9225" max="9225" width="9.7109375" style="52" customWidth="1"/>
    <col min="9226" max="9226" width="8.7109375" style="52" customWidth="1"/>
    <col min="9227" max="9468" width="9.140625" style="52"/>
    <col min="9469" max="9469" width="15.42578125" style="52" customWidth="1"/>
    <col min="9470" max="9470" width="11.7109375" style="52" customWidth="1"/>
    <col min="9471" max="9471" width="12.140625" style="52" customWidth="1"/>
    <col min="9472" max="9472" width="12.28515625" style="52" customWidth="1"/>
    <col min="9473" max="9473" width="13.5703125" style="52" customWidth="1"/>
    <col min="9474" max="9474" width="13" style="52" customWidth="1"/>
    <col min="9475" max="9475" width="13.140625" style="52" customWidth="1"/>
    <col min="9476" max="9476" width="12.5703125" style="52" customWidth="1"/>
    <col min="9477" max="9477" width="12.7109375" style="52" customWidth="1"/>
    <col min="9478" max="9479" width="11.85546875" style="52" customWidth="1"/>
    <col min="9480" max="9480" width="9.42578125" style="52" customWidth="1"/>
    <col min="9481" max="9481" width="9.7109375" style="52" customWidth="1"/>
    <col min="9482" max="9482" width="8.7109375" style="52" customWidth="1"/>
    <col min="9483" max="9724" width="9.140625" style="52"/>
    <col min="9725" max="9725" width="15.42578125" style="52" customWidth="1"/>
    <col min="9726" max="9726" width="11.7109375" style="52" customWidth="1"/>
    <col min="9727" max="9727" width="12.140625" style="52" customWidth="1"/>
    <col min="9728" max="9728" width="12.28515625" style="52" customWidth="1"/>
    <col min="9729" max="9729" width="13.5703125" style="52" customWidth="1"/>
    <col min="9730" max="9730" width="13" style="52" customWidth="1"/>
    <col min="9731" max="9731" width="13.140625" style="52" customWidth="1"/>
    <col min="9732" max="9732" width="12.5703125" style="52" customWidth="1"/>
    <col min="9733" max="9733" width="12.7109375" style="52" customWidth="1"/>
    <col min="9734" max="9735" width="11.85546875" style="52" customWidth="1"/>
    <col min="9736" max="9736" width="9.42578125" style="52" customWidth="1"/>
    <col min="9737" max="9737" width="9.7109375" style="52" customWidth="1"/>
    <col min="9738" max="9738" width="8.7109375" style="52" customWidth="1"/>
    <col min="9739" max="9980" width="9.140625" style="52"/>
    <col min="9981" max="9981" width="15.42578125" style="52" customWidth="1"/>
    <col min="9982" max="9982" width="11.7109375" style="52" customWidth="1"/>
    <col min="9983" max="9983" width="12.140625" style="52" customWidth="1"/>
    <col min="9984" max="9984" width="12.28515625" style="52" customWidth="1"/>
    <col min="9985" max="9985" width="13.5703125" style="52" customWidth="1"/>
    <col min="9986" max="9986" width="13" style="52" customWidth="1"/>
    <col min="9987" max="9987" width="13.140625" style="52" customWidth="1"/>
    <col min="9988" max="9988" width="12.5703125" style="52" customWidth="1"/>
    <col min="9989" max="9989" width="12.7109375" style="52" customWidth="1"/>
    <col min="9990" max="9991" width="11.85546875" style="52" customWidth="1"/>
    <col min="9992" max="9992" width="9.42578125" style="52" customWidth="1"/>
    <col min="9993" max="9993" width="9.7109375" style="52" customWidth="1"/>
    <col min="9994" max="9994" width="8.7109375" style="52" customWidth="1"/>
    <col min="9995" max="10236" width="9.140625" style="52"/>
    <col min="10237" max="10237" width="15.42578125" style="52" customWidth="1"/>
    <col min="10238" max="10238" width="11.7109375" style="52" customWidth="1"/>
    <col min="10239" max="10239" width="12.140625" style="52" customWidth="1"/>
    <col min="10240" max="10240" width="12.28515625" style="52" customWidth="1"/>
    <col min="10241" max="10241" width="13.5703125" style="52" customWidth="1"/>
    <col min="10242" max="10242" width="13" style="52" customWidth="1"/>
    <col min="10243" max="10243" width="13.140625" style="52" customWidth="1"/>
    <col min="10244" max="10244" width="12.5703125" style="52" customWidth="1"/>
    <col min="10245" max="10245" width="12.7109375" style="52" customWidth="1"/>
    <col min="10246" max="10247" width="11.85546875" style="52" customWidth="1"/>
    <col min="10248" max="10248" width="9.42578125" style="52" customWidth="1"/>
    <col min="10249" max="10249" width="9.7109375" style="52" customWidth="1"/>
    <col min="10250" max="10250" width="8.7109375" style="52" customWidth="1"/>
    <col min="10251" max="10492" width="9.140625" style="52"/>
    <col min="10493" max="10493" width="15.42578125" style="52" customWidth="1"/>
    <col min="10494" max="10494" width="11.7109375" style="52" customWidth="1"/>
    <col min="10495" max="10495" width="12.140625" style="52" customWidth="1"/>
    <col min="10496" max="10496" width="12.28515625" style="52" customWidth="1"/>
    <col min="10497" max="10497" width="13.5703125" style="52" customWidth="1"/>
    <col min="10498" max="10498" width="13" style="52" customWidth="1"/>
    <col min="10499" max="10499" width="13.140625" style="52" customWidth="1"/>
    <col min="10500" max="10500" width="12.5703125" style="52" customWidth="1"/>
    <col min="10501" max="10501" width="12.7109375" style="52" customWidth="1"/>
    <col min="10502" max="10503" width="11.85546875" style="52" customWidth="1"/>
    <col min="10504" max="10504" width="9.42578125" style="52" customWidth="1"/>
    <col min="10505" max="10505" width="9.7109375" style="52" customWidth="1"/>
    <col min="10506" max="10506" width="8.7109375" style="52" customWidth="1"/>
    <col min="10507" max="10748" width="9.140625" style="52"/>
    <col min="10749" max="10749" width="15.42578125" style="52" customWidth="1"/>
    <col min="10750" max="10750" width="11.7109375" style="52" customWidth="1"/>
    <col min="10751" max="10751" width="12.140625" style="52" customWidth="1"/>
    <col min="10752" max="10752" width="12.28515625" style="52" customWidth="1"/>
    <col min="10753" max="10753" width="13.5703125" style="52" customWidth="1"/>
    <col min="10754" max="10754" width="13" style="52" customWidth="1"/>
    <col min="10755" max="10755" width="13.140625" style="52" customWidth="1"/>
    <col min="10756" max="10756" width="12.5703125" style="52" customWidth="1"/>
    <col min="10757" max="10757" width="12.7109375" style="52" customWidth="1"/>
    <col min="10758" max="10759" width="11.85546875" style="52" customWidth="1"/>
    <col min="10760" max="10760" width="9.42578125" style="52" customWidth="1"/>
    <col min="10761" max="10761" width="9.7109375" style="52" customWidth="1"/>
    <col min="10762" max="10762" width="8.7109375" style="52" customWidth="1"/>
    <col min="10763" max="11004" width="9.140625" style="52"/>
    <col min="11005" max="11005" width="15.42578125" style="52" customWidth="1"/>
    <col min="11006" max="11006" width="11.7109375" style="52" customWidth="1"/>
    <col min="11007" max="11007" width="12.140625" style="52" customWidth="1"/>
    <col min="11008" max="11008" width="12.28515625" style="52" customWidth="1"/>
    <col min="11009" max="11009" width="13.5703125" style="52" customWidth="1"/>
    <col min="11010" max="11010" width="13" style="52" customWidth="1"/>
    <col min="11011" max="11011" width="13.140625" style="52" customWidth="1"/>
    <col min="11012" max="11012" width="12.5703125" style="52" customWidth="1"/>
    <col min="11013" max="11013" width="12.7109375" style="52" customWidth="1"/>
    <col min="11014" max="11015" width="11.85546875" style="52" customWidth="1"/>
    <col min="11016" max="11016" width="9.42578125" style="52" customWidth="1"/>
    <col min="11017" max="11017" width="9.7109375" style="52" customWidth="1"/>
    <col min="11018" max="11018" width="8.7109375" style="52" customWidth="1"/>
    <col min="11019" max="11260" width="9.140625" style="52"/>
    <col min="11261" max="11261" width="15.42578125" style="52" customWidth="1"/>
    <col min="11262" max="11262" width="11.7109375" style="52" customWidth="1"/>
    <col min="11263" max="11263" width="12.140625" style="52" customWidth="1"/>
    <col min="11264" max="11264" width="12.28515625" style="52" customWidth="1"/>
    <col min="11265" max="11265" width="13.5703125" style="52" customWidth="1"/>
    <col min="11266" max="11266" width="13" style="52" customWidth="1"/>
    <col min="11267" max="11267" width="13.140625" style="52" customWidth="1"/>
    <col min="11268" max="11268" width="12.5703125" style="52" customWidth="1"/>
    <col min="11269" max="11269" width="12.7109375" style="52" customWidth="1"/>
    <col min="11270" max="11271" width="11.85546875" style="52" customWidth="1"/>
    <col min="11272" max="11272" width="9.42578125" style="52" customWidth="1"/>
    <col min="11273" max="11273" width="9.7109375" style="52" customWidth="1"/>
    <col min="11274" max="11274" width="8.7109375" style="52" customWidth="1"/>
    <col min="11275" max="11516" width="9.140625" style="52"/>
    <col min="11517" max="11517" width="15.42578125" style="52" customWidth="1"/>
    <col min="11518" max="11518" width="11.7109375" style="52" customWidth="1"/>
    <col min="11519" max="11519" width="12.140625" style="52" customWidth="1"/>
    <col min="11520" max="11520" width="12.28515625" style="52" customWidth="1"/>
    <col min="11521" max="11521" width="13.5703125" style="52" customWidth="1"/>
    <col min="11522" max="11522" width="13" style="52" customWidth="1"/>
    <col min="11523" max="11523" width="13.140625" style="52" customWidth="1"/>
    <col min="11524" max="11524" width="12.5703125" style="52" customWidth="1"/>
    <col min="11525" max="11525" width="12.7109375" style="52" customWidth="1"/>
    <col min="11526" max="11527" width="11.85546875" style="52" customWidth="1"/>
    <col min="11528" max="11528" width="9.42578125" style="52" customWidth="1"/>
    <col min="11529" max="11529" width="9.7109375" style="52" customWidth="1"/>
    <col min="11530" max="11530" width="8.7109375" style="52" customWidth="1"/>
    <col min="11531" max="11772" width="9.140625" style="52"/>
    <col min="11773" max="11773" width="15.42578125" style="52" customWidth="1"/>
    <col min="11774" max="11774" width="11.7109375" style="52" customWidth="1"/>
    <col min="11775" max="11775" width="12.140625" style="52" customWidth="1"/>
    <col min="11776" max="11776" width="12.28515625" style="52" customWidth="1"/>
    <col min="11777" max="11777" width="13.5703125" style="52" customWidth="1"/>
    <col min="11778" max="11778" width="13" style="52" customWidth="1"/>
    <col min="11779" max="11779" width="13.140625" style="52" customWidth="1"/>
    <col min="11780" max="11780" width="12.5703125" style="52" customWidth="1"/>
    <col min="11781" max="11781" width="12.7109375" style="52" customWidth="1"/>
    <col min="11782" max="11783" width="11.85546875" style="52" customWidth="1"/>
    <col min="11784" max="11784" width="9.42578125" style="52" customWidth="1"/>
    <col min="11785" max="11785" width="9.7109375" style="52" customWidth="1"/>
    <col min="11786" max="11786" width="8.7109375" style="52" customWidth="1"/>
    <col min="11787" max="12028" width="9.140625" style="52"/>
    <col min="12029" max="12029" width="15.42578125" style="52" customWidth="1"/>
    <col min="12030" max="12030" width="11.7109375" style="52" customWidth="1"/>
    <col min="12031" max="12031" width="12.140625" style="52" customWidth="1"/>
    <col min="12032" max="12032" width="12.28515625" style="52" customWidth="1"/>
    <col min="12033" max="12033" width="13.5703125" style="52" customWidth="1"/>
    <col min="12034" max="12034" width="13" style="52" customWidth="1"/>
    <col min="12035" max="12035" width="13.140625" style="52" customWidth="1"/>
    <col min="12036" max="12036" width="12.5703125" style="52" customWidth="1"/>
    <col min="12037" max="12037" width="12.7109375" style="52" customWidth="1"/>
    <col min="12038" max="12039" width="11.85546875" style="52" customWidth="1"/>
    <col min="12040" max="12040" width="9.42578125" style="52" customWidth="1"/>
    <col min="12041" max="12041" width="9.7109375" style="52" customWidth="1"/>
    <col min="12042" max="12042" width="8.7109375" style="52" customWidth="1"/>
    <col min="12043" max="12284" width="9.140625" style="52"/>
    <col min="12285" max="12285" width="15.42578125" style="52" customWidth="1"/>
    <col min="12286" max="12286" width="11.7109375" style="52" customWidth="1"/>
    <col min="12287" max="12287" width="12.140625" style="52" customWidth="1"/>
    <col min="12288" max="12288" width="12.28515625" style="52" customWidth="1"/>
    <col min="12289" max="12289" width="13.5703125" style="52" customWidth="1"/>
    <col min="12290" max="12290" width="13" style="52" customWidth="1"/>
    <col min="12291" max="12291" width="13.140625" style="52" customWidth="1"/>
    <col min="12292" max="12292" width="12.5703125" style="52" customWidth="1"/>
    <col min="12293" max="12293" width="12.7109375" style="52" customWidth="1"/>
    <col min="12294" max="12295" width="11.85546875" style="52" customWidth="1"/>
    <col min="12296" max="12296" width="9.42578125" style="52" customWidth="1"/>
    <col min="12297" max="12297" width="9.7109375" style="52" customWidth="1"/>
    <col min="12298" max="12298" width="8.7109375" style="52" customWidth="1"/>
    <col min="12299" max="12540" width="9.140625" style="52"/>
    <col min="12541" max="12541" width="15.42578125" style="52" customWidth="1"/>
    <col min="12542" max="12542" width="11.7109375" style="52" customWidth="1"/>
    <col min="12543" max="12543" width="12.140625" style="52" customWidth="1"/>
    <col min="12544" max="12544" width="12.28515625" style="52" customWidth="1"/>
    <col min="12545" max="12545" width="13.5703125" style="52" customWidth="1"/>
    <col min="12546" max="12546" width="13" style="52" customWidth="1"/>
    <col min="12547" max="12547" width="13.140625" style="52" customWidth="1"/>
    <col min="12548" max="12548" width="12.5703125" style="52" customWidth="1"/>
    <col min="12549" max="12549" width="12.7109375" style="52" customWidth="1"/>
    <col min="12550" max="12551" width="11.85546875" style="52" customWidth="1"/>
    <col min="12552" max="12552" width="9.42578125" style="52" customWidth="1"/>
    <col min="12553" max="12553" width="9.7109375" style="52" customWidth="1"/>
    <col min="12554" max="12554" width="8.7109375" style="52" customWidth="1"/>
    <col min="12555" max="12796" width="9.140625" style="52"/>
    <col min="12797" max="12797" width="15.42578125" style="52" customWidth="1"/>
    <col min="12798" max="12798" width="11.7109375" style="52" customWidth="1"/>
    <col min="12799" max="12799" width="12.140625" style="52" customWidth="1"/>
    <col min="12800" max="12800" width="12.28515625" style="52" customWidth="1"/>
    <col min="12801" max="12801" width="13.5703125" style="52" customWidth="1"/>
    <col min="12802" max="12802" width="13" style="52" customWidth="1"/>
    <col min="12803" max="12803" width="13.140625" style="52" customWidth="1"/>
    <col min="12804" max="12804" width="12.5703125" style="52" customWidth="1"/>
    <col min="12805" max="12805" width="12.7109375" style="52" customWidth="1"/>
    <col min="12806" max="12807" width="11.85546875" style="52" customWidth="1"/>
    <col min="12808" max="12808" width="9.42578125" style="52" customWidth="1"/>
    <col min="12809" max="12809" width="9.7109375" style="52" customWidth="1"/>
    <col min="12810" max="12810" width="8.7109375" style="52" customWidth="1"/>
    <col min="12811" max="13052" width="9.140625" style="52"/>
    <col min="13053" max="13053" width="15.42578125" style="52" customWidth="1"/>
    <col min="13054" max="13054" width="11.7109375" style="52" customWidth="1"/>
    <col min="13055" max="13055" width="12.140625" style="52" customWidth="1"/>
    <col min="13056" max="13056" width="12.28515625" style="52" customWidth="1"/>
    <col min="13057" max="13057" width="13.5703125" style="52" customWidth="1"/>
    <col min="13058" max="13058" width="13" style="52" customWidth="1"/>
    <col min="13059" max="13059" width="13.140625" style="52" customWidth="1"/>
    <col min="13060" max="13060" width="12.5703125" style="52" customWidth="1"/>
    <col min="13061" max="13061" width="12.7109375" style="52" customWidth="1"/>
    <col min="13062" max="13063" width="11.85546875" style="52" customWidth="1"/>
    <col min="13064" max="13064" width="9.42578125" style="52" customWidth="1"/>
    <col min="13065" max="13065" width="9.7109375" style="52" customWidth="1"/>
    <col min="13066" max="13066" width="8.7109375" style="52" customWidth="1"/>
    <col min="13067" max="13308" width="9.140625" style="52"/>
    <col min="13309" max="13309" width="15.42578125" style="52" customWidth="1"/>
    <col min="13310" max="13310" width="11.7109375" style="52" customWidth="1"/>
    <col min="13311" max="13311" width="12.140625" style="52" customWidth="1"/>
    <col min="13312" max="13312" width="12.28515625" style="52" customWidth="1"/>
    <col min="13313" max="13313" width="13.5703125" style="52" customWidth="1"/>
    <col min="13314" max="13314" width="13" style="52" customWidth="1"/>
    <col min="13315" max="13315" width="13.140625" style="52" customWidth="1"/>
    <col min="13316" max="13316" width="12.5703125" style="52" customWidth="1"/>
    <col min="13317" max="13317" width="12.7109375" style="52" customWidth="1"/>
    <col min="13318" max="13319" width="11.85546875" style="52" customWidth="1"/>
    <col min="13320" max="13320" width="9.42578125" style="52" customWidth="1"/>
    <col min="13321" max="13321" width="9.7109375" style="52" customWidth="1"/>
    <col min="13322" max="13322" width="8.7109375" style="52" customWidth="1"/>
    <col min="13323" max="13564" width="9.140625" style="52"/>
    <col min="13565" max="13565" width="15.42578125" style="52" customWidth="1"/>
    <col min="13566" max="13566" width="11.7109375" style="52" customWidth="1"/>
    <col min="13567" max="13567" width="12.140625" style="52" customWidth="1"/>
    <col min="13568" max="13568" width="12.28515625" style="52" customWidth="1"/>
    <col min="13569" max="13569" width="13.5703125" style="52" customWidth="1"/>
    <col min="13570" max="13570" width="13" style="52" customWidth="1"/>
    <col min="13571" max="13571" width="13.140625" style="52" customWidth="1"/>
    <col min="13572" max="13572" width="12.5703125" style="52" customWidth="1"/>
    <col min="13573" max="13573" width="12.7109375" style="52" customWidth="1"/>
    <col min="13574" max="13575" width="11.85546875" style="52" customWidth="1"/>
    <col min="13576" max="13576" width="9.42578125" style="52" customWidth="1"/>
    <col min="13577" max="13577" width="9.7109375" style="52" customWidth="1"/>
    <col min="13578" max="13578" width="8.7109375" style="52" customWidth="1"/>
    <col min="13579" max="13820" width="9.140625" style="52"/>
    <col min="13821" max="13821" width="15.42578125" style="52" customWidth="1"/>
    <col min="13822" max="13822" width="11.7109375" style="52" customWidth="1"/>
    <col min="13823" max="13823" width="12.140625" style="52" customWidth="1"/>
    <col min="13824" max="13824" width="12.28515625" style="52" customWidth="1"/>
    <col min="13825" max="13825" width="13.5703125" style="52" customWidth="1"/>
    <col min="13826" max="13826" width="13" style="52" customWidth="1"/>
    <col min="13827" max="13827" width="13.140625" style="52" customWidth="1"/>
    <col min="13828" max="13828" width="12.5703125" style="52" customWidth="1"/>
    <col min="13829" max="13829" width="12.7109375" style="52" customWidth="1"/>
    <col min="13830" max="13831" width="11.85546875" style="52" customWidth="1"/>
    <col min="13832" max="13832" width="9.42578125" style="52" customWidth="1"/>
    <col min="13833" max="13833" width="9.7109375" style="52" customWidth="1"/>
    <col min="13834" max="13834" width="8.7109375" style="52" customWidth="1"/>
    <col min="13835" max="14076" width="9.140625" style="52"/>
    <col min="14077" max="14077" width="15.42578125" style="52" customWidth="1"/>
    <col min="14078" max="14078" width="11.7109375" style="52" customWidth="1"/>
    <col min="14079" max="14079" width="12.140625" style="52" customWidth="1"/>
    <col min="14080" max="14080" width="12.28515625" style="52" customWidth="1"/>
    <col min="14081" max="14081" width="13.5703125" style="52" customWidth="1"/>
    <col min="14082" max="14082" width="13" style="52" customWidth="1"/>
    <col min="14083" max="14083" width="13.140625" style="52" customWidth="1"/>
    <col min="14084" max="14084" width="12.5703125" style="52" customWidth="1"/>
    <col min="14085" max="14085" width="12.7109375" style="52" customWidth="1"/>
    <col min="14086" max="14087" width="11.85546875" style="52" customWidth="1"/>
    <col min="14088" max="14088" width="9.42578125" style="52" customWidth="1"/>
    <col min="14089" max="14089" width="9.7109375" style="52" customWidth="1"/>
    <col min="14090" max="14090" width="8.7109375" style="52" customWidth="1"/>
    <col min="14091" max="14332" width="9.140625" style="52"/>
    <col min="14333" max="14333" width="15.42578125" style="52" customWidth="1"/>
    <col min="14334" max="14334" width="11.7109375" style="52" customWidth="1"/>
    <col min="14335" max="14335" width="12.140625" style="52" customWidth="1"/>
    <col min="14336" max="14336" width="12.28515625" style="52" customWidth="1"/>
    <col min="14337" max="14337" width="13.5703125" style="52" customWidth="1"/>
    <col min="14338" max="14338" width="13" style="52" customWidth="1"/>
    <col min="14339" max="14339" width="13.140625" style="52" customWidth="1"/>
    <col min="14340" max="14340" width="12.5703125" style="52" customWidth="1"/>
    <col min="14341" max="14341" width="12.7109375" style="52" customWidth="1"/>
    <col min="14342" max="14343" width="11.85546875" style="52" customWidth="1"/>
    <col min="14344" max="14344" width="9.42578125" style="52" customWidth="1"/>
    <col min="14345" max="14345" width="9.7109375" style="52" customWidth="1"/>
    <col min="14346" max="14346" width="8.7109375" style="52" customWidth="1"/>
    <col min="14347" max="14588" width="9.140625" style="52"/>
    <col min="14589" max="14589" width="15.42578125" style="52" customWidth="1"/>
    <col min="14590" max="14590" width="11.7109375" style="52" customWidth="1"/>
    <col min="14591" max="14591" width="12.140625" style="52" customWidth="1"/>
    <col min="14592" max="14592" width="12.28515625" style="52" customWidth="1"/>
    <col min="14593" max="14593" width="13.5703125" style="52" customWidth="1"/>
    <col min="14594" max="14594" width="13" style="52" customWidth="1"/>
    <col min="14595" max="14595" width="13.140625" style="52" customWidth="1"/>
    <col min="14596" max="14596" width="12.5703125" style="52" customWidth="1"/>
    <col min="14597" max="14597" width="12.7109375" style="52" customWidth="1"/>
    <col min="14598" max="14599" width="11.85546875" style="52" customWidth="1"/>
    <col min="14600" max="14600" width="9.42578125" style="52" customWidth="1"/>
    <col min="14601" max="14601" width="9.7109375" style="52" customWidth="1"/>
    <col min="14602" max="14602" width="8.7109375" style="52" customWidth="1"/>
    <col min="14603" max="14844" width="9.140625" style="52"/>
    <col min="14845" max="14845" width="15.42578125" style="52" customWidth="1"/>
    <col min="14846" max="14846" width="11.7109375" style="52" customWidth="1"/>
    <col min="14847" max="14847" width="12.140625" style="52" customWidth="1"/>
    <col min="14848" max="14848" width="12.28515625" style="52" customWidth="1"/>
    <col min="14849" max="14849" width="13.5703125" style="52" customWidth="1"/>
    <col min="14850" max="14850" width="13" style="52" customWidth="1"/>
    <col min="14851" max="14851" width="13.140625" style="52" customWidth="1"/>
    <col min="14852" max="14852" width="12.5703125" style="52" customWidth="1"/>
    <col min="14853" max="14853" width="12.7109375" style="52" customWidth="1"/>
    <col min="14854" max="14855" width="11.85546875" style="52" customWidth="1"/>
    <col min="14856" max="14856" width="9.42578125" style="52" customWidth="1"/>
    <col min="14857" max="14857" width="9.7109375" style="52" customWidth="1"/>
    <col min="14858" max="14858" width="8.7109375" style="52" customWidth="1"/>
    <col min="14859" max="15100" width="9.140625" style="52"/>
    <col min="15101" max="15101" width="15.42578125" style="52" customWidth="1"/>
    <col min="15102" max="15102" width="11.7109375" style="52" customWidth="1"/>
    <col min="15103" max="15103" width="12.140625" style="52" customWidth="1"/>
    <col min="15104" max="15104" width="12.28515625" style="52" customWidth="1"/>
    <col min="15105" max="15105" width="13.5703125" style="52" customWidth="1"/>
    <col min="15106" max="15106" width="13" style="52" customWidth="1"/>
    <col min="15107" max="15107" width="13.140625" style="52" customWidth="1"/>
    <col min="15108" max="15108" width="12.5703125" style="52" customWidth="1"/>
    <col min="15109" max="15109" width="12.7109375" style="52" customWidth="1"/>
    <col min="15110" max="15111" width="11.85546875" style="52" customWidth="1"/>
    <col min="15112" max="15112" width="9.42578125" style="52" customWidth="1"/>
    <col min="15113" max="15113" width="9.7109375" style="52" customWidth="1"/>
    <col min="15114" max="15114" width="8.7109375" style="52" customWidth="1"/>
    <col min="15115" max="15356" width="9.140625" style="52"/>
    <col min="15357" max="15357" width="15.42578125" style="52" customWidth="1"/>
    <col min="15358" max="15358" width="11.7109375" style="52" customWidth="1"/>
    <col min="15359" max="15359" width="12.140625" style="52" customWidth="1"/>
    <col min="15360" max="15360" width="12.28515625" style="52" customWidth="1"/>
    <col min="15361" max="15361" width="13.5703125" style="52" customWidth="1"/>
    <col min="15362" max="15362" width="13" style="52" customWidth="1"/>
    <col min="15363" max="15363" width="13.140625" style="52" customWidth="1"/>
    <col min="15364" max="15364" width="12.5703125" style="52" customWidth="1"/>
    <col min="15365" max="15365" width="12.7109375" style="52" customWidth="1"/>
    <col min="15366" max="15367" width="11.85546875" style="52" customWidth="1"/>
    <col min="15368" max="15368" width="9.42578125" style="52" customWidth="1"/>
    <col min="15369" max="15369" width="9.7109375" style="52" customWidth="1"/>
    <col min="15370" max="15370" width="8.7109375" style="52" customWidth="1"/>
    <col min="15371" max="15612" width="9.140625" style="52"/>
    <col min="15613" max="15613" width="15.42578125" style="52" customWidth="1"/>
    <col min="15614" max="15614" width="11.7109375" style="52" customWidth="1"/>
    <col min="15615" max="15615" width="12.140625" style="52" customWidth="1"/>
    <col min="15616" max="15616" width="12.28515625" style="52" customWidth="1"/>
    <col min="15617" max="15617" width="13.5703125" style="52" customWidth="1"/>
    <col min="15618" max="15618" width="13" style="52" customWidth="1"/>
    <col min="15619" max="15619" width="13.140625" style="52" customWidth="1"/>
    <col min="15620" max="15620" width="12.5703125" style="52" customWidth="1"/>
    <col min="15621" max="15621" width="12.7109375" style="52" customWidth="1"/>
    <col min="15622" max="15623" width="11.85546875" style="52" customWidth="1"/>
    <col min="15624" max="15624" width="9.42578125" style="52" customWidth="1"/>
    <col min="15625" max="15625" width="9.7109375" style="52" customWidth="1"/>
    <col min="15626" max="15626" width="8.7109375" style="52" customWidth="1"/>
    <col min="15627" max="15868" width="9.140625" style="52"/>
    <col min="15869" max="15869" width="15.42578125" style="52" customWidth="1"/>
    <col min="15870" max="15870" width="11.7109375" style="52" customWidth="1"/>
    <col min="15871" max="15871" width="12.140625" style="52" customWidth="1"/>
    <col min="15872" max="15872" width="12.28515625" style="52" customWidth="1"/>
    <col min="15873" max="15873" width="13.5703125" style="52" customWidth="1"/>
    <col min="15874" max="15874" width="13" style="52" customWidth="1"/>
    <col min="15875" max="15875" width="13.140625" style="52" customWidth="1"/>
    <col min="15876" max="15876" width="12.5703125" style="52" customWidth="1"/>
    <col min="15877" max="15877" width="12.7109375" style="52" customWidth="1"/>
    <col min="15878" max="15879" width="11.85546875" style="52" customWidth="1"/>
    <col min="15880" max="15880" width="9.42578125" style="52" customWidth="1"/>
    <col min="15881" max="15881" width="9.7109375" style="52" customWidth="1"/>
    <col min="15882" max="15882" width="8.7109375" style="52" customWidth="1"/>
    <col min="15883" max="16124" width="9.140625" style="52"/>
    <col min="16125" max="16125" width="15.42578125" style="52" customWidth="1"/>
    <col min="16126" max="16126" width="11.7109375" style="52" customWidth="1"/>
    <col min="16127" max="16127" width="12.140625" style="52" customWidth="1"/>
    <col min="16128" max="16128" width="12.28515625" style="52" customWidth="1"/>
    <col min="16129" max="16129" width="13.5703125" style="52" customWidth="1"/>
    <col min="16130" max="16130" width="13" style="52" customWidth="1"/>
    <col min="16131" max="16131" width="13.140625" style="52" customWidth="1"/>
    <col min="16132" max="16132" width="12.5703125" style="52" customWidth="1"/>
    <col min="16133" max="16133" width="12.7109375" style="52" customWidth="1"/>
    <col min="16134" max="16135" width="11.85546875" style="52" customWidth="1"/>
    <col min="16136" max="16136" width="9.42578125" style="52" customWidth="1"/>
    <col min="16137" max="16137" width="9.7109375" style="52" customWidth="1"/>
    <col min="16138" max="16138" width="8.7109375" style="52" customWidth="1"/>
    <col min="16139" max="16384" width="9.140625" style="52"/>
  </cols>
  <sheetData>
    <row r="1" spans="1:9" s="47" customFormat="1" x14ac:dyDescent="0.2">
      <c r="A1" s="46" t="str">
        <f>'[4]all sources'!A1</f>
        <v>CY 2015 ALLOTMENT RELEASES</v>
      </c>
      <c r="B1" s="46"/>
      <c r="C1" s="46"/>
      <c r="D1" s="46"/>
      <c r="I1" s="48"/>
    </row>
    <row r="2" spans="1:9" s="47" customFormat="1" x14ac:dyDescent="0.2">
      <c r="A2" s="49" t="s">
        <v>97</v>
      </c>
      <c r="B2" s="49"/>
      <c r="C2" s="49"/>
      <c r="D2" s="49"/>
    </row>
    <row r="3" spans="1:9" s="47" customFormat="1" x14ac:dyDescent="0.2">
      <c r="A3" s="49" t="str">
        <f>'[4]all sources'!A3</f>
        <v>January 1-May 31, 2015</v>
      </c>
      <c r="B3" s="46"/>
      <c r="C3" s="46"/>
      <c r="D3" s="46"/>
    </row>
    <row r="4" spans="1:9" s="47" customFormat="1" x14ac:dyDescent="0.2">
      <c r="A4" s="46" t="s">
        <v>0</v>
      </c>
      <c r="B4" s="50"/>
      <c r="C4" s="51"/>
      <c r="D4" s="51"/>
    </row>
    <row r="5" spans="1:9" ht="24" customHeight="1" x14ac:dyDescent="0.2">
      <c r="A5" s="432" t="s">
        <v>1</v>
      </c>
      <c r="B5" s="434" t="s">
        <v>254</v>
      </c>
      <c r="C5" s="434"/>
      <c r="D5" s="435"/>
      <c r="E5" s="436" t="s">
        <v>255</v>
      </c>
      <c r="F5" s="431" t="s">
        <v>98</v>
      </c>
      <c r="G5" s="431" t="s">
        <v>256</v>
      </c>
      <c r="H5" s="431"/>
      <c r="I5" s="431" t="s">
        <v>99</v>
      </c>
    </row>
    <row r="6" spans="1:9" ht="39.75" customHeight="1" x14ac:dyDescent="0.2">
      <c r="A6" s="433"/>
      <c r="B6" s="53" t="s">
        <v>100</v>
      </c>
      <c r="C6" s="54" t="s">
        <v>295</v>
      </c>
      <c r="D6" s="55" t="s">
        <v>101</v>
      </c>
      <c r="E6" s="437"/>
      <c r="F6" s="431"/>
      <c r="G6" s="54" t="s">
        <v>305</v>
      </c>
      <c r="H6" s="54" t="s">
        <v>296</v>
      </c>
      <c r="I6" s="431"/>
    </row>
    <row r="7" spans="1:9" ht="15" customHeight="1" x14ac:dyDescent="0.2">
      <c r="A7" s="56" t="s">
        <v>102</v>
      </c>
      <c r="B7" s="56">
        <f>'[4]NEW GAA'!E7</f>
        <v>12658419</v>
      </c>
      <c r="C7" s="57">
        <f>'[4]NEW GAA'!AR7</f>
        <v>0</v>
      </c>
      <c r="D7" s="58">
        <f t="shared" ref="D7:D12" si="0">SUM(B7:C7)</f>
        <v>12658419</v>
      </c>
      <c r="E7" s="59">
        <f>[4]AUTO!BA7</f>
        <v>324783</v>
      </c>
      <c r="F7" s="60">
        <f>[4]UF!AF7</f>
        <v>0</v>
      </c>
      <c r="G7" s="60">
        <f>'[4]CONT-RA10633'!AN7</f>
        <v>0</v>
      </c>
      <c r="H7" s="61">
        <f>'[4]SUPPL-10652'!L7</f>
        <v>320169</v>
      </c>
      <c r="I7" s="60">
        <f>SUM(D7:H7)</f>
        <v>13303371</v>
      </c>
    </row>
    <row r="8" spans="1:9" ht="14.25" customHeight="1" x14ac:dyDescent="0.2">
      <c r="A8" s="62" t="s">
        <v>103</v>
      </c>
      <c r="B8" s="62">
        <f>'[4]NEW GAA'!E8</f>
        <v>2567637</v>
      </c>
      <c r="C8" s="59">
        <f>'[4]NEW GAA'!AR8</f>
        <v>7943173</v>
      </c>
      <c r="D8" s="63">
        <f t="shared" si="0"/>
        <v>10510810</v>
      </c>
      <c r="E8" s="59">
        <f>[4]AUTO!BA8</f>
        <v>34820</v>
      </c>
      <c r="F8" s="60">
        <f>[4]UF!AF8</f>
        <v>0</v>
      </c>
      <c r="G8" s="60">
        <f>'[4]CONT-RA10633'!AN8</f>
        <v>0</v>
      </c>
      <c r="H8" s="60">
        <f>'[4]SUPPL-10652'!L8</f>
        <v>0</v>
      </c>
      <c r="I8" s="60">
        <f t="shared" ref="I8:I72" si="1">SUM(D8:H8)</f>
        <v>10545630</v>
      </c>
    </row>
    <row r="9" spans="1:9" x14ac:dyDescent="0.2">
      <c r="A9" s="62" t="s">
        <v>104</v>
      </c>
      <c r="B9" s="62">
        <f>'[4]NEW GAA'!E9</f>
        <v>222632</v>
      </c>
      <c r="C9" s="59">
        <f>'[4]NEW GAA'!AR9</f>
        <v>1233</v>
      </c>
      <c r="D9" s="63">
        <f t="shared" si="0"/>
        <v>223865</v>
      </c>
      <c r="E9" s="59">
        <f>[4]AUTO!BA9</f>
        <v>3885</v>
      </c>
      <c r="F9" s="60">
        <f>[4]UF!AF9</f>
        <v>0</v>
      </c>
      <c r="G9" s="60">
        <f>'[4]CONT-RA10633'!AN9</f>
        <v>0</v>
      </c>
      <c r="H9" s="60">
        <f>'[4]SUPPL-10652'!L9</f>
        <v>0</v>
      </c>
      <c r="I9" s="60">
        <f t="shared" si="1"/>
        <v>227750</v>
      </c>
    </row>
    <row r="10" spans="1:9" x14ac:dyDescent="0.2">
      <c r="A10" s="62" t="s">
        <v>105</v>
      </c>
      <c r="B10" s="62">
        <f>'[4]NEW GAA'!E10</f>
        <v>10158390</v>
      </c>
      <c r="C10" s="59">
        <f>'[4]NEW GAA'!AR10</f>
        <v>15457</v>
      </c>
      <c r="D10" s="63">
        <f t="shared" si="0"/>
        <v>10173847</v>
      </c>
      <c r="E10" s="59">
        <f>[4]AUTO!BA10</f>
        <v>323641</v>
      </c>
      <c r="F10" s="60">
        <f>[4]UF!AF10</f>
        <v>0</v>
      </c>
      <c r="G10" s="60">
        <f>'[4]CONT-RA10633'!AN10</f>
        <v>0</v>
      </c>
      <c r="H10" s="60">
        <f>'[4]SUPPL-10652'!L10</f>
        <v>0</v>
      </c>
      <c r="I10" s="60">
        <f t="shared" si="1"/>
        <v>10497488</v>
      </c>
    </row>
    <row r="11" spans="1:9" x14ac:dyDescent="0.2">
      <c r="A11" s="62" t="s">
        <v>106</v>
      </c>
      <c r="B11" s="62">
        <f>'[4]NEW GAA'!E11</f>
        <v>38788736</v>
      </c>
      <c r="C11" s="59">
        <f>'[4]NEW GAA'!AR11</f>
        <v>286948</v>
      </c>
      <c r="D11" s="63">
        <f t="shared" si="0"/>
        <v>39075684</v>
      </c>
      <c r="E11" s="59">
        <f>[4]AUTO!BA11</f>
        <v>277699</v>
      </c>
      <c r="F11" s="60">
        <f>[4]UF!AF11</f>
        <v>0</v>
      </c>
      <c r="G11" s="60">
        <f>'[4]CONT-RA10633'!AN11</f>
        <v>234091</v>
      </c>
      <c r="H11" s="60">
        <f>'[4]SUPPL-10652'!L11</f>
        <v>0</v>
      </c>
      <c r="I11" s="60">
        <f t="shared" si="1"/>
        <v>39587474</v>
      </c>
    </row>
    <row r="12" spans="1:9" x14ac:dyDescent="0.2">
      <c r="A12" s="62" t="s">
        <v>107</v>
      </c>
      <c r="B12" s="62">
        <f>'[4]NEW GAA'!E12</f>
        <v>1626295</v>
      </c>
      <c r="C12" s="59">
        <f>'[4]NEW GAA'!AR12</f>
        <v>103237</v>
      </c>
      <c r="D12" s="63">
        <f t="shared" si="0"/>
        <v>1729532</v>
      </c>
      <c r="E12" s="59">
        <f>[4]AUTO!BA12</f>
        <v>321674</v>
      </c>
      <c r="F12" s="60">
        <f>[4]UF!AF12</f>
        <v>0</v>
      </c>
      <c r="G12" s="60">
        <f>'[4]CONT-RA10633'!AN12</f>
        <v>495074</v>
      </c>
      <c r="H12" s="60">
        <f>'[4]SUPPL-10652'!L12</f>
        <v>0</v>
      </c>
      <c r="I12" s="60">
        <f t="shared" si="1"/>
        <v>2546280</v>
      </c>
    </row>
    <row r="13" spans="1:9" x14ac:dyDescent="0.2">
      <c r="A13" s="60" t="s">
        <v>108</v>
      </c>
      <c r="B13" s="62">
        <f t="shared" ref="B13:H13" si="2">SUM(B14:B15)</f>
        <v>269833745</v>
      </c>
      <c r="C13" s="59">
        <f t="shared" si="2"/>
        <v>7419356</v>
      </c>
      <c r="D13" s="63">
        <f t="shared" si="2"/>
        <v>277253101</v>
      </c>
      <c r="E13" s="59">
        <f t="shared" si="2"/>
        <v>20840613</v>
      </c>
      <c r="F13" s="60">
        <f t="shared" si="2"/>
        <v>0</v>
      </c>
      <c r="G13" s="60">
        <f t="shared" si="2"/>
        <v>1530071</v>
      </c>
      <c r="H13" s="60">
        <f t="shared" si="2"/>
        <v>0</v>
      </c>
      <c r="I13" s="60">
        <f t="shared" si="1"/>
        <v>299623785</v>
      </c>
    </row>
    <row r="14" spans="1:9" hidden="1" x14ac:dyDescent="0.2">
      <c r="A14" s="60" t="s">
        <v>109</v>
      </c>
      <c r="B14" s="62">
        <f>'[4]NEW GAA'!E14</f>
        <v>17783591</v>
      </c>
      <c r="C14" s="59">
        <f>'[4]NEW GAA'!AR14</f>
        <v>2163</v>
      </c>
      <c r="D14" s="63">
        <f t="shared" ref="D14:D20" si="3">SUM(B14:C14)</f>
        <v>17785754</v>
      </c>
      <c r="E14" s="59">
        <f>[4]AUTO!BA14</f>
        <v>460312</v>
      </c>
      <c r="F14" s="60">
        <f>[4]UF!AF14</f>
        <v>0</v>
      </c>
      <c r="G14" s="60">
        <f>'[4]CONT-RA10633'!AN14</f>
        <v>1530071</v>
      </c>
      <c r="H14" s="60">
        <f>'[4]SUPPL-10652'!L14</f>
        <v>0</v>
      </c>
      <c r="I14" s="60">
        <f t="shared" si="1"/>
        <v>19776137</v>
      </c>
    </row>
    <row r="15" spans="1:9" hidden="1" x14ac:dyDescent="0.2">
      <c r="A15" s="60" t="s">
        <v>110</v>
      </c>
      <c r="B15" s="62">
        <f>'[4]NEW GAA'!E15</f>
        <v>252050154</v>
      </c>
      <c r="C15" s="59">
        <f>'[4]NEW GAA'!AR15</f>
        <v>7417193</v>
      </c>
      <c r="D15" s="63">
        <f t="shared" si="3"/>
        <v>259467347</v>
      </c>
      <c r="E15" s="59">
        <f>[4]AUTO!BA15</f>
        <v>20380301</v>
      </c>
      <c r="F15" s="60">
        <f>[4]UF!AF15</f>
        <v>0</v>
      </c>
      <c r="G15" s="60">
        <f>'[4]CONT-RA10633'!AN15</f>
        <v>0</v>
      </c>
      <c r="H15" s="60">
        <f>'[4]SUPPL-10652'!L15</f>
        <v>0</v>
      </c>
      <c r="I15" s="60">
        <f t="shared" si="1"/>
        <v>279847648</v>
      </c>
    </row>
    <row r="16" spans="1:9" ht="13.5" customHeight="1" x14ac:dyDescent="0.2">
      <c r="A16" s="60" t="s">
        <v>111</v>
      </c>
      <c r="B16" s="62">
        <f>'[4]NEW GAA'!E16</f>
        <v>41361328</v>
      </c>
      <c r="C16" s="59">
        <f>'[4]NEW GAA'!AR16</f>
        <v>1174957</v>
      </c>
      <c r="D16" s="63">
        <f t="shared" si="3"/>
        <v>42536285</v>
      </c>
      <c r="E16" s="59">
        <f>[4]AUTO!BA16</f>
        <v>2200709</v>
      </c>
      <c r="F16" s="60">
        <f>[4]UF!AF16</f>
        <v>0</v>
      </c>
      <c r="G16" s="60">
        <f>'[4]CONT-RA10633'!AN16</f>
        <v>119913</v>
      </c>
      <c r="H16" s="60">
        <f>'[4]SUPPL-10652'!L16</f>
        <v>0</v>
      </c>
      <c r="I16" s="60">
        <f t="shared" si="1"/>
        <v>44856907</v>
      </c>
    </row>
    <row r="17" spans="1:9" ht="13.5" customHeight="1" x14ac:dyDescent="0.2">
      <c r="A17" s="60" t="s">
        <v>112</v>
      </c>
      <c r="B17" s="62">
        <f>'[4]NEW GAA'!E17</f>
        <v>3469272</v>
      </c>
      <c r="C17" s="59">
        <f>'[4]NEW GAA'!AR17</f>
        <v>1727</v>
      </c>
      <c r="D17" s="63">
        <f t="shared" si="3"/>
        <v>3470999</v>
      </c>
      <c r="E17" s="59">
        <f>[4]AUTO!BA17</f>
        <v>1146227</v>
      </c>
      <c r="F17" s="60">
        <f>[4]UF!AF17</f>
        <v>0</v>
      </c>
      <c r="G17" s="60">
        <f>'[4]CONT-RA10633'!AN17</f>
        <v>0</v>
      </c>
      <c r="H17" s="60">
        <f>'[4]SUPPL-10652'!L17</f>
        <v>0</v>
      </c>
      <c r="I17" s="60">
        <f t="shared" si="1"/>
        <v>4617226</v>
      </c>
    </row>
    <row r="18" spans="1:9" x14ac:dyDescent="0.2">
      <c r="A18" s="60" t="s">
        <v>113</v>
      </c>
      <c r="B18" s="62">
        <f>'[4]NEW GAA'!E18</f>
        <v>20702958</v>
      </c>
      <c r="C18" s="59">
        <f>'[4]NEW GAA'!AR18</f>
        <v>58506</v>
      </c>
      <c r="D18" s="63">
        <f t="shared" si="3"/>
        <v>20761464</v>
      </c>
      <c r="E18" s="59">
        <f>[4]AUTO!BA18</f>
        <v>445266</v>
      </c>
      <c r="F18" s="60">
        <f>[4]UF!AF18</f>
        <v>0</v>
      </c>
      <c r="G18" s="60">
        <f>'[4]CONT-RA10633'!AN18</f>
        <v>400000</v>
      </c>
      <c r="H18" s="60">
        <f>'[4]SUPPL-10652'!L18</f>
        <v>178005</v>
      </c>
      <c r="I18" s="60">
        <f t="shared" si="1"/>
        <v>21784735</v>
      </c>
    </row>
    <row r="19" spans="1:9" x14ac:dyDescent="0.2">
      <c r="A19" s="60" t="s">
        <v>114</v>
      </c>
      <c r="B19" s="62">
        <f>'[4]NEW GAA'!E19</f>
        <v>12856042</v>
      </c>
      <c r="C19" s="59">
        <f>'[4]NEW GAA'!AR19</f>
        <v>264173</v>
      </c>
      <c r="D19" s="63">
        <f t="shared" si="3"/>
        <v>13120215</v>
      </c>
      <c r="E19" s="59">
        <f>[4]AUTO!BA19</f>
        <v>2289741</v>
      </c>
      <c r="F19" s="60">
        <f>[4]UF!AF19</f>
        <v>0</v>
      </c>
      <c r="G19" s="60">
        <f>'[4]CONT-RA10633'!AN19</f>
        <v>585928</v>
      </c>
      <c r="H19" s="60">
        <f>'[4]SUPPL-10652'!L19</f>
        <v>936010</v>
      </c>
      <c r="I19" s="60">
        <f t="shared" si="1"/>
        <v>16931894</v>
      </c>
    </row>
    <row r="20" spans="1:9" x14ac:dyDescent="0.2">
      <c r="A20" s="60" t="s">
        <v>115</v>
      </c>
      <c r="B20" s="62">
        <f>'[4]NEW GAA'!E20</f>
        <v>11857884</v>
      </c>
      <c r="C20" s="59">
        <f>'[4]NEW GAA'!AR20</f>
        <v>60691</v>
      </c>
      <c r="D20" s="63">
        <f t="shared" si="3"/>
        <v>11918575</v>
      </c>
      <c r="E20" s="59">
        <f>[4]AUTO!BA20</f>
        <v>99283</v>
      </c>
      <c r="F20" s="60">
        <f>[4]UF!AF20</f>
        <v>0</v>
      </c>
      <c r="G20" s="60">
        <f>'[4]CONT-RA10633'!AN20</f>
        <v>12585</v>
      </c>
      <c r="H20" s="60">
        <f>'[4]SUPPL-10652'!L20</f>
        <v>0</v>
      </c>
      <c r="I20" s="60">
        <f t="shared" si="1"/>
        <v>12030443</v>
      </c>
    </row>
    <row r="21" spans="1:9" x14ac:dyDescent="0.2">
      <c r="A21" s="60" t="s">
        <v>116</v>
      </c>
      <c r="B21" s="62">
        <f t="shared" ref="B21:I21" si="4">SUM(B22:B23)</f>
        <v>37896018</v>
      </c>
      <c r="C21" s="59">
        <f t="shared" si="4"/>
        <v>1716569</v>
      </c>
      <c r="D21" s="63">
        <f t="shared" si="4"/>
        <v>39612587</v>
      </c>
      <c r="E21" s="59">
        <f t="shared" si="4"/>
        <v>1055629</v>
      </c>
      <c r="F21" s="60">
        <f t="shared" si="4"/>
        <v>0</v>
      </c>
      <c r="G21" s="60">
        <f t="shared" si="4"/>
        <v>89419</v>
      </c>
      <c r="H21" s="60">
        <f t="shared" si="4"/>
        <v>0</v>
      </c>
      <c r="I21" s="60">
        <f t="shared" si="4"/>
        <v>40757635</v>
      </c>
    </row>
    <row r="22" spans="1:9" hidden="1" x14ac:dyDescent="0.2">
      <c r="A22" s="60" t="s">
        <v>109</v>
      </c>
      <c r="B22" s="62">
        <f>'[4]NEW GAA'!E22</f>
        <v>21929566</v>
      </c>
      <c r="C22" s="59">
        <f>'[4]NEW GAA'!AR22</f>
        <v>192707</v>
      </c>
      <c r="D22" s="63">
        <f>SUM(B22:C22)</f>
        <v>22122273</v>
      </c>
      <c r="E22" s="60">
        <f>[4]AUTO!BA22</f>
        <v>475430</v>
      </c>
      <c r="F22" s="60">
        <f>[4]UF!AF22</f>
        <v>0</v>
      </c>
      <c r="G22" s="60">
        <f>'[4]CONT-RA10633'!AN22</f>
        <v>89419</v>
      </c>
      <c r="H22" s="60">
        <f>'[4]SUPPL-10652'!L22</f>
        <v>0</v>
      </c>
      <c r="I22" s="63">
        <f t="shared" si="1"/>
        <v>22687122</v>
      </c>
    </row>
    <row r="23" spans="1:9" hidden="1" x14ac:dyDescent="0.2">
      <c r="A23" s="60" t="s">
        <v>110</v>
      </c>
      <c r="B23" s="62">
        <f>'[4]NEW GAA'!E23</f>
        <v>15966452</v>
      </c>
      <c r="C23" s="59">
        <f>'[4]NEW GAA'!AR23</f>
        <v>1523862</v>
      </c>
      <c r="D23" s="63">
        <f>SUM(B23:C23)</f>
        <v>17490314</v>
      </c>
      <c r="E23" s="60">
        <f>[4]AUTO!BA23</f>
        <v>580199</v>
      </c>
      <c r="F23" s="60">
        <f>[4]UF!AF23</f>
        <v>0</v>
      </c>
      <c r="G23" s="60">
        <f>'[4]CONT-RA10633'!AN23</f>
        <v>0</v>
      </c>
      <c r="H23" s="60">
        <f>'[4]SUPPL-10652'!L23</f>
        <v>0</v>
      </c>
      <c r="I23" s="63">
        <f t="shared" si="1"/>
        <v>18070513</v>
      </c>
    </row>
    <row r="24" spans="1:9" x14ac:dyDescent="0.2">
      <c r="A24" s="60" t="s">
        <v>117</v>
      </c>
      <c r="B24" s="62">
        <f>'[4]NEW GAA'!E24</f>
        <v>102614277</v>
      </c>
      <c r="C24" s="59">
        <f>'[4]NEW GAA'!AR24</f>
        <v>20065207</v>
      </c>
      <c r="D24" s="63">
        <f>SUM(B24:C24)</f>
        <v>122679484</v>
      </c>
      <c r="E24" s="60">
        <f>[4]AUTO!BA24</f>
        <v>430312</v>
      </c>
      <c r="F24" s="60">
        <f>[4]UF!AF24</f>
        <v>0</v>
      </c>
      <c r="G24" s="60">
        <f>'[4]CONT-RA10633'!AN24</f>
        <v>470000</v>
      </c>
      <c r="H24" s="60">
        <f>'[4]SUPPL-10652'!L24</f>
        <v>3032449</v>
      </c>
      <c r="I24" s="60">
        <f t="shared" si="1"/>
        <v>126612245</v>
      </c>
    </row>
    <row r="25" spans="1:9" x14ac:dyDescent="0.2">
      <c r="A25" s="60" t="s">
        <v>118</v>
      </c>
      <c r="B25" s="62">
        <f>'[4]NEW GAA'!E25</f>
        <v>11128986</v>
      </c>
      <c r="C25" s="59">
        <f>'[4]NEW GAA'!AR25</f>
        <v>525413</v>
      </c>
      <c r="D25" s="63">
        <f>SUM(B25:C25)</f>
        <v>11654399</v>
      </c>
      <c r="E25" s="60">
        <f>[4]AUTO!BA25</f>
        <v>789262</v>
      </c>
      <c r="F25" s="60">
        <f>[4]UF!AF25</f>
        <v>0</v>
      </c>
      <c r="G25" s="60">
        <f>'[4]CONT-RA10633'!AN25</f>
        <v>0</v>
      </c>
      <c r="H25" s="60">
        <f>'[4]SUPPL-10652'!L25</f>
        <v>10500</v>
      </c>
      <c r="I25" s="60">
        <f t="shared" si="1"/>
        <v>12454161</v>
      </c>
    </row>
    <row r="26" spans="1:9" ht="12" customHeight="1" x14ac:dyDescent="0.2">
      <c r="A26" s="60" t="s">
        <v>119</v>
      </c>
      <c r="B26" s="62">
        <f t="shared" ref="B26:I26" si="5">SUM(B27:B28)</f>
        <v>11543579</v>
      </c>
      <c r="C26" s="59">
        <f t="shared" si="5"/>
        <v>129284</v>
      </c>
      <c r="D26" s="63">
        <f t="shared" si="5"/>
        <v>11672863</v>
      </c>
      <c r="E26" s="60">
        <f t="shared" si="5"/>
        <v>499336</v>
      </c>
      <c r="F26" s="60">
        <f t="shared" si="5"/>
        <v>0</v>
      </c>
      <c r="G26" s="60">
        <f t="shared" si="5"/>
        <v>0</v>
      </c>
      <c r="H26" s="60">
        <f t="shared" si="5"/>
        <v>0</v>
      </c>
      <c r="I26" s="60">
        <f t="shared" si="5"/>
        <v>12172199</v>
      </c>
    </row>
    <row r="27" spans="1:9" hidden="1" x14ac:dyDescent="0.2">
      <c r="A27" s="60" t="s">
        <v>109</v>
      </c>
      <c r="B27" s="62">
        <f>'[4]NEW GAA'!E27</f>
        <v>8021657</v>
      </c>
      <c r="C27" s="59">
        <f>'[4]NEW GAA'!AR27</f>
        <v>99696</v>
      </c>
      <c r="D27" s="63">
        <f>SUM(B27:C27)</f>
        <v>8121353</v>
      </c>
      <c r="E27" s="60">
        <f>[4]AUTO!BA27</f>
        <v>388565</v>
      </c>
      <c r="F27" s="60">
        <f>[4]UF!AF27</f>
        <v>0</v>
      </c>
      <c r="G27" s="60">
        <f>'[4]CONT-RA10633'!AN27</f>
        <v>0</v>
      </c>
      <c r="H27" s="60">
        <f>'[4]SUPPL-10652'!L27</f>
        <v>0</v>
      </c>
      <c r="I27" s="60">
        <f t="shared" si="1"/>
        <v>8509918</v>
      </c>
    </row>
    <row r="28" spans="1:9" hidden="1" x14ac:dyDescent="0.2">
      <c r="A28" s="60" t="s">
        <v>110</v>
      </c>
      <c r="B28" s="62">
        <f>'[4]NEW GAA'!E28</f>
        <v>3521922</v>
      </c>
      <c r="C28" s="59">
        <f>'[4]NEW GAA'!AR28</f>
        <v>29588</v>
      </c>
      <c r="D28" s="63">
        <f>SUM(B28:C28)</f>
        <v>3551510</v>
      </c>
      <c r="E28" s="60">
        <f>[4]AUTO!BA28</f>
        <v>110771</v>
      </c>
      <c r="F28" s="60">
        <f>[4]UF!AF28</f>
        <v>0</v>
      </c>
      <c r="G28" s="60">
        <f>'[4]CONT-RA10633'!AN28</f>
        <v>0</v>
      </c>
      <c r="H28" s="60"/>
      <c r="I28" s="60">
        <f t="shared" si="1"/>
        <v>3662281</v>
      </c>
    </row>
    <row r="29" spans="1:9" x14ac:dyDescent="0.2">
      <c r="A29" s="60" t="s">
        <v>120</v>
      </c>
      <c r="B29" s="62">
        <f>'[4]NEW GAA'!E29</f>
        <v>98426086</v>
      </c>
      <c r="C29" s="59">
        <f>'[4]NEW GAA'!AR29</f>
        <v>25744460</v>
      </c>
      <c r="D29" s="63">
        <f>SUM(B29:C29)</f>
        <v>124170546</v>
      </c>
      <c r="E29" s="60">
        <f>[4]AUTO!BA29</f>
        <v>267394</v>
      </c>
      <c r="F29" s="60">
        <f>[4]UF!AF29</f>
        <v>0</v>
      </c>
      <c r="G29" s="60">
        <f>'[4]CONT-RA10633'!AN29</f>
        <v>0</v>
      </c>
      <c r="H29" s="60"/>
      <c r="I29" s="63">
        <f t="shared" si="1"/>
        <v>124437940</v>
      </c>
    </row>
    <row r="30" spans="1:9" x14ac:dyDescent="0.2">
      <c r="A30" s="60" t="s">
        <v>121</v>
      </c>
      <c r="B30" s="62">
        <f t="shared" ref="B30:I30" si="6">SUM(B31:B32)</f>
        <v>307117044</v>
      </c>
      <c r="C30" s="59">
        <f t="shared" si="6"/>
        <v>1195881</v>
      </c>
      <c r="D30" s="63">
        <f t="shared" si="6"/>
        <v>308312925</v>
      </c>
      <c r="E30" s="59">
        <f t="shared" si="6"/>
        <v>5209817</v>
      </c>
      <c r="F30" s="60">
        <f t="shared" si="6"/>
        <v>0</v>
      </c>
      <c r="G30" s="60">
        <f t="shared" si="6"/>
        <v>24224417</v>
      </c>
      <c r="H30" s="60">
        <f t="shared" si="6"/>
        <v>2702743</v>
      </c>
      <c r="I30" s="60">
        <f t="shared" si="6"/>
        <v>340449902</v>
      </c>
    </row>
    <row r="31" spans="1:9" hidden="1" x14ac:dyDescent="0.2">
      <c r="A31" s="60" t="s">
        <v>109</v>
      </c>
      <c r="B31" s="62">
        <f>'[4]NEW GAA'!E31</f>
        <v>158282853</v>
      </c>
      <c r="C31" s="59">
        <f>'[4]NEW GAA'!AR31</f>
        <v>1104069</v>
      </c>
      <c r="D31" s="63">
        <f t="shared" ref="D31:D47" si="7">SUM(B31:C31)</f>
        <v>159386922</v>
      </c>
      <c r="E31" s="59">
        <f>[4]AUTO!BA31</f>
        <v>4765954</v>
      </c>
      <c r="F31" s="60">
        <f>[4]UF!AF31</f>
        <v>0</v>
      </c>
      <c r="G31" s="60">
        <f>'[4]CONT-RA10633'!AN31</f>
        <v>24224417</v>
      </c>
      <c r="H31" s="60">
        <f>'[4]SUPPL-10652'!L31</f>
        <v>2702743</v>
      </c>
      <c r="I31" s="60">
        <f t="shared" si="1"/>
        <v>191080036</v>
      </c>
    </row>
    <row r="32" spans="1:9" hidden="1" x14ac:dyDescent="0.2">
      <c r="A32" s="60" t="s">
        <v>110</v>
      </c>
      <c r="B32" s="62">
        <f>'[4]NEW GAA'!E32</f>
        <v>148834191</v>
      </c>
      <c r="C32" s="59">
        <f>'[4]NEW GAA'!AR32</f>
        <v>91812</v>
      </c>
      <c r="D32" s="63">
        <f t="shared" si="7"/>
        <v>148926003</v>
      </c>
      <c r="E32" s="59">
        <f>[4]AUTO!BA32</f>
        <v>443863</v>
      </c>
      <c r="F32" s="60">
        <f>[4]UF!AF32</f>
        <v>0</v>
      </c>
      <c r="G32" s="60">
        <f>'[4]CONT-RA10633'!AN32</f>
        <v>0</v>
      </c>
      <c r="H32" s="60">
        <f>'[4]SUPPL-10652'!L32</f>
        <v>0</v>
      </c>
      <c r="I32" s="60">
        <f t="shared" si="1"/>
        <v>149369866</v>
      </c>
    </row>
    <row r="33" spans="1:155" x14ac:dyDescent="0.2">
      <c r="A33" s="60" t="s">
        <v>122</v>
      </c>
      <c r="B33" s="62">
        <f>'[4]NEW GAA'!E33</f>
        <v>17565925</v>
      </c>
      <c r="C33" s="59">
        <f>'[4]NEW GAA'!AR33</f>
        <v>88613</v>
      </c>
      <c r="D33" s="63">
        <f t="shared" si="7"/>
        <v>17654538</v>
      </c>
      <c r="E33" s="59">
        <f>[4]AUTO!BA33</f>
        <v>180832</v>
      </c>
      <c r="F33" s="60">
        <f>[4]UF!AF33</f>
        <v>0</v>
      </c>
      <c r="G33" s="60">
        <f>'[4]CONT-RA10633'!AN33</f>
        <v>2682</v>
      </c>
      <c r="H33" s="60">
        <f>'[4]SUPPL-10652'!L33</f>
        <v>300000</v>
      </c>
      <c r="I33" s="60">
        <f t="shared" si="1"/>
        <v>18138052</v>
      </c>
    </row>
    <row r="34" spans="1:155" x14ac:dyDescent="0.2">
      <c r="A34" s="60" t="s">
        <v>123</v>
      </c>
      <c r="B34" s="62">
        <f>'[4]NEW GAA'!E34</f>
        <v>107701252</v>
      </c>
      <c r="C34" s="59">
        <f>'[4]NEW GAA'!AR34</f>
        <v>2058851</v>
      </c>
      <c r="D34" s="63">
        <f t="shared" si="7"/>
        <v>109760103</v>
      </c>
      <c r="E34" s="59">
        <f>[4]AUTO!BA34</f>
        <v>345969</v>
      </c>
      <c r="F34" s="60">
        <f>[4]UF!AF34</f>
        <v>11180520</v>
      </c>
      <c r="G34" s="60">
        <f>'[4]CONT-RA10633'!AN34</f>
        <v>53517</v>
      </c>
      <c r="H34" s="60">
        <f>'[4]SUPPL-10652'!L34</f>
        <v>4027001</v>
      </c>
      <c r="I34" s="60">
        <f t="shared" si="1"/>
        <v>125367110</v>
      </c>
    </row>
    <row r="35" spans="1:155" x14ac:dyDescent="0.2">
      <c r="A35" s="60" t="s">
        <v>124</v>
      </c>
      <c r="B35" s="62">
        <f>'[4]NEW GAA'!E35</f>
        <v>2453718</v>
      </c>
      <c r="C35" s="59">
        <f>'[4]NEW GAA'!AR35</f>
        <v>6253</v>
      </c>
      <c r="D35" s="63">
        <f t="shared" si="7"/>
        <v>2459971</v>
      </c>
      <c r="E35" s="59">
        <f>[4]AUTO!BA35</f>
        <v>25525</v>
      </c>
      <c r="F35" s="60">
        <f>[4]UF!AF35</f>
        <v>0</v>
      </c>
      <c r="G35" s="60">
        <f>'[4]CONT-RA10633'!AN35</f>
        <v>0</v>
      </c>
      <c r="H35" s="60">
        <f>'[4]SUPPL-10652'!L35</f>
        <v>0</v>
      </c>
      <c r="I35" s="60">
        <f t="shared" si="1"/>
        <v>2485496</v>
      </c>
    </row>
    <row r="36" spans="1:155" x14ac:dyDescent="0.2">
      <c r="A36" s="60" t="s">
        <v>125</v>
      </c>
      <c r="B36" s="62">
        <f>'[4]NEW GAA'!E36</f>
        <v>3734308</v>
      </c>
      <c r="C36" s="59">
        <f>'[4]NEW GAA'!AR36</f>
        <v>5524</v>
      </c>
      <c r="D36" s="63">
        <f t="shared" si="7"/>
        <v>3739832</v>
      </c>
      <c r="E36" s="59">
        <f>[4]AUTO!BA36</f>
        <v>87802</v>
      </c>
      <c r="F36" s="60">
        <f>[4]UF!AF36</f>
        <v>0</v>
      </c>
      <c r="G36" s="60">
        <f>'[4]CONT-RA10633'!AN36</f>
        <v>770000</v>
      </c>
      <c r="H36" s="60">
        <f>'[4]SUPPL-10652'!L36</f>
        <v>0</v>
      </c>
      <c r="I36" s="60">
        <f t="shared" si="1"/>
        <v>4597634</v>
      </c>
    </row>
    <row r="37" spans="1:155" x14ac:dyDescent="0.2">
      <c r="A37" s="60" t="s">
        <v>126</v>
      </c>
      <c r="B37" s="62">
        <f>'[4]NEW GAA'!E37</f>
        <v>52874342</v>
      </c>
      <c r="C37" s="59">
        <f>'[4]NEW GAA'!AR37</f>
        <v>433747</v>
      </c>
      <c r="D37" s="63">
        <f t="shared" si="7"/>
        <v>53308089</v>
      </c>
      <c r="E37" s="59">
        <f>[4]AUTO!BA37</f>
        <v>2338677</v>
      </c>
      <c r="F37" s="60">
        <f>[4]UF!AF37</f>
        <v>0</v>
      </c>
      <c r="G37" s="60">
        <f>'[4]CONT-RA10633'!AN37</f>
        <v>0</v>
      </c>
      <c r="H37" s="60">
        <f>'[4]SUPPL-10652'!L37</f>
        <v>1207163</v>
      </c>
      <c r="I37" s="60">
        <f t="shared" si="1"/>
        <v>56853929</v>
      </c>
    </row>
    <row r="38" spans="1:155" x14ac:dyDescent="0.2">
      <c r="A38" s="60" t="s">
        <v>127</v>
      </c>
      <c r="B38" s="62">
        <f>'[4]NEW GAA'!E38</f>
        <v>5962780</v>
      </c>
      <c r="C38" s="59">
        <f>'[4]NEW GAA'!AR38</f>
        <v>20396</v>
      </c>
      <c r="D38" s="63">
        <f t="shared" si="7"/>
        <v>5983176</v>
      </c>
      <c r="E38" s="59">
        <f>[4]AUTO!BA38</f>
        <v>190674</v>
      </c>
      <c r="F38" s="60">
        <f>[4]UF!AF38</f>
        <v>0</v>
      </c>
      <c r="G38" s="60">
        <f>'[4]CONT-RA10633'!AN38</f>
        <v>0</v>
      </c>
      <c r="H38" s="60">
        <f>'[4]SUPPL-10652'!L38</f>
        <v>0</v>
      </c>
      <c r="I38" s="60">
        <f t="shared" si="1"/>
        <v>6173850</v>
      </c>
    </row>
    <row r="39" spans="1:155" x14ac:dyDescent="0.2">
      <c r="A39" s="60" t="s">
        <v>128</v>
      </c>
      <c r="B39" s="62">
        <f>'[4]NEW GAA'!E39</f>
        <v>987312</v>
      </c>
      <c r="C39" s="59">
        <f>'[4]NEW GAA'!AR39</f>
        <v>32086</v>
      </c>
      <c r="D39" s="63">
        <f t="shared" si="7"/>
        <v>1019398</v>
      </c>
      <c r="E39" s="59">
        <f>[4]AUTO!BA39</f>
        <v>44650</v>
      </c>
      <c r="F39" s="60">
        <f>[4]UF!AF39</f>
        <v>0</v>
      </c>
      <c r="G39" s="60">
        <f>'[4]CONT-RA10633'!AN39</f>
        <v>0</v>
      </c>
      <c r="H39" s="60">
        <f>'[4]SUPPL-10652'!L39</f>
        <v>0</v>
      </c>
      <c r="I39" s="60">
        <f t="shared" si="1"/>
        <v>1064048</v>
      </c>
    </row>
    <row r="40" spans="1:155" x14ac:dyDescent="0.2">
      <c r="A40" s="60" t="s">
        <v>152</v>
      </c>
      <c r="B40" s="62">
        <f>'[4]NEW GAA'!E40</f>
        <v>24655017</v>
      </c>
      <c r="C40" s="59">
        <f>'[4]NEW GAA'!AR40</f>
        <v>152307</v>
      </c>
      <c r="D40" s="63">
        <f t="shared" si="7"/>
        <v>24807324</v>
      </c>
      <c r="E40" s="59">
        <f>[4]AUTO!BA40</f>
        <v>205706</v>
      </c>
      <c r="F40" s="60">
        <f>[4]UF!AF40</f>
        <v>100116</v>
      </c>
      <c r="G40" s="60">
        <f>'[4]CONT-RA10633'!AN40</f>
        <v>264747</v>
      </c>
      <c r="H40" s="60">
        <f>'[4]SUPPL-10652'!L40</f>
        <v>0</v>
      </c>
      <c r="I40" s="60">
        <f t="shared" si="1"/>
        <v>25377893</v>
      </c>
    </row>
    <row r="41" spans="1:155" x14ac:dyDescent="0.2">
      <c r="A41" s="60" t="s">
        <v>129</v>
      </c>
      <c r="B41" s="62">
        <f>'[4]NEW GAA'!E41</f>
        <v>2897</v>
      </c>
      <c r="C41" s="59">
        <f>'[4]NEW GAA'!AR41</f>
        <v>0</v>
      </c>
      <c r="D41" s="63">
        <f t="shared" si="7"/>
        <v>2897</v>
      </c>
      <c r="E41" s="59">
        <f>[4]AUTO!BA41</f>
        <v>0</v>
      </c>
      <c r="F41" s="60">
        <f>[4]UF!AF41</f>
        <v>0</v>
      </c>
      <c r="G41" s="60">
        <f>'[4]CONT-RA10633'!AN41</f>
        <v>0</v>
      </c>
      <c r="H41" s="60">
        <f>'[4]SUPPL-10652'!L41</f>
        <v>0</v>
      </c>
      <c r="I41" s="60">
        <f t="shared" si="1"/>
        <v>2897</v>
      </c>
    </row>
    <row r="42" spans="1:155" x14ac:dyDescent="0.2">
      <c r="A42" s="60" t="s">
        <v>130</v>
      </c>
      <c r="B42" s="62">
        <f>'[4]NEW GAA'!E42</f>
        <v>20260782</v>
      </c>
      <c r="C42" s="59">
        <f>'[4]NEW GAA'!AR42</f>
        <v>374753</v>
      </c>
      <c r="D42" s="63">
        <f t="shared" si="7"/>
        <v>20635535</v>
      </c>
      <c r="E42" s="59">
        <f>[4]AUTO!BA42</f>
        <v>785487</v>
      </c>
      <c r="F42" s="60">
        <f>[4]UF!AF42</f>
        <v>0</v>
      </c>
      <c r="G42" s="60">
        <f>'[4]CONT-RA10633'!AN42</f>
        <v>0</v>
      </c>
      <c r="H42" s="60">
        <f>'[4]SUPPL-10652'!L42</f>
        <v>0</v>
      </c>
      <c r="I42" s="60">
        <f t="shared" si="1"/>
        <v>21421022</v>
      </c>
    </row>
    <row r="43" spans="1:155" x14ac:dyDescent="0.2">
      <c r="A43" s="60" t="s">
        <v>131</v>
      </c>
      <c r="B43" s="62">
        <f>'[4]NEW GAA'!E43</f>
        <v>1114273</v>
      </c>
      <c r="C43" s="59">
        <f>'[4]NEW GAA'!AR43</f>
        <v>17458</v>
      </c>
      <c r="D43" s="63">
        <f t="shared" si="7"/>
        <v>1131731</v>
      </c>
      <c r="E43" s="59">
        <f>[4]AUTO!BA43</f>
        <v>61651</v>
      </c>
      <c r="F43" s="60">
        <f>[4]UF!AF43</f>
        <v>0</v>
      </c>
      <c r="G43" s="60">
        <f>'[4]CONT-RA10633'!AN43</f>
        <v>0</v>
      </c>
      <c r="H43" s="60">
        <f>'[4]SUPPL-10652'!L43</f>
        <v>0</v>
      </c>
      <c r="I43" s="60">
        <f t="shared" si="1"/>
        <v>1193382</v>
      </c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5"/>
      <c r="EN43" s="65"/>
      <c r="EO43" s="65"/>
      <c r="EP43" s="65"/>
      <c r="EQ43" s="65"/>
      <c r="ER43" s="65"/>
      <c r="ES43" s="65"/>
      <c r="ET43" s="65"/>
      <c r="EU43" s="65"/>
      <c r="EV43" s="65"/>
      <c r="EW43" s="65"/>
      <c r="EX43" s="65"/>
      <c r="EY43" s="65"/>
    </row>
    <row r="44" spans="1:155" x14ac:dyDescent="0.2">
      <c r="A44" s="60" t="s">
        <v>132</v>
      </c>
      <c r="B44" s="62">
        <f>'[4]NEW GAA'!E44</f>
        <v>7754238</v>
      </c>
      <c r="C44" s="59">
        <f>'[4]NEW GAA'!AR44</f>
        <v>256232</v>
      </c>
      <c r="D44" s="63">
        <f t="shared" si="7"/>
        <v>8010470</v>
      </c>
      <c r="E44" s="59">
        <f>[4]AUTO!BA44</f>
        <v>756721</v>
      </c>
      <c r="F44" s="60">
        <f>[4]UF!AF44</f>
        <v>0</v>
      </c>
      <c r="G44" s="60">
        <f>'[4]CONT-RA10633'!AN44</f>
        <v>0</v>
      </c>
      <c r="H44" s="60">
        <f>'[4]SUPPL-10652'!L44</f>
        <v>0</v>
      </c>
      <c r="I44" s="60">
        <f t="shared" si="1"/>
        <v>8767191</v>
      </c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</row>
    <row r="45" spans="1:155" x14ac:dyDescent="0.2">
      <c r="A45" s="60" t="s">
        <v>133</v>
      </c>
      <c r="B45" s="62">
        <f>'[4]NEW GAA'!E45</f>
        <v>16814910</v>
      </c>
      <c r="C45" s="59">
        <f>'[4]NEW GAA'!AR45</f>
        <v>68319</v>
      </c>
      <c r="D45" s="63">
        <f t="shared" si="7"/>
        <v>16883229</v>
      </c>
      <c r="E45" s="59">
        <f>[4]AUTO!BA45</f>
        <v>150190</v>
      </c>
      <c r="F45" s="60">
        <f>[4]UF!AF45</f>
        <v>0</v>
      </c>
      <c r="G45" s="60">
        <f>'[4]CONT-RA10633'!AN45</f>
        <v>0</v>
      </c>
      <c r="H45" s="60">
        <f>'[4]SUPPL-10652'!L45</f>
        <v>0</v>
      </c>
      <c r="I45" s="60">
        <f t="shared" si="1"/>
        <v>17033419</v>
      </c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</row>
    <row r="46" spans="1:155" x14ac:dyDescent="0.2">
      <c r="A46" s="60" t="s">
        <v>134</v>
      </c>
      <c r="B46" s="62">
        <f>'[4]NEW GAA'!E46</f>
        <v>1821694</v>
      </c>
      <c r="C46" s="59">
        <f>'[4]NEW GAA'!AR46</f>
        <v>11264</v>
      </c>
      <c r="D46" s="63">
        <f t="shared" si="7"/>
        <v>1832958</v>
      </c>
      <c r="E46" s="59">
        <f>[4]AUTO!BA46</f>
        <v>60310</v>
      </c>
      <c r="F46" s="60">
        <f>[4]UF!AF46</f>
        <v>0</v>
      </c>
      <c r="G46" s="60">
        <f>'[4]CONT-RA10633'!AN46</f>
        <v>0</v>
      </c>
      <c r="H46" s="60">
        <f>'[4]SUPPL-10652'!L46</f>
        <v>0</v>
      </c>
      <c r="I46" s="60">
        <f t="shared" si="1"/>
        <v>1893268</v>
      </c>
    </row>
    <row r="47" spans="1:155" x14ac:dyDescent="0.2">
      <c r="A47" s="60" t="s">
        <v>135</v>
      </c>
      <c r="B47" s="62">
        <f>'[4]NEW GAA'!E47</f>
        <v>355101</v>
      </c>
      <c r="C47" s="59">
        <f>'[4]NEW GAA'!AR47</f>
        <v>5014</v>
      </c>
      <c r="D47" s="63">
        <f t="shared" si="7"/>
        <v>360115</v>
      </c>
      <c r="E47" s="59">
        <f>[4]AUTO!BA47</f>
        <v>20349</v>
      </c>
      <c r="F47" s="60">
        <f>[4]UF!AF47</f>
        <v>0</v>
      </c>
      <c r="G47" s="60">
        <f>'[4]CONT-RA10633'!AN47</f>
        <v>0</v>
      </c>
      <c r="H47" s="60">
        <f>'[4]SUPPL-10652'!L47</f>
        <v>0</v>
      </c>
      <c r="I47" s="60">
        <f t="shared" si="1"/>
        <v>380464</v>
      </c>
    </row>
    <row r="48" spans="1:155" hidden="1" x14ac:dyDescent="0.2">
      <c r="A48" s="60"/>
      <c r="B48" s="62"/>
      <c r="C48" s="59"/>
      <c r="D48" s="63"/>
      <c r="E48" s="59"/>
      <c r="F48" s="60"/>
      <c r="G48" s="60"/>
      <c r="H48" s="60"/>
      <c r="I48" s="60">
        <f t="shared" si="1"/>
        <v>0</v>
      </c>
    </row>
    <row r="49" spans="1:9" x14ac:dyDescent="0.2">
      <c r="A49" s="60" t="s">
        <v>136</v>
      </c>
      <c r="B49" s="66">
        <f t="shared" ref="B49:H49" si="8">SUM(B50:B53)+SUM(B56:B68)+SUM(B73:B88)</f>
        <v>9892640</v>
      </c>
      <c r="C49" s="67">
        <f t="shared" si="8"/>
        <v>81908</v>
      </c>
      <c r="D49" s="68">
        <f t="shared" si="8"/>
        <v>9974548</v>
      </c>
      <c r="E49" s="67">
        <f t="shared" si="8"/>
        <v>2246649</v>
      </c>
      <c r="F49" s="69">
        <f t="shared" si="8"/>
        <v>0</v>
      </c>
      <c r="G49" s="69">
        <f t="shared" si="8"/>
        <v>141182</v>
      </c>
      <c r="H49" s="69">
        <f t="shared" si="8"/>
        <v>0</v>
      </c>
      <c r="I49" s="70">
        <f t="shared" si="1"/>
        <v>12362379</v>
      </c>
    </row>
    <row r="50" spans="1:9" x14ac:dyDescent="0.2">
      <c r="A50" s="60" t="s">
        <v>53</v>
      </c>
      <c r="B50" s="62">
        <f>'[4]NEW GAA'!E50</f>
        <v>40000</v>
      </c>
      <c r="C50" s="59">
        <f>'[4]NEW GAA'!AR50</f>
        <v>0</v>
      </c>
      <c r="D50" s="63">
        <f>SUM(B50:C50)</f>
        <v>40000</v>
      </c>
      <c r="E50" s="59">
        <f>[4]AUTO!BA50</f>
        <v>0</v>
      </c>
      <c r="F50" s="60">
        <f>[4]UF!AF50</f>
        <v>0</v>
      </c>
      <c r="G50" s="60">
        <f>'[4]CONT-RA10633'!AN50</f>
        <v>0</v>
      </c>
      <c r="H50" s="60">
        <f>'[4]SUPPL-10652'!L50</f>
        <v>0</v>
      </c>
      <c r="I50" s="60">
        <f t="shared" si="1"/>
        <v>40000</v>
      </c>
    </row>
    <row r="51" spans="1:9" x14ac:dyDescent="0.2">
      <c r="A51" s="60" t="s">
        <v>54</v>
      </c>
      <c r="B51" s="62">
        <f>'[4]NEW GAA'!E51</f>
        <v>78250</v>
      </c>
      <c r="C51" s="59">
        <f>'[4]NEW GAA'!AR51</f>
        <v>0</v>
      </c>
      <c r="D51" s="63">
        <f>SUM(B51:C51)</f>
        <v>78250</v>
      </c>
      <c r="E51" s="59">
        <f>[4]AUTO!BA51</f>
        <v>2005</v>
      </c>
      <c r="F51" s="60">
        <f>[4]UF!AF51</f>
        <v>0</v>
      </c>
      <c r="G51" s="60">
        <f>'[4]CONT-RA10633'!AN51</f>
        <v>0</v>
      </c>
      <c r="H51" s="60">
        <f>'[4]SUPPL-10652'!L51</f>
        <v>0</v>
      </c>
      <c r="I51" s="60">
        <f t="shared" si="1"/>
        <v>80255</v>
      </c>
    </row>
    <row r="52" spans="1:9" x14ac:dyDescent="0.2">
      <c r="A52" s="60" t="s">
        <v>55</v>
      </c>
      <c r="B52" s="62">
        <f>'[4]NEW GAA'!E52</f>
        <v>82792</v>
      </c>
      <c r="C52" s="59">
        <f>'[4]NEW GAA'!AR52</f>
        <v>676</v>
      </c>
      <c r="D52" s="63">
        <f>SUM(B52:C52)</f>
        <v>83468</v>
      </c>
      <c r="E52" s="59">
        <f>[4]AUTO!BA52</f>
        <v>2520</v>
      </c>
      <c r="F52" s="60">
        <f>[4]UF!AF52</f>
        <v>0</v>
      </c>
      <c r="G52" s="60">
        <f>'[4]CONT-RA10633'!AN52</f>
        <v>0</v>
      </c>
      <c r="H52" s="60">
        <f>'[4]SUPPL-10652'!L52</f>
        <v>0</v>
      </c>
      <c r="I52" s="60">
        <f t="shared" si="1"/>
        <v>85988</v>
      </c>
    </row>
    <row r="53" spans="1:9" x14ac:dyDescent="0.2">
      <c r="A53" s="60" t="s">
        <v>56</v>
      </c>
      <c r="B53" s="62">
        <f t="shared" ref="B53:G53" si="9">+B54+B55</f>
        <v>2368769</v>
      </c>
      <c r="C53" s="59">
        <f t="shared" si="9"/>
        <v>3310</v>
      </c>
      <c r="D53" s="63">
        <f t="shared" si="9"/>
        <v>2372079</v>
      </c>
      <c r="E53" s="59">
        <f t="shared" si="9"/>
        <v>1052718</v>
      </c>
      <c r="F53" s="60">
        <f t="shared" si="9"/>
        <v>0</v>
      </c>
      <c r="G53" s="60">
        <f t="shared" si="9"/>
        <v>83812</v>
      </c>
      <c r="H53" s="60">
        <f>'[4]SUPPL-10652'!L53</f>
        <v>0</v>
      </c>
      <c r="I53" s="60">
        <f t="shared" si="1"/>
        <v>3508609</v>
      </c>
    </row>
    <row r="54" spans="1:9" hidden="1" x14ac:dyDescent="0.2">
      <c r="A54" s="60" t="s">
        <v>137</v>
      </c>
      <c r="B54" s="62">
        <f>'[4]NEW GAA'!E54</f>
        <v>2138428</v>
      </c>
      <c r="C54" s="59">
        <f>'[4]NEW GAA'!AR54</f>
        <v>339</v>
      </c>
      <c r="D54" s="63">
        <f>SUM(B54:C54)</f>
        <v>2138767</v>
      </c>
      <c r="E54" s="59">
        <f>[4]AUTO!BA54</f>
        <v>1038214</v>
      </c>
      <c r="F54" s="60">
        <f>[4]UF!AF54</f>
        <v>0</v>
      </c>
      <c r="G54" s="60">
        <f>'[4]CONT-RA10633'!AN54</f>
        <v>83812</v>
      </c>
      <c r="H54" s="60">
        <f>'[4]SUPPL-10652'!L54</f>
        <v>0</v>
      </c>
      <c r="I54" s="60">
        <f t="shared" si="1"/>
        <v>3260793</v>
      </c>
    </row>
    <row r="55" spans="1:9" hidden="1" x14ac:dyDescent="0.2">
      <c r="A55" s="60" t="s">
        <v>138</v>
      </c>
      <c r="B55" s="62">
        <f>'[4]NEW GAA'!E55</f>
        <v>230341</v>
      </c>
      <c r="C55" s="59">
        <f>'[4]NEW GAA'!AR55</f>
        <v>2971</v>
      </c>
      <c r="D55" s="63">
        <f>SUM(B55:C55)</f>
        <v>233312</v>
      </c>
      <c r="E55" s="59">
        <f>[4]AUTO!BA55</f>
        <v>14504</v>
      </c>
      <c r="F55" s="60">
        <f>[4]UF!AF55</f>
        <v>0</v>
      </c>
      <c r="G55" s="60">
        <f>'[4]CONT-RA10633'!AN55</f>
        <v>0</v>
      </c>
      <c r="H55" s="60">
        <f>'[4]SUPPL-10652'!L55</f>
        <v>0</v>
      </c>
      <c r="I55" s="60">
        <f t="shared" si="1"/>
        <v>247816</v>
      </c>
    </row>
    <row r="56" spans="1:9" x14ac:dyDescent="0.2">
      <c r="A56" s="60" t="s">
        <v>59</v>
      </c>
      <c r="B56" s="62">
        <f>'[4]NEW GAA'!E56</f>
        <v>41066</v>
      </c>
      <c r="C56" s="59">
        <f>'[4]NEW GAA'!AR56</f>
        <v>0</v>
      </c>
      <c r="D56" s="63">
        <f>SUM(B56:C56)</f>
        <v>41066</v>
      </c>
      <c r="E56" s="59">
        <f>[4]AUTO!BA56</f>
        <v>2269</v>
      </c>
      <c r="F56" s="60">
        <f>[4]UF!AF56</f>
        <v>0</v>
      </c>
      <c r="G56" s="60">
        <f>'[4]CONT-RA10633'!AN56</f>
        <v>0</v>
      </c>
      <c r="H56" s="60">
        <f>'[4]SUPPL-10652'!L56</f>
        <v>0</v>
      </c>
      <c r="I56" s="60">
        <f t="shared" si="1"/>
        <v>43335</v>
      </c>
    </row>
    <row r="57" spans="1:9" x14ac:dyDescent="0.2">
      <c r="A57" s="60" t="s">
        <v>60</v>
      </c>
      <c r="B57" s="62">
        <f>'[4]NEW GAA'!E57</f>
        <v>119075</v>
      </c>
      <c r="C57" s="59">
        <f>'[4]NEW GAA'!AR57</f>
        <v>1505</v>
      </c>
      <c r="D57" s="63">
        <f>SUM(B57:C57)</f>
        <v>120580</v>
      </c>
      <c r="E57" s="59">
        <f>[4]AUTO!BA57</f>
        <v>3784</v>
      </c>
      <c r="F57" s="60">
        <f>[4]UF!AF57</f>
        <v>0</v>
      </c>
      <c r="G57" s="60">
        <f>'[4]CONT-RA10633'!AN57</f>
        <v>0</v>
      </c>
      <c r="H57" s="60">
        <f>'[4]SUPPL-10652'!L57</f>
        <v>0</v>
      </c>
      <c r="I57" s="60">
        <f t="shared" si="1"/>
        <v>124364</v>
      </c>
    </row>
    <row r="58" spans="1:9" x14ac:dyDescent="0.2">
      <c r="A58" s="60" t="s">
        <v>61</v>
      </c>
      <c r="B58" s="62">
        <f>'[4]NEW GAA'!E58</f>
        <v>407058</v>
      </c>
      <c r="C58" s="59">
        <f>'[4]NEW GAA'!AR58</f>
        <v>12022</v>
      </c>
      <c r="D58" s="63">
        <f t="shared" ref="D58:D67" si="10">SUM(B58:C58)</f>
        <v>419080</v>
      </c>
      <c r="E58" s="59">
        <f>[4]AUTO!BA58</f>
        <v>10245</v>
      </c>
      <c r="F58" s="60">
        <f>[4]UF!AF58</f>
        <v>0</v>
      </c>
      <c r="G58" s="60">
        <f>'[4]CONT-RA10633'!AN58</f>
        <v>0</v>
      </c>
      <c r="H58" s="60">
        <f>'[4]SUPPL-10652'!L58</f>
        <v>0</v>
      </c>
      <c r="I58" s="60">
        <f t="shared" si="1"/>
        <v>429325</v>
      </c>
    </row>
    <row r="59" spans="1:9" x14ac:dyDescent="0.2">
      <c r="A59" s="60" t="s">
        <v>62</v>
      </c>
      <c r="B59" s="62">
        <f>'[4]NEW GAA'!E59</f>
        <v>56824</v>
      </c>
      <c r="C59" s="59">
        <f>'[4]NEW GAA'!AR59</f>
        <v>0</v>
      </c>
      <c r="D59" s="63">
        <f t="shared" si="10"/>
        <v>56824</v>
      </c>
      <c r="E59" s="59">
        <f>[4]AUTO!BA59</f>
        <v>42665</v>
      </c>
      <c r="F59" s="60">
        <f>[4]UF!AF59</f>
        <v>0</v>
      </c>
      <c r="G59" s="60">
        <f>'[4]CONT-RA10633'!AN59</f>
        <v>0</v>
      </c>
      <c r="H59" s="60">
        <f>'[4]SUPPL-10652'!L59</f>
        <v>0</v>
      </c>
      <c r="I59" s="60">
        <f t="shared" si="1"/>
        <v>99489</v>
      </c>
    </row>
    <row r="60" spans="1:9" x14ac:dyDescent="0.2">
      <c r="A60" s="60" t="s">
        <v>222</v>
      </c>
      <c r="B60" s="62">
        <f>'[4]NEW GAA'!E60</f>
        <v>57976</v>
      </c>
      <c r="C60" s="59">
        <f>'[4]NEW GAA'!AR60</f>
        <v>0</v>
      </c>
      <c r="D60" s="63">
        <f t="shared" si="10"/>
        <v>57976</v>
      </c>
      <c r="E60" s="59">
        <f>[4]AUTO!BA60</f>
        <v>2881</v>
      </c>
      <c r="F60" s="60">
        <f>[4]UF!AF60</f>
        <v>0</v>
      </c>
      <c r="G60" s="60">
        <f>'[4]CONT-RA10633'!AN60</f>
        <v>0</v>
      </c>
      <c r="H60" s="60">
        <f>'[4]SUPPL-10652'!L60</f>
        <v>0</v>
      </c>
      <c r="I60" s="60">
        <f t="shared" si="1"/>
        <v>60857</v>
      </c>
    </row>
    <row r="61" spans="1:9" x14ac:dyDescent="0.2">
      <c r="A61" s="60" t="s">
        <v>63</v>
      </c>
      <c r="B61" s="62">
        <f>'[4]NEW GAA'!E61</f>
        <v>63195</v>
      </c>
      <c r="C61" s="59">
        <f>'[4]NEW GAA'!AR61</f>
        <v>1698</v>
      </c>
      <c r="D61" s="63">
        <f t="shared" si="10"/>
        <v>64893</v>
      </c>
      <c r="E61" s="59">
        <f>[4]AUTO!BA61</f>
        <v>15662</v>
      </c>
      <c r="F61" s="60">
        <f>[4]UF!AF61</f>
        <v>0</v>
      </c>
      <c r="G61" s="60">
        <f>'[4]CONT-RA10633'!AN61</f>
        <v>0</v>
      </c>
      <c r="H61" s="60">
        <f>'[4]SUPPL-10652'!L61</f>
        <v>0</v>
      </c>
      <c r="I61" s="60">
        <f t="shared" si="1"/>
        <v>80555</v>
      </c>
    </row>
    <row r="62" spans="1:9" ht="13.5" customHeight="1" x14ac:dyDescent="0.2">
      <c r="A62" s="60" t="s">
        <v>178</v>
      </c>
      <c r="B62" s="62">
        <f>'[4]NEW GAA'!E62</f>
        <v>99057</v>
      </c>
      <c r="C62" s="59">
        <f>'[4]NEW GAA'!AR62</f>
        <v>0</v>
      </c>
      <c r="D62" s="63">
        <f t="shared" si="10"/>
        <v>99057</v>
      </c>
      <c r="E62" s="59">
        <f>[4]AUTO!BA62</f>
        <v>3236</v>
      </c>
      <c r="F62" s="60">
        <f>[4]UF!AF62</f>
        <v>0</v>
      </c>
      <c r="G62" s="60">
        <f>'[4]CONT-RA10633'!AN62</f>
        <v>0</v>
      </c>
      <c r="H62" s="60">
        <f>'[4]SUPPL-10652'!L62</f>
        <v>0</v>
      </c>
      <c r="I62" s="60">
        <f t="shared" si="1"/>
        <v>102293</v>
      </c>
    </row>
    <row r="63" spans="1:9" x14ac:dyDescent="0.2">
      <c r="A63" s="60" t="s">
        <v>64</v>
      </c>
      <c r="B63" s="62">
        <f>'[4]NEW GAA'!E63</f>
        <v>189434</v>
      </c>
      <c r="C63" s="59">
        <f>'[4]NEW GAA'!AR63</f>
        <v>775</v>
      </c>
      <c r="D63" s="63">
        <f t="shared" si="10"/>
        <v>190209</v>
      </c>
      <c r="E63" s="59">
        <f>[4]AUTO!BA63</f>
        <v>152996</v>
      </c>
      <c r="F63" s="60">
        <f>[4]UF!AF63</f>
        <v>0</v>
      </c>
      <c r="G63" s="60">
        <f>'[4]CONT-RA10633'!AN63</f>
        <v>0</v>
      </c>
      <c r="H63" s="60">
        <f>'[4]SUPPL-10652'!L63</f>
        <v>0</v>
      </c>
      <c r="I63" s="60">
        <f t="shared" si="1"/>
        <v>343205</v>
      </c>
    </row>
    <row r="64" spans="1:9" x14ac:dyDescent="0.2">
      <c r="A64" s="60" t="s">
        <v>65</v>
      </c>
      <c r="B64" s="62">
        <f>'[4]NEW GAA'!E64</f>
        <v>119507</v>
      </c>
      <c r="C64" s="59">
        <f>'[4]NEW GAA'!AR64</f>
        <v>0</v>
      </c>
      <c r="D64" s="63">
        <f t="shared" si="10"/>
        <v>119507</v>
      </c>
      <c r="E64" s="59">
        <f>[4]AUTO!BA64</f>
        <v>3356</v>
      </c>
      <c r="F64" s="60">
        <f>[4]UF!AF64</f>
        <v>0</v>
      </c>
      <c r="G64" s="60">
        <f>'[4]CONT-RA10633'!AN64</f>
        <v>0</v>
      </c>
      <c r="H64" s="60">
        <f>'[4]SUPPL-10652'!L64</f>
        <v>0</v>
      </c>
      <c r="I64" s="60">
        <f t="shared" si="1"/>
        <v>122863</v>
      </c>
    </row>
    <row r="65" spans="1:9" x14ac:dyDescent="0.2">
      <c r="A65" s="60" t="s">
        <v>66</v>
      </c>
      <c r="B65" s="62">
        <f>'[4]NEW GAA'!E65</f>
        <v>99942</v>
      </c>
      <c r="C65" s="59">
        <f>'[4]NEW GAA'!AR65</f>
        <v>10730</v>
      </c>
      <c r="D65" s="63">
        <f t="shared" si="10"/>
        <v>110672</v>
      </c>
      <c r="E65" s="59">
        <f>[4]AUTO!BA65</f>
        <v>3386</v>
      </c>
      <c r="F65" s="60">
        <f>[4]UF!AF65</f>
        <v>0</v>
      </c>
      <c r="G65" s="60">
        <f>'[4]CONT-RA10633'!AN65</f>
        <v>0</v>
      </c>
      <c r="H65" s="60">
        <f>'[4]SUPPL-10652'!L65</f>
        <v>0</v>
      </c>
      <c r="I65" s="60">
        <f t="shared" si="1"/>
        <v>114058</v>
      </c>
    </row>
    <row r="66" spans="1:9" x14ac:dyDescent="0.2">
      <c r="A66" s="60" t="s">
        <v>67</v>
      </c>
      <c r="B66" s="62">
        <f>'[4]NEW GAA'!E66</f>
        <v>23287</v>
      </c>
      <c r="C66" s="59">
        <f>'[4]NEW GAA'!AR66</f>
        <v>625</v>
      </c>
      <c r="D66" s="63">
        <f t="shared" si="10"/>
        <v>23912</v>
      </c>
      <c r="E66" s="59">
        <f>[4]AUTO!BA66</f>
        <v>31987</v>
      </c>
      <c r="F66" s="60">
        <f>[4]UF!AF66</f>
        <v>0</v>
      </c>
      <c r="G66" s="60">
        <f>'[4]CONT-RA10633'!AN66</f>
        <v>0</v>
      </c>
      <c r="H66" s="60">
        <f>'[4]SUPPL-10652'!L66</f>
        <v>0</v>
      </c>
      <c r="I66" s="60">
        <f t="shared" si="1"/>
        <v>55899</v>
      </c>
    </row>
    <row r="67" spans="1:9" x14ac:dyDescent="0.2">
      <c r="A67" s="60" t="s">
        <v>68</v>
      </c>
      <c r="B67" s="62">
        <f>'[4]NEW GAA'!E67</f>
        <v>154497</v>
      </c>
      <c r="C67" s="59">
        <f>'[4]NEW GAA'!AR67</f>
        <v>0</v>
      </c>
      <c r="D67" s="63">
        <f t="shared" si="10"/>
        <v>154497</v>
      </c>
      <c r="E67" s="59">
        <f>[4]AUTO!BA67</f>
        <v>4117</v>
      </c>
      <c r="F67" s="60">
        <f>[4]UF!AF67</f>
        <v>0</v>
      </c>
      <c r="G67" s="60">
        <f>'[4]CONT-RA10633'!AN67</f>
        <v>0</v>
      </c>
      <c r="H67" s="60">
        <f>'[4]SUPPL-10652'!L67</f>
        <v>0</v>
      </c>
      <c r="I67" s="60">
        <f t="shared" si="1"/>
        <v>158614</v>
      </c>
    </row>
    <row r="68" spans="1:9" x14ac:dyDescent="0.2">
      <c r="A68" s="18" t="s">
        <v>69</v>
      </c>
      <c r="B68" s="72">
        <f t="shared" ref="B68:G68" si="11">SUM(B69:B72)</f>
        <v>1149430</v>
      </c>
      <c r="C68" s="73">
        <f t="shared" si="11"/>
        <v>1262</v>
      </c>
      <c r="D68" s="74">
        <f t="shared" si="11"/>
        <v>1150692</v>
      </c>
      <c r="E68" s="73">
        <f t="shared" si="11"/>
        <v>673306</v>
      </c>
      <c r="F68" s="75">
        <f t="shared" si="11"/>
        <v>0</v>
      </c>
      <c r="G68" s="75">
        <f t="shared" si="11"/>
        <v>28470</v>
      </c>
      <c r="H68" s="75"/>
      <c r="I68" s="75">
        <f t="shared" si="1"/>
        <v>1852468</v>
      </c>
    </row>
    <row r="69" spans="1:9" x14ac:dyDescent="0.2">
      <c r="A69" s="18" t="s">
        <v>70</v>
      </c>
      <c r="B69" s="62">
        <f>'[4]NEW GAA'!E69</f>
        <v>30165</v>
      </c>
      <c r="C69" s="59">
        <f>'[4]NEW GAA'!AR69</f>
        <v>0</v>
      </c>
      <c r="D69" s="63">
        <f t="shared" ref="D69:D88" si="12">SUM(B69:C69)</f>
        <v>30165</v>
      </c>
      <c r="E69" s="59">
        <f>[4]AUTO!BA69</f>
        <v>659514</v>
      </c>
      <c r="F69" s="60">
        <f>[4]UF!AF69</f>
        <v>0</v>
      </c>
      <c r="G69" s="60">
        <f>'[4]CONT-RA10633'!AN69</f>
        <v>0</v>
      </c>
      <c r="H69" s="60">
        <f>'[4]SUPPL-10652'!L69</f>
        <v>0</v>
      </c>
      <c r="I69" s="60">
        <f t="shared" si="1"/>
        <v>689679</v>
      </c>
    </row>
    <row r="70" spans="1:9" x14ac:dyDescent="0.2">
      <c r="A70" s="18" t="s">
        <v>71</v>
      </c>
      <c r="B70" s="62">
        <f>'[4]NEW GAA'!E70</f>
        <v>743049</v>
      </c>
      <c r="C70" s="59">
        <f>'[4]NEW GAA'!AR70</f>
        <v>0</v>
      </c>
      <c r="D70" s="63">
        <f t="shared" si="12"/>
        <v>743049</v>
      </c>
      <c r="E70" s="59">
        <f>[4]AUTO!BA70</f>
        <v>4660</v>
      </c>
      <c r="F70" s="60">
        <f>[4]UF!AF70</f>
        <v>0</v>
      </c>
      <c r="G70" s="60">
        <f>'[4]CONT-RA10633'!AN70</f>
        <v>0</v>
      </c>
      <c r="H70" s="60">
        <f>'[4]SUPPL-10652'!L70</f>
        <v>0</v>
      </c>
      <c r="I70" s="60">
        <f t="shared" si="1"/>
        <v>747709</v>
      </c>
    </row>
    <row r="71" spans="1:9" x14ac:dyDescent="0.2">
      <c r="A71" s="18" t="s">
        <v>72</v>
      </c>
      <c r="B71" s="62">
        <f>'[4]NEW GAA'!E71</f>
        <v>270221</v>
      </c>
      <c r="C71" s="59">
        <f>'[4]NEW GAA'!AR71</f>
        <v>779</v>
      </c>
      <c r="D71" s="63">
        <f t="shared" si="12"/>
        <v>271000</v>
      </c>
      <c r="E71" s="59">
        <f>[4]AUTO!BA71</f>
        <v>4872</v>
      </c>
      <c r="F71" s="60">
        <f>[4]UF!AF71</f>
        <v>0</v>
      </c>
      <c r="G71" s="60">
        <f>'[4]CONT-RA10633'!AN71</f>
        <v>28470</v>
      </c>
      <c r="H71" s="60">
        <f>'[4]SUPPL-10652'!L71</f>
        <v>0</v>
      </c>
      <c r="I71" s="60">
        <f t="shared" si="1"/>
        <v>304342</v>
      </c>
    </row>
    <row r="72" spans="1:9" x14ac:dyDescent="0.2">
      <c r="A72" s="18" t="s">
        <v>73</v>
      </c>
      <c r="B72" s="62">
        <f>'[4]NEW GAA'!E72</f>
        <v>105995</v>
      </c>
      <c r="C72" s="59">
        <f>'[4]NEW GAA'!AR72</f>
        <v>483</v>
      </c>
      <c r="D72" s="63">
        <f t="shared" si="12"/>
        <v>106478</v>
      </c>
      <c r="E72" s="59">
        <f>[4]AUTO!BA72</f>
        <v>4260</v>
      </c>
      <c r="F72" s="60">
        <f>[4]UF!AF72</f>
        <v>0</v>
      </c>
      <c r="G72" s="60">
        <f>'[4]CONT-RA10633'!AN72</f>
        <v>0</v>
      </c>
      <c r="H72" s="60">
        <f>'[4]SUPPL-10652'!L72</f>
        <v>0</v>
      </c>
      <c r="I72" s="60">
        <f t="shared" si="1"/>
        <v>110738</v>
      </c>
    </row>
    <row r="73" spans="1:9" x14ac:dyDescent="0.2">
      <c r="A73" s="18" t="s">
        <v>74</v>
      </c>
      <c r="B73" s="62">
        <f>'[4]NEW GAA'!E73</f>
        <v>774823</v>
      </c>
      <c r="C73" s="59">
        <f>'[4]NEW GAA'!AR73</f>
        <v>5481</v>
      </c>
      <c r="D73" s="63">
        <f t="shared" si="12"/>
        <v>780304</v>
      </c>
      <c r="E73" s="59">
        <f>[4]AUTO!BA73</f>
        <v>47467</v>
      </c>
      <c r="F73" s="60">
        <f>[4]UF!AF73</f>
        <v>0</v>
      </c>
      <c r="G73" s="60">
        <f>'[4]CONT-RA10633'!AN73</f>
        <v>0</v>
      </c>
      <c r="H73" s="60">
        <f>'[4]SUPPL-10652'!L73</f>
        <v>0</v>
      </c>
      <c r="I73" s="60">
        <f t="shared" ref="I73:I95" si="13">SUM(D73:H73)</f>
        <v>827771</v>
      </c>
    </row>
    <row r="74" spans="1:9" x14ac:dyDescent="0.2">
      <c r="A74" s="18" t="s">
        <v>139</v>
      </c>
      <c r="B74" s="62">
        <f>'[4]NEW GAA'!E74</f>
        <v>436779</v>
      </c>
      <c r="C74" s="59">
        <f>'[4]NEW GAA'!AR74</f>
        <v>12968</v>
      </c>
      <c r="D74" s="63">
        <f t="shared" si="12"/>
        <v>449747</v>
      </c>
      <c r="E74" s="59">
        <f>[4]AUTO!BA74</f>
        <v>32895</v>
      </c>
      <c r="F74" s="60">
        <f>[4]UF!AF74</f>
        <v>0</v>
      </c>
      <c r="G74" s="60">
        <f>'[4]CONT-RA10633'!AN74</f>
        <v>0</v>
      </c>
      <c r="H74" s="60">
        <f>'[4]SUPPL-10652'!L74</f>
        <v>0</v>
      </c>
      <c r="I74" s="60">
        <f t="shared" si="13"/>
        <v>482642</v>
      </c>
    </row>
    <row r="75" spans="1:9" x14ac:dyDescent="0.2">
      <c r="A75" s="18" t="s">
        <v>75</v>
      </c>
      <c r="B75" s="62">
        <f>'[4]NEW GAA'!E75</f>
        <v>530030</v>
      </c>
      <c r="C75" s="59">
        <f>'[4]NEW GAA'!AR75</f>
        <v>1598</v>
      </c>
      <c r="D75" s="63">
        <f t="shared" si="12"/>
        <v>531628</v>
      </c>
      <c r="E75" s="59">
        <f>[4]AUTO!BA75</f>
        <v>32338</v>
      </c>
      <c r="F75" s="60">
        <f>[4]UF!AF75</f>
        <v>0</v>
      </c>
      <c r="G75" s="60">
        <f>'[4]CONT-RA10633'!AN75</f>
        <v>0</v>
      </c>
      <c r="H75" s="60">
        <f>'[4]SUPPL-10652'!L75</f>
        <v>0</v>
      </c>
      <c r="I75" s="60">
        <f t="shared" si="13"/>
        <v>563966</v>
      </c>
    </row>
    <row r="76" spans="1:9" x14ac:dyDescent="0.2">
      <c r="A76" s="18" t="s">
        <v>76</v>
      </c>
      <c r="B76" s="62">
        <f>'[4]NEW GAA'!E76</f>
        <v>91622</v>
      </c>
      <c r="C76" s="59">
        <f>'[4]NEW GAA'!AR76</f>
        <v>886</v>
      </c>
      <c r="D76" s="63">
        <f t="shared" si="12"/>
        <v>92508</v>
      </c>
      <c r="E76" s="59">
        <f>[4]AUTO!BA76</f>
        <v>3767</v>
      </c>
      <c r="F76" s="60">
        <f>[4]UF!AF76</f>
        <v>0</v>
      </c>
      <c r="G76" s="60">
        <f>'[4]CONT-RA10633'!AN76</f>
        <v>0</v>
      </c>
      <c r="H76" s="60">
        <f>'[4]SUPPL-10652'!L76</f>
        <v>0</v>
      </c>
      <c r="I76" s="60">
        <f t="shared" si="13"/>
        <v>96275</v>
      </c>
    </row>
    <row r="77" spans="1:9" x14ac:dyDescent="0.2">
      <c r="A77" s="18" t="s">
        <v>77</v>
      </c>
      <c r="B77" s="62">
        <f>'[4]NEW GAA'!E77</f>
        <v>314747</v>
      </c>
      <c r="C77" s="59">
        <f>'[4]NEW GAA'!AR77</f>
        <v>5765</v>
      </c>
      <c r="D77" s="63">
        <f t="shared" si="12"/>
        <v>320512</v>
      </c>
      <c r="E77" s="59">
        <f>[4]AUTO!BA77</f>
        <v>16825</v>
      </c>
      <c r="F77" s="60">
        <f>[4]UF!AF77</f>
        <v>0</v>
      </c>
      <c r="G77" s="60">
        <f>'[4]CONT-RA10633'!AN77</f>
        <v>0</v>
      </c>
      <c r="H77" s="60">
        <f>'[4]SUPPL-10652'!L77</f>
        <v>0</v>
      </c>
      <c r="I77" s="60">
        <f t="shared" si="13"/>
        <v>337337</v>
      </c>
    </row>
    <row r="78" spans="1:9" x14ac:dyDescent="0.2">
      <c r="A78" s="18" t="s">
        <v>78</v>
      </c>
      <c r="B78" s="62">
        <f>'[4]NEW GAA'!E78</f>
        <v>582280</v>
      </c>
      <c r="C78" s="59">
        <f>'[4]NEW GAA'!AR78</f>
        <v>0</v>
      </c>
      <c r="D78" s="63">
        <f t="shared" si="12"/>
        <v>582280</v>
      </c>
      <c r="E78" s="59">
        <f>[4]AUTO!BA78</f>
        <v>0</v>
      </c>
      <c r="F78" s="60">
        <f>[4]UF!AF78</f>
        <v>0</v>
      </c>
      <c r="G78" s="60">
        <f>'[4]CONT-RA10633'!AN78</f>
        <v>0</v>
      </c>
      <c r="H78" s="60">
        <f>'[4]SUPPL-10652'!L78</f>
        <v>0</v>
      </c>
      <c r="I78" s="60">
        <f t="shared" si="13"/>
        <v>582280</v>
      </c>
    </row>
    <row r="79" spans="1:9" x14ac:dyDescent="0.2">
      <c r="A79" s="18" t="s">
        <v>179</v>
      </c>
      <c r="B79" s="62">
        <f>'[4]NEW GAA'!E79</f>
        <v>45826</v>
      </c>
      <c r="C79" s="59">
        <f>'[4]NEW GAA'!AR79</f>
        <v>536</v>
      </c>
      <c r="D79" s="63">
        <f t="shared" si="12"/>
        <v>46362</v>
      </c>
      <c r="E79" s="59">
        <f>[4]AUTO!BA79</f>
        <v>2284</v>
      </c>
      <c r="F79" s="60">
        <f>[4]UF!AF79</f>
        <v>0</v>
      </c>
      <c r="G79" s="60">
        <f>'[4]CONT-RA10633'!AN79</f>
        <v>0</v>
      </c>
      <c r="H79" s="60">
        <f>'[4]SUPPL-10652'!L79</f>
        <v>0</v>
      </c>
      <c r="I79" s="60">
        <f t="shared" si="13"/>
        <v>48646</v>
      </c>
    </row>
    <row r="80" spans="1:9" x14ac:dyDescent="0.2">
      <c r="A80" s="18" t="s">
        <v>81</v>
      </c>
      <c r="B80" s="62">
        <f>'[4]NEW GAA'!E80</f>
        <v>168778</v>
      </c>
      <c r="C80" s="59">
        <f>'[4]NEW GAA'!AR80</f>
        <v>0</v>
      </c>
      <c r="D80" s="63">
        <f t="shared" si="12"/>
        <v>168778</v>
      </c>
      <c r="E80" s="59">
        <f>[4]AUTO!BA80</f>
        <v>837</v>
      </c>
      <c r="F80" s="60">
        <f>[4]UF!AF80</f>
        <v>0</v>
      </c>
      <c r="G80" s="60">
        <f>'[4]CONT-RA10633'!AN80</f>
        <v>0</v>
      </c>
      <c r="H80" s="60">
        <f>'[4]SUPPL-10652'!L80</f>
        <v>0</v>
      </c>
      <c r="I80" s="60">
        <f t="shared" si="13"/>
        <v>169615</v>
      </c>
    </row>
    <row r="81" spans="1:9" x14ac:dyDescent="0.2">
      <c r="A81" s="18" t="s">
        <v>140</v>
      </c>
      <c r="B81" s="62">
        <f>'[4]NEW GAA'!E81</f>
        <v>57265</v>
      </c>
      <c r="C81" s="59">
        <f>'[4]NEW GAA'!AR81</f>
        <v>0</v>
      </c>
      <c r="D81" s="63">
        <f t="shared" si="12"/>
        <v>57265</v>
      </c>
      <c r="E81" s="59">
        <f>[4]AUTO!BA81</f>
        <v>19659</v>
      </c>
      <c r="F81" s="60">
        <f>[4]UF!AF81</f>
        <v>0</v>
      </c>
      <c r="G81" s="60">
        <f>'[4]CONT-RA10633'!AN81</f>
        <v>0</v>
      </c>
      <c r="H81" s="60">
        <f>'[4]SUPPL-10652'!L81</f>
        <v>0</v>
      </c>
      <c r="I81" s="60">
        <f t="shared" si="13"/>
        <v>76924</v>
      </c>
    </row>
    <row r="82" spans="1:9" x14ac:dyDescent="0.2">
      <c r="A82" s="18" t="s">
        <v>79</v>
      </c>
      <c r="B82" s="62">
        <f>'[4]NEW GAA'!E82</f>
        <v>897357</v>
      </c>
      <c r="C82" s="59">
        <f>'[4]NEW GAA'!AR82</f>
        <v>17094</v>
      </c>
      <c r="D82" s="63">
        <f t="shared" si="12"/>
        <v>914451</v>
      </c>
      <c r="E82" s="59">
        <f>[4]AUTO!BA82</f>
        <v>54305</v>
      </c>
      <c r="F82" s="60">
        <f>[4]UF!AF82</f>
        <v>0</v>
      </c>
      <c r="G82" s="60">
        <f>'[4]CONT-RA10633'!AN82</f>
        <v>0</v>
      </c>
      <c r="H82" s="60">
        <f>'[4]SUPPL-10652'!L82</f>
        <v>0</v>
      </c>
      <c r="I82" s="60">
        <f t="shared" si="13"/>
        <v>968756</v>
      </c>
    </row>
    <row r="83" spans="1:9" x14ac:dyDescent="0.2">
      <c r="A83" s="18" t="s">
        <v>80</v>
      </c>
      <c r="B83" s="62">
        <f>'[4]NEW GAA'!E83</f>
        <v>114320</v>
      </c>
      <c r="C83" s="59">
        <f>'[4]NEW GAA'!AR83</f>
        <v>1536</v>
      </c>
      <c r="D83" s="63">
        <f t="shared" si="12"/>
        <v>115856</v>
      </c>
      <c r="E83" s="59">
        <f>[4]AUTO!BA83</f>
        <v>2484</v>
      </c>
      <c r="F83" s="60">
        <f>[4]UF!AF83</f>
        <v>0</v>
      </c>
      <c r="G83" s="60">
        <f>'[4]CONT-RA10633'!AN83</f>
        <v>0</v>
      </c>
      <c r="H83" s="60">
        <f>'[4]SUPPL-10652'!L83</f>
        <v>0</v>
      </c>
      <c r="I83" s="60">
        <f t="shared" si="13"/>
        <v>118340</v>
      </c>
    </row>
    <row r="84" spans="1:9" s="76" customFormat="1" x14ac:dyDescent="0.2">
      <c r="A84" s="18" t="s">
        <v>82</v>
      </c>
      <c r="B84" s="62">
        <f>'[4]NEW GAA'!E84</f>
        <v>186924</v>
      </c>
      <c r="C84" s="59">
        <f>'[4]NEW GAA'!AR84</f>
        <v>1110</v>
      </c>
      <c r="D84" s="63">
        <f t="shared" si="12"/>
        <v>188034</v>
      </c>
      <c r="E84" s="59">
        <f>[4]AUTO!BA84</f>
        <v>4082</v>
      </c>
      <c r="F84" s="60">
        <f>[4]UF!AF84</f>
        <v>0</v>
      </c>
      <c r="G84" s="60">
        <f>'[4]CONT-RA10633'!AN84</f>
        <v>0</v>
      </c>
      <c r="H84" s="60">
        <f>'[4]SUPPL-10652'!L84</f>
        <v>0</v>
      </c>
      <c r="I84" s="60">
        <f t="shared" si="13"/>
        <v>192116</v>
      </c>
    </row>
    <row r="85" spans="1:9" x14ac:dyDescent="0.2">
      <c r="A85" s="18" t="s">
        <v>83</v>
      </c>
      <c r="B85" s="62">
        <f>'[4]NEW GAA'!E85</f>
        <v>117773</v>
      </c>
      <c r="C85" s="59">
        <f>'[4]NEW GAA'!AR85</f>
        <v>1194</v>
      </c>
      <c r="D85" s="63">
        <f t="shared" si="12"/>
        <v>118967</v>
      </c>
      <c r="E85" s="59">
        <f>[4]AUTO!BA85</f>
        <v>4911</v>
      </c>
      <c r="F85" s="60">
        <f>[4]UF!AF85</f>
        <v>0</v>
      </c>
      <c r="G85" s="60">
        <f>'[4]CONT-RA10633'!AN85</f>
        <v>0</v>
      </c>
      <c r="H85" s="60">
        <f>'[4]SUPPL-10652'!L85</f>
        <v>0</v>
      </c>
      <c r="I85" s="60">
        <f t="shared" si="13"/>
        <v>123878</v>
      </c>
    </row>
    <row r="86" spans="1:9" x14ac:dyDescent="0.2">
      <c r="A86" s="18" t="s">
        <v>211</v>
      </c>
      <c r="B86" s="62">
        <f>'[4]NEW GAA'!E86</f>
        <v>72232</v>
      </c>
      <c r="C86" s="59">
        <f>'[4]NEW GAA'!AR86</f>
        <v>265</v>
      </c>
      <c r="D86" s="63">
        <f t="shared" si="12"/>
        <v>72497</v>
      </c>
      <c r="E86" s="59">
        <f>[4]AUTO!BA86</f>
        <v>0</v>
      </c>
      <c r="F86" s="60">
        <f>[4]UF!AF86</f>
        <v>0</v>
      </c>
      <c r="G86" s="60">
        <f>'[4]CONT-RA10633'!AN86</f>
        <v>28900</v>
      </c>
      <c r="H86" s="60">
        <f>'[4]SUPPL-10652'!L86</f>
        <v>0</v>
      </c>
      <c r="I86" s="60">
        <f t="shared" si="13"/>
        <v>101397</v>
      </c>
    </row>
    <row r="87" spans="1:9" ht="13.5" customHeight="1" x14ac:dyDescent="0.2">
      <c r="A87" s="18" t="s">
        <v>84</v>
      </c>
      <c r="B87" s="62">
        <f>'[4]NEW GAA'!E87</f>
        <v>36433</v>
      </c>
      <c r="C87" s="59">
        <f>'[4]NEW GAA'!AR87</f>
        <v>648</v>
      </c>
      <c r="D87" s="63">
        <f t="shared" si="12"/>
        <v>37081</v>
      </c>
      <c r="E87" s="59">
        <f>[4]AUTO!BA87</f>
        <v>2054</v>
      </c>
      <c r="F87" s="60">
        <f>[4]UF!AF87</f>
        <v>0</v>
      </c>
      <c r="G87" s="60">
        <f>'[4]CONT-RA10633'!AN87</f>
        <v>0</v>
      </c>
      <c r="H87" s="60">
        <f>'[4]SUPPL-10652'!L87</f>
        <v>0</v>
      </c>
      <c r="I87" s="60">
        <f t="shared" si="13"/>
        <v>39135</v>
      </c>
    </row>
    <row r="88" spans="1:9" x14ac:dyDescent="0.2">
      <c r="A88" s="18" t="s">
        <v>85</v>
      </c>
      <c r="B88" s="62">
        <f>'[4]NEW GAA'!E88</f>
        <v>315292</v>
      </c>
      <c r="C88" s="59">
        <f>'[4]NEW GAA'!AR88</f>
        <v>224</v>
      </c>
      <c r="D88" s="63">
        <f t="shared" si="12"/>
        <v>315516</v>
      </c>
      <c r="E88" s="59">
        <f>[4]AUTO!BA88</f>
        <v>15608</v>
      </c>
      <c r="F88" s="60">
        <f>[4]UF!AF88</f>
        <v>0</v>
      </c>
      <c r="G88" s="60">
        <f>'[4]CONT-RA10633'!AN88</f>
        <v>0</v>
      </c>
      <c r="H88" s="60">
        <f>'[4]SUPPL-10652'!L88</f>
        <v>0</v>
      </c>
      <c r="I88" s="60">
        <f t="shared" si="13"/>
        <v>331124</v>
      </c>
    </row>
    <row r="89" spans="1:9" x14ac:dyDescent="0.2">
      <c r="A89" s="77"/>
      <c r="B89" s="62"/>
      <c r="C89" s="59"/>
      <c r="D89" s="63"/>
      <c r="E89" s="59"/>
      <c r="F89" s="60"/>
      <c r="G89" s="60"/>
      <c r="H89" s="60"/>
      <c r="I89" s="60"/>
    </row>
    <row r="90" spans="1:9" ht="14.25" customHeight="1" x14ac:dyDescent="0.2">
      <c r="A90" s="60" t="s">
        <v>147</v>
      </c>
      <c r="B90" s="62"/>
      <c r="C90" s="59">
        <f>'[4]NEW GAA'!AR90</f>
        <v>25431756</v>
      </c>
      <c r="D90" s="63">
        <f t="shared" ref="D90:D95" si="14">SUM(B90:C90)</f>
        <v>25431756</v>
      </c>
      <c r="E90" s="59">
        <f>[4]AUTO!BA90</f>
        <v>8604325</v>
      </c>
      <c r="F90" s="60">
        <f>[4]UF!AF90</f>
        <v>0</v>
      </c>
      <c r="G90" s="60">
        <f>'[4]CONT-RA10633'!AN90</f>
        <v>871002</v>
      </c>
      <c r="H90" s="60">
        <f>'[4]SUPPL-10652'!L90</f>
        <v>9735863</v>
      </c>
      <c r="I90" s="60">
        <f t="shared" si="13"/>
        <v>44642946</v>
      </c>
    </row>
    <row r="91" spans="1:9" ht="15" customHeight="1" x14ac:dyDescent="0.2">
      <c r="A91" s="78" t="s">
        <v>148</v>
      </c>
      <c r="B91" s="62"/>
      <c r="C91" s="59">
        <f>SUM(C92:C93)</f>
        <v>5576937</v>
      </c>
      <c r="D91" s="79">
        <f t="shared" si="14"/>
        <v>5576937</v>
      </c>
      <c r="E91" s="80">
        <f>SUM(E92:E93)</f>
        <v>389860429</v>
      </c>
      <c r="F91" s="78">
        <f>SUM(F92:F93)</f>
        <v>0</v>
      </c>
      <c r="G91" s="78">
        <f>SUM(G92:G93)</f>
        <v>3610879</v>
      </c>
      <c r="H91" s="78">
        <f>SUM(H92:H93)</f>
        <v>0</v>
      </c>
      <c r="I91" s="78">
        <f t="shared" si="13"/>
        <v>399048245</v>
      </c>
    </row>
    <row r="92" spans="1:9" ht="14.25" hidden="1" customHeight="1" x14ac:dyDescent="0.2">
      <c r="A92" s="78" t="s">
        <v>149</v>
      </c>
      <c r="B92" s="62">
        <f>'[4]NEW GAA'!E92</f>
        <v>0</v>
      </c>
      <c r="C92" s="59">
        <f>'[4]NEW GAA'!AR92</f>
        <v>4625660</v>
      </c>
      <c r="D92" s="63">
        <f t="shared" si="14"/>
        <v>4625660</v>
      </c>
      <c r="E92" s="59">
        <f>[4]AUTO!BA92</f>
        <v>389860429</v>
      </c>
      <c r="F92" s="60">
        <f>[4]UF!AF92</f>
        <v>0</v>
      </c>
      <c r="G92" s="60">
        <f>'[4]CONT-RA10633'!AN92</f>
        <v>0</v>
      </c>
      <c r="H92" s="60"/>
      <c r="I92" s="60">
        <f t="shared" si="13"/>
        <v>394486089</v>
      </c>
    </row>
    <row r="93" spans="1:9" ht="14.25" hidden="1" customHeight="1" x14ac:dyDescent="0.2">
      <c r="A93" s="78" t="s">
        <v>150</v>
      </c>
      <c r="B93" s="62">
        <f>'[4]NEW GAA'!E93</f>
        <v>0</v>
      </c>
      <c r="C93" s="59">
        <f>'[4]NEW GAA'!AR93</f>
        <v>951277</v>
      </c>
      <c r="D93" s="63">
        <f t="shared" si="14"/>
        <v>951277</v>
      </c>
      <c r="E93" s="59">
        <f>[4]AUTO!BA93</f>
        <v>0</v>
      </c>
      <c r="F93" s="60">
        <f>[4]UF!AF93</f>
        <v>0</v>
      </c>
      <c r="G93" s="60">
        <f>'[4]CONT-RA10633'!AN93</f>
        <v>3610879</v>
      </c>
      <c r="H93" s="60">
        <f>'[4]SUPPL-10652'!L93</f>
        <v>0</v>
      </c>
      <c r="I93" s="60">
        <f t="shared" si="13"/>
        <v>4562156</v>
      </c>
    </row>
    <row r="94" spans="1:9" x14ac:dyDescent="0.2">
      <c r="A94" s="60" t="s">
        <v>151</v>
      </c>
      <c r="B94" s="62">
        <f>'[4]NEW GAA'!E94</f>
        <v>0</v>
      </c>
      <c r="C94" s="59">
        <f>'[4]NEW GAA'!AR94</f>
        <v>1980760</v>
      </c>
      <c r="D94" s="63">
        <f t="shared" si="14"/>
        <v>1980760</v>
      </c>
      <c r="E94" s="59">
        <f>[4]AUTO!BA94</f>
        <v>2072</v>
      </c>
      <c r="F94" s="60">
        <f>[4]UF!AF94</f>
        <v>0</v>
      </c>
      <c r="G94" s="60">
        <f>'[4]CONT-RA10633'!AN94</f>
        <v>0</v>
      </c>
      <c r="H94" s="60"/>
      <c r="I94" s="60">
        <f t="shared" si="13"/>
        <v>1982832</v>
      </c>
    </row>
    <row r="95" spans="1:9" ht="14.25" customHeight="1" x14ac:dyDescent="0.2">
      <c r="A95" s="77" t="s">
        <v>297</v>
      </c>
      <c r="B95" s="62">
        <f>'[4]NEW GAA'!E95</f>
        <v>0</v>
      </c>
      <c r="C95" s="59">
        <f>'[4]NEW GAA'!AR95</f>
        <v>0</v>
      </c>
      <c r="D95" s="63">
        <f t="shared" si="14"/>
        <v>0</v>
      </c>
      <c r="E95" s="59">
        <f>[4]AUTO!BA95</f>
        <v>372863000</v>
      </c>
      <c r="F95" s="60">
        <f>[4]UF!AF95</f>
        <v>0</v>
      </c>
      <c r="G95" s="60">
        <f>'[4]CONT-RA10633'!AN95</f>
        <v>0</v>
      </c>
      <c r="H95" s="60"/>
      <c r="I95" s="60">
        <f t="shared" si="13"/>
        <v>372863000</v>
      </c>
    </row>
    <row r="96" spans="1:9" ht="14.25" hidden="1" customHeight="1" x14ac:dyDescent="0.2">
      <c r="A96" s="81"/>
      <c r="B96" s="62"/>
      <c r="C96" s="59"/>
      <c r="D96" s="63"/>
      <c r="E96" s="59"/>
      <c r="F96" s="60"/>
      <c r="G96" s="60"/>
      <c r="H96" s="60"/>
      <c r="I96" s="60"/>
    </row>
    <row r="97" spans="1:9" ht="21" customHeight="1" thickBot="1" x14ac:dyDescent="0.25">
      <c r="A97" s="82" t="s">
        <v>13</v>
      </c>
      <c r="B97" s="83">
        <f t="shared" ref="B97:I97" si="15">SUM(B7:B13)+SUM(B16:B21)+SUM(B24:B26)+SUM(B29:B30)+SUM(B33:B49)+B91+B95+B90+B94</f>
        <v>1268780517</v>
      </c>
      <c r="C97" s="83">
        <f t="shared" si="15"/>
        <v>103308450</v>
      </c>
      <c r="D97" s="83">
        <f t="shared" si="15"/>
        <v>1372088967</v>
      </c>
      <c r="E97" s="83">
        <f t="shared" si="15"/>
        <v>815391109</v>
      </c>
      <c r="F97" s="84">
        <f t="shared" si="15"/>
        <v>11280636</v>
      </c>
      <c r="G97" s="84">
        <f t="shared" si="15"/>
        <v>33875507</v>
      </c>
      <c r="H97" s="84">
        <f t="shared" si="15"/>
        <v>22449903</v>
      </c>
      <c r="I97" s="84">
        <f t="shared" si="15"/>
        <v>2255086122</v>
      </c>
    </row>
    <row r="98" spans="1:9" s="88" customFormat="1" ht="13.5" thickTop="1" x14ac:dyDescent="0.2">
      <c r="A98" s="86"/>
      <c r="B98" s="87"/>
      <c r="C98" s="87"/>
      <c r="D98" s="87"/>
      <c r="E98" s="87"/>
      <c r="F98" s="87"/>
      <c r="G98" s="87"/>
      <c r="H98" s="87"/>
      <c r="I98" s="87"/>
    </row>
    <row r="99" spans="1:9" x14ac:dyDescent="0.2">
      <c r="B99" s="90"/>
      <c r="D99" s="94"/>
      <c r="G99" s="95"/>
      <c r="H99" s="95"/>
    </row>
    <row r="100" spans="1:9" x14ac:dyDescent="0.2">
      <c r="B100" s="90"/>
      <c r="G100" s="93"/>
      <c r="H100" s="93"/>
    </row>
    <row r="101" spans="1:9" x14ac:dyDescent="0.2">
      <c r="B101" s="90"/>
    </row>
    <row r="102" spans="1:9" x14ac:dyDescent="0.2">
      <c r="B102" s="90"/>
    </row>
    <row r="103" spans="1:9" x14ac:dyDescent="0.2">
      <c r="B103" s="90"/>
    </row>
    <row r="104" spans="1:9" x14ac:dyDescent="0.2">
      <c r="B104" s="90"/>
    </row>
    <row r="105" spans="1:9" x14ac:dyDescent="0.2">
      <c r="B105" s="90"/>
    </row>
    <row r="106" spans="1:9" x14ac:dyDescent="0.2">
      <c r="B106" s="90"/>
    </row>
    <row r="107" spans="1:9" x14ac:dyDescent="0.2">
      <c r="B107" s="90"/>
    </row>
    <row r="108" spans="1:9" x14ac:dyDescent="0.2">
      <c r="B108" s="90"/>
    </row>
    <row r="109" spans="1:9" x14ac:dyDescent="0.2">
      <c r="B109" s="90"/>
    </row>
    <row r="110" spans="1:9" x14ac:dyDescent="0.2">
      <c r="B110" s="90"/>
    </row>
    <row r="111" spans="1:9" x14ac:dyDescent="0.2">
      <c r="B111" s="90"/>
    </row>
    <row r="112" spans="1:9" x14ac:dyDescent="0.2">
      <c r="B112" s="90"/>
    </row>
    <row r="113" spans="2:2" x14ac:dyDescent="0.2">
      <c r="B113" s="90"/>
    </row>
    <row r="114" spans="2:2" x14ac:dyDescent="0.2">
      <c r="B114" s="90"/>
    </row>
    <row r="115" spans="2:2" x14ac:dyDescent="0.2">
      <c r="B115" s="90"/>
    </row>
    <row r="116" spans="2:2" x14ac:dyDescent="0.2">
      <c r="B116" s="90"/>
    </row>
    <row r="117" spans="2:2" x14ac:dyDescent="0.2">
      <c r="B117" s="90"/>
    </row>
    <row r="118" spans="2:2" x14ac:dyDescent="0.2">
      <c r="B118" s="90"/>
    </row>
    <row r="119" spans="2:2" x14ac:dyDescent="0.2">
      <c r="B119" s="90"/>
    </row>
    <row r="120" spans="2:2" x14ac:dyDescent="0.2">
      <c r="B120" s="90"/>
    </row>
    <row r="121" spans="2:2" x14ac:dyDescent="0.2">
      <c r="B121" s="90"/>
    </row>
    <row r="122" spans="2:2" x14ac:dyDescent="0.2">
      <c r="B122" s="90"/>
    </row>
    <row r="123" spans="2:2" x14ac:dyDescent="0.2">
      <c r="B123" s="90"/>
    </row>
    <row r="124" spans="2:2" x14ac:dyDescent="0.2">
      <c r="B124" s="90"/>
    </row>
    <row r="125" spans="2:2" x14ac:dyDescent="0.2">
      <c r="B125" s="90"/>
    </row>
    <row r="126" spans="2:2" x14ac:dyDescent="0.2">
      <c r="B126" s="90"/>
    </row>
    <row r="127" spans="2:2" x14ac:dyDescent="0.2">
      <c r="B127" s="90"/>
    </row>
    <row r="128" spans="2:2" x14ac:dyDescent="0.2">
      <c r="B128" s="90"/>
    </row>
    <row r="129" spans="2:2" x14ac:dyDescent="0.2">
      <c r="B129" s="90"/>
    </row>
    <row r="130" spans="2:2" x14ac:dyDescent="0.2">
      <c r="B130" s="90"/>
    </row>
    <row r="131" spans="2:2" x14ac:dyDescent="0.2">
      <c r="B131" s="90"/>
    </row>
    <row r="132" spans="2:2" x14ac:dyDescent="0.2">
      <c r="B132" s="90"/>
    </row>
    <row r="133" spans="2:2" x14ac:dyDescent="0.2">
      <c r="B133" s="90"/>
    </row>
    <row r="134" spans="2:2" x14ac:dyDescent="0.2">
      <c r="B134" s="90"/>
    </row>
    <row r="135" spans="2:2" x14ac:dyDescent="0.2">
      <c r="B135" s="90"/>
    </row>
    <row r="136" spans="2:2" x14ac:dyDescent="0.2">
      <c r="B136" s="90"/>
    </row>
    <row r="137" spans="2:2" x14ac:dyDescent="0.2">
      <c r="B137" s="90"/>
    </row>
    <row r="138" spans="2:2" x14ac:dyDescent="0.2">
      <c r="B138" s="90"/>
    </row>
    <row r="139" spans="2:2" x14ac:dyDescent="0.2">
      <c r="B139" s="90"/>
    </row>
    <row r="140" spans="2:2" x14ac:dyDescent="0.2">
      <c r="B140" s="90"/>
    </row>
    <row r="141" spans="2:2" x14ac:dyDescent="0.2">
      <c r="B141" s="90"/>
    </row>
    <row r="142" spans="2:2" x14ac:dyDescent="0.2">
      <c r="B142" s="90"/>
    </row>
    <row r="143" spans="2:2" x14ac:dyDescent="0.2">
      <c r="B143" s="90"/>
    </row>
    <row r="144" spans="2:2" x14ac:dyDescent="0.2">
      <c r="B144" s="90"/>
    </row>
    <row r="145" spans="2:2" x14ac:dyDescent="0.2">
      <c r="B145" s="90"/>
    </row>
    <row r="146" spans="2:2" x14ac:dyDescent="0.2">
      <c r="B146" s="90"/>
    </row>
    <row r="147" spans="2:2" x14ac:dyDescent="0.2">
      <c r="B147" s="90"/>
    </row>
    <row r="148" spans="2:2" x14ac:dyDescent="0.2">
      <c r="B148" s="90"/>
    </row>
    <row r="149" spans="2:2" x14ac:dyDescent="0.2">
      <c r="B149" s="90"/>
    </row>
    <row r="150" spans="2:2" x14ac:dyDescent="0.2">
      <c r="B150" s="90"/>
    </row>
    <row r="151" spans="2:2" x14ac:dyDescent="0.2">
      <c r="B151" s="90"/>
    </row>
    <row r="152" spans="2:2" x14ac:dyDescent="0.2">
      <c r="B152" s="90"/>
    </row>
    <row r="153" spans="2:2" x14ac:dyDescent="0.2">
      <c r="B153" s="90"/>
    </row>
    <row r="154" spans="2:2" x14ac:dyDescent="0.2">
      <c r="B154" s="90"/>
    </row>
    <row r="155" spans="2:2" x14ac:dyDescent="0.2">
      <c r="B155" s="90"/>
    </row>
    <row r="156" spans="2:2" x14ac:dyDescent="0.2">
      <c r="B156" s="90"/>
    </row>
    <row r="157" spans="2:2" x14ac:dyDescent="0.2">
      <c r="B157" s="90"/>
    </row>
    <row r="158" spans="2:2" x14ac:dyDescent="0.2">
      <c r="B158" s="90"/>
    </row>
    <row r="159" spans="2:2" x14ac:dyDescent="0.2">
      <c r="B159" s="90"/>
    </row>
    <row r="160" spans="2:2" x14ac:dyDescent="0.2">
      <c r="B160" s="90"/>
    </row>
    <row r="161" spans="2:2" x14ac:dyDescent="0.2">
      <c r="B161" s="90"/>
    </row>
    <row r="162" spans="2:2" x14ac:dyDescent="0.2">
      <c r="B162" s="90"/>
    </row>
    <row r="163" spans="2:2" x14ac:dyDescent="0.2">
      <c r="B163" s="90"/>
    </row>
    <row r="164" spans="2:2" x14ac:dyDescent="0.2">
      <c r="B164" s="90"/>
    </row>
    <row r="165" spans="2:2" x14ac:dyDescent="0.2">
      <c r="B165" s="90"/>
    </row>
    <row r="166" spans="2:2" x14ac:dyDescent="0.2">
      <c r="B166" s="90"/>
    </row>
    <row r="167" spans="2:2" x14ac:dyDescent="0.2">
      <c r="B167" s="90"/>
    </row>
    <row r="168" spans="2:2" x14ac:dyDescent="0.2">
      <c r="B168" s="90"/>
    </row>
    <row r="169" spans="2:2" x14ac:dyDescent="0.2">
      <c r="B169" s="90"/>
    </row>
    <row r="170" spans="2:2" x14ac:dyDescent="0.2">
      <c r="B170" s="90"/>
    </row>
    <row r="171" spans="2:2" x14ac:dyDescent="0.2">
      <c r="B171" s="90"/>
    </row>
    <row r="172" spans="2:2" x14ac:dyDescent="0.2">
      <c r="B172" s="90"/>
    </row>
    <row r="173" spans="2:2" x14ac:dyDescent="0.2">
      <c r="B173" s="90"/>
    </row>
    <row r="174" spans="2:2" x14ac:dyDescent="0.2">
      <c r="B174" s="90"/>
    </row>
    <row r="175" spans="2:2" x14ac:dyDescent="0.2">
      <c r="B175" s="90"/>
    </row>
    <row r="176" spans="2:2" x14ac:dyDescent="0.2">
      <c r="B176" s="90"/>
    </row>
    <row r="177" spans="2:2" x14ac:dyDescent="0.2">
      <c r="B177" s="90"/>
    </row>
    <row r="178" spans="2:2" x14ac:dyDescent="0.2">
      <c r="B178" s="90"/>
    </row>
    <row r="179" spans="2:2" x14ac:dyDescent="0.2">
      <c r="B179" s="90"/>
    </row>
    <row r="180" spans="2:2" x14ac:dyDescent="0.2">
      <c r="B180" s="90"/>
    </row>
    <row r="181" spans="2:2" x14ac:dyDescent="0.2">
      <c r="B181" s="90"/>
    </row>
    <row r="182" spans="2:2" x14ac:dyDescent="0.2">
      <c r="B182" s="90"/>
    </row>
    <row r="183" spans="2:2" x14ac:dyDescent="0.2">
      <c r="B183" s="90"/>
    </row>
    <row r="184" spans="2:2" x14ac:dyDescent="0.2">
      <c r="B184" s="90"/>
    </row>
    <row r="185" spans="2:2" x14ac:dyDescent="0.2">
      <c r="B185" s="90"/>
    </row>
    <row r="186" spans="2:2" x14ac:dyDescent="0.2">
      <c r="B186" s="90"/>
    </row>
    <row r="187" spans="2:2" x14ac:dyDescent="0.2">
      <c r="B187" s="90"/>
    </row>
    <row r="188" spans="2:2" x14ac:dyDescent="0.2">
      <c r="B188" s="90"/>
    </row>
    <row r="189" spans="2:2" x14ac:dyDescent="0.2">
      <c r="B189" s="90"/>
    </row>
    <row r="190" spans="2:2" x14ac:dyDescent="0.2">
      <c r="B190" s="90"/>
    </row>
    <row r="191" spans="2:2" x14ac:dyDescent="0.2">
      <c r="B191" s="90"/>
    </row>
    <row r="192" spans="2:2" x14ac:dyDescent="0.2">
      <c r="B192" s="90"/>
    </row>
    <row r="193" spans="2:2" x14ac:dyDescent="0.2">
      <c r="B193" s="90"/>
    </row>
    <row r="194" spans="2:2" x14ac:dyDescent="0.2">
      <c r="B194" s="90"/>
    </row>
    <row r="195" spans="2:2" x14ac:dyDescent="0.2">
      <c r="B195" s="90"/>
    </row>
    <row r="196" spans="2:2" x14ac:dyDescent="0.2">
      <c r="B196" s="90"/>
    </row>
    <row r="197" spans="2:2" x14ac:dyDescent="0.2">
      <c r="B197" s="90"/>
    </row>
    <row r="198" spans="2:2" x14ac:dyDescent="0.2">
      <c r="B198" s="90"/>
    </row>
    <row r="199" spans="2:2" x14ac:dyDescent="0.2">
      <c r="B199" s="90"/>
    </row>
    <row r="200" spans="2:2" x14ac:dyDescent="0.2">
      <c r="B200" s="90"/>
    </row>
    <row r="201" spans="2:2" x14ac:dyDescent="0.2">
      <c r="B201" s="90"/>
    </row>
    <row r="202" spans="2:2" x14ac:dyDescent="0.2">
      <c r="B202" s="90"/>
    </row>
    <row r="203" spans="2:2" x14ac:dyDescent="0.2">
      <c r="B203" s="90"/>
    </row>
    <row r="204" spans="2:2" x14ac:dyDescent="0.2">
      <c r="B204" s="90"/>
    </row>
    <row r="205" spans="2:2" x14ac:dyDescent="0.2">
      <c r="B205" s="90"/>
    </row>
    <row r="206" spans="2:2" x14ac:dyDescent="0.2">
      <c r="B206" s="90"/>
    </row>
    <row r="207" spans="2:2" x14ac:dyDescent="0.2">
      <c r="B207" s="90"/>
    </row>
    <row r="208" spans="2:2" x14ac:dyDescent="0.2">
      <c r="B208" s="90"/>
    </row>
    <row r="209" spans="2:2" x14ac:dyDescent="0.2">
      <c r="B209" s="90"/>
    </row>
    <row r="210" spans="2:2" x14ac:dyDescent="0.2">
      <c r="B210" s="90"/>
    </row>
    <row r="211" spans="2:2" x14ac:dyDescent="0.2">
      <c r="B211" s="90"/>
    </row>
    <row r="212" spans="2:2" x14ac:dyDescent="0.2">
      <c r="B212" s="90"/>
    </row>
    <row r="213" spans="2:2" x14ac:dyDescent="0.2">
      <c r="B213" s="90"/>
    </row>
    <row r="214" spans="2:2" x14ac:dyDescent="0.2">
      <c r="B214" s="90"/>
    </row>
    <row r="215" spans="2:2" x14ac:dyDescent="0.2">
      <c r="B215" s="90"/>
    </row>
    <row r="216" spans="2:2" x14ac:dyDescent="0.2">
      <c r="B216" s="90"/>
    </row>
    <row r="217" spans="2:2" x14ac:dyDescent="0.2">
      <c r="B217" s="90"/>
    </row>
    <row r="218" spans="2:2" x14ac:dyDescent="0.2">
      <c r="B218" s="90"/>
    </row>
    <row r="219" spans="2:2" x14ac:dyDescent="0.2">
      <c r="B219" s="90"/>
    </row>
    <row r="220" spans="2:2" x14ac:dyDescent="0.2">
      <c r="B220" s="90"/>
    </row>
    <row r="221" spans="2:2" x14ac:dyDescent="0.2">
      <c r="B221" s="90"/>
    </row>
    <row r="222" spans="2:2" x14ac:dyDescent="0.2">
      <c r="B222" s="90"/>
    </row>
    <row r="223" spans="2:2" x14ac:dyDescent="0.2">
      <c r="B223" s="90"/>
    </row>
    <row r="224" spans="2:2" x14ac:dyDescent="0.2">
      <c r="B224" s="90"/>
    </row>
    <row r="225" spans="2:2" x14ac:dyDescent="0.2">
      <c r="B225" s="90"/>
    </row>
    <row r="226" spans="2:2" x14ac:dyDescent="0.2">
      <c r="B226" s="90"/>
    </row>
    <row r="227" spans="2:2" x14ac:dyDescent="0.2">
      <c r="B227" s="90"/>
    </row>
    <row r="228" spans="2:2" x14ac:dyDescent="0.2">
      <c r="B228" s="90"/>
    </row>
    <row r="229" spans="2:2" x14ac:dyDescent="0.2">
      <c r="B229" s="90"/>
    </row>
    <row r="230" spans="2:2" x14ac:dyDescent="0.2">
      <c r="B230" s="90"/>
    </row>
    <row r="231" spans="2:2" x14ac:dyDescent="0.2">
      <c r="B231" s="90"/>
    </row>
    <row r="232" spans="2:2" x14ac:dyDescent="0.2">
      <c r="B232" s="90"/>
    </row>
    <row r="233" spans="2:2" x14ac:dyDescent="0.2">
      <c r="B233" s="90"/>
    </row>
    <row r="234" spans="2:2" x14ac:dyDescent="0.2">
      <c r="B234" s="90"/>
    </row>
    <row r="235" spans="2:2" x14ac:dyDescent="0.2">
      <c r="B235" s="90"/>
    </row>
    <row r="236" spans="2:2" x14ac:dyDescent="0.2">
      <c r="B236" s="90"/>
    </row>
    <row r="237" spans="2:2" x14ac:dyDescent="0.2">
      <c r="B237" s="90"/>
    </row>
    <row r="238" spans="2:2" x14ac:dyDescent="0.2">
      <c r="B238" s="90"/>
    </row>
    <row r="239" spans="2:2" x14ac:dyDescent="0.2">
      <c r="B239" s="90"/>
    </row>
    <row r="240" spans="2:2" x14ac:dyDescent="0.2">
      <c r="B240" s="90"/>
    </row>
    <row r="241" spans="2:2" x14ac:dyDescent="0.2">
      <c r="B241" s="90"/>
    </row>
    <row r="242" spans="2:2" x14ac:dyDescent="0.2">
      <c r="B242" s="90"/>
    </row>
    <row r="243" spans="2:2" x14ac:dyDescent="0.2">
      <c r="B243" s="90"/>
    </row>
    <row r="244" spans="2:2" x14ac:dyDescent="0.2">
      <c r="B244" s="90"/>
    </row>
    <row r="245" spans="2:2" x14ac:dyDescent="0.2">
      <c r="B245" s="90"/>
    </row>
    <row r="246" spans="2:2" x14ac:dyDescent="0.2">
      <c r="B246" s="90"/>
    </row>
    <row r="247" spans="2:2" x14ac:dyDescent="0.2">
      <c r="B247" s="90"/>
    </row>
    <row r="248" spans="2:2" x14ac:dyDescent="0.2">
      <c r="B248" s="90"/>
    </row>
    <row r="249" spans="2:2" x14ac:dyDescent="0.2">
      <c r="B249" s="90"/>
    </row>
    <row r="250" spans="2:2" x14ac:dyDescent="0.2">
      <c r="B250" s="90"/>
    </row>
    <row r="251" spans="2:2" x14ac:dyDescent="0.2">
      <c r="B251" s="90"/>
    </row>
    <row r="252" spans="2:2" x14ac:dyDescent="0.2">
      <c r="B252" s="90"/>
    </row>
    <row r="253" spans="2:2" x14ac:dyDescent="0.2">
      <c r="B253" s="90"/>
    </row>
    <row r="254" spans="2:2" x14ac:dyDescent="0.2">
      <c r="B254" s="90"/>
    </row>
    <row r="255" spans="2:2" x14ac:dyDescent="0.2">
      <c r="B255" s="90"/>
    </row>
    <row r="256" spans="2:2" x14ac:dyDescent="0.2">
      <c r="B256" s="90"/>
    </row>
    <row r="257" spans="2:2" x14ac:dyDescent="0.2">
      <c r="B257" s="90"/>
    </row>
    <row r="258" spans="2:2" x14ac:dyDescent="0.2">
      <c r="B258" s="90"/>
    </row>
    <row r="259" spans="2:2" x14ac:dyDescent="0.2">
      <c r="B259" s="90"/>
    </row>
    <row r="260" spans="2:2" x14ac:dyDescent="0.2">
      <c r="B260" s="90"/>
    </row>
    <row r="261" spans="2:2" x14ac:dyDescent="0.2">
      <c r="B261" s="90"/>
    </row>
    <row r="262" spans="2:2" x14ac:dyDescent="0.2">
      <c r="B262" s="90"/>
    </row>
    <row r="263" spans="2:2" x14ac:dyDescent="0.2">
      <c r="B263" s="90"/>
    </row>
    <row r="264" spans="2:2" x14ac:dyDescent="0.2">
      <c r="B264" s="90"/>
    </row>
    <row r="265" spans="2:2" x14ac:dyDescent="0.2">
      <c r="B265" s="90"/>
    </row>
    <row r="266" spans="2:2" x14ac:dyDescent="0.2">
      <c r="B266" s="90"/>
    </row>
    <row r="267" spans="2:2" x14ac:dyDescent="0.2">
      <c r="B267" s="90"/>
    </row>
    <row r="268" spans="2:2" x14ac:dyDescent="0.2">
      <c r="B268" s="90"/>
    </row>
    <row r="269" spans="2:2" x14ac:dyDescent="0.2">
      <c r="B269" s="90"/>
    </row>
    <row r="270" spans="2:2" x14ac:dyDescent="0.2">
      <c r="B270" s="90"/>
    </row>
    <row r="271" spans="2:2" x14ac:dyDescent="0.2">
      <c r="B271" s="90"/>
    </row>
    <row r="272" spans="2:2" x14ac:dyDescent="0.2">
      <c r="B272" s="90"/>
    </row>
    <row r="273" spans="2:2" x14ac:dyDescent="0.2">
      <c r="B273" s="90"/>
    </row>
    <row r="274" spans="2:2" x14ac:dyDescent="0.2">
      <c r="B274" s="90"/>
    </row>
    <row r="275" spans="2:2" x14ac:dyDescent="0.2">
      <c r="B275" s="90"/>
    </row>
    <row r="276" spans="2:2" x14ac:dyDescent="0.2">
      <c r="B276" s="90"/>
    </row>
    <row r="277" spans="2:2" x14ac:dyDescent="0.2">
      <c r="B277" s="90"/>
    </row>
    <row r="278" spans="2:2" x14ac:dyDescent="0.2">
      <c r="B278" s="90"/>
    </row>
    <row r="279" spans="2:2" x14ac:dyDescent="0.2">
      <c r="B279" s="90"/>
    </row>
    <row r="280" spans="2:2" x14ac:dyDescent="0.2">
      <c r="B280" s="90"/>
    </row>
    <row r="281" spans="2:2" x14ac:dyDescent="0.2">
      <c r="B281" s="90"/>
    </row>
    <row r="282" spans="2:2" x14ac:dyDescent="0.2">
      <c r="B282" s="90"/>
    </row>
    <row r="283" spans="2:2" x14ac:dyDescent="0.2">
      <c r="B283" s="90"/>
    </row>
    <row r="284" spans="2:2" x14ac:dyDescent="0.2">
      <c r="B284" s="90"/>
    </row>
    <row r="285" spans="2:2" x14ac:dyDescent="0.2">
      <c r="B285" s="90"/>
    </row>
    <row r="286" spans="2:2" x14ac:dyDescent="0.2">
      <c r="B286" s="90"/>
    </row>
    <row r="287" spans="2:2" x14ac:dyDescent="0.2">
      <c r="B287" s="90"/>
    </row>
    <row r="288" spans="2:2" x14ac:dyDescent="0.2">
      <c r="B288" s="90"/>
    </row>
    <row r="289" spans="2:2" x14ac:dyDescent="0.2">
      <c r="B289" s="90"/>
    </row>
    <row r="290" spans="2:2" x14ac:dyDescent="0.2">
      <c r="B290" s="90"/>
    </row>
    <row r="291" spans="2:2" x14ac:dyDescent="0.2">
      <c r="B291" s="90"/>
    </row>
    <row r="292" spans="2:2" x14ac:dyDescent="0.2">
      <c r="B292" s="90"/>
    </row>
    <row r="293" spans="2:2" x14ac:dyDescent="0.2">
      <c r="B293" s="90"/>
    </row>
    <row r="294" spans="2:2" x14ac:dyDescent="0.2">
      <c r="B294" s="90"/>
    </row>
    <row r="295" spans="2:2" x14ac:dyDescent="0.2">
      <c r="B295" s="90"/>
    </row>
    <row r="296" spans="2:2" x14ac:dyDescent="0.2">
      <c r="B296" s="90"/>
    </row>
    <row r="297" spans="2:2" x14ac:dyDescent="0.2">
      <c r="B297" s="90"/>
    </row>
    <row r="298" spans="2:2" x14ac:dyDescent="0.2">
      <c r="B298" s="90"/>
    </row>
    <row r="299" spans="2:2" x14ac:dyDescent="0.2">
      <c r="B299" s="90"/>
    </row>
    <row r="300" spans="2:2" x14ac:dyDescent="0.2">
      <c r="B300" s="90"/>
    </row>
    <row r="301" spans="2:2" x14ac:dyDescent="0.2">
      <c r="B301" s="90"/>
    </row>
    <row r="302" spans="2:2" x14ac:dyDescent="0.2">
      <c r="B302" s="90"/>
    </row>
    <row r="303" spans="2:2" x14ac:dyDescent="0.2">
      <c r="B303" s="90"/>
    </row>
    <row r="304" spans="2:2" x14ac:dyDescent="0.2">
      <c r="B304" s="90"/>
    </row>
    <row r="305" spans="2:2" x14ac:dyDescent="0.2">
      <c r="B305" s="90"/>
    </row>
    <row r="306" spans="2:2" x14ac:dyDescent="0.2">
      <c r="B306" s="90"/>
    </row>
    <row r="307" spans="2:2" x14ac:dyDescent="0.2">
      <c r="B307" s="90"/>
    </row>
    <row r="308" spans="2:2" x14ac:dyDescent="0.2">
      <c r="B308" s="90"/>
    </row>
    <row r="309" spans="2:2" x14ac:dyDescent="0.2">
      <c r="B309" s="90"/>
    </row>
    <row r="310" spans="2:2" x14ac:dyDescent="0.2">
      <c r="B310" s="90"/>
    </row>
    <row r="311" spans="2:2" x14ac:dyDescent="0.2">
      <c r="B311" s="90"/>
    </row>
    <row r="312" spans="2:2" x14ac:dyDescent="0.2">
      <c r="B312" s="90"/>
    </row>
    <row r="313" spans="2:2" x14ac:dyDescent="0.2">
      <c r="B313" s="90"/>
    </row>
    <row r="314" spans="2:2" x14ac:dyDescent="0.2">
      <c r="B314" s="90"/>
    </row>
    <row r="315" spans="2:2" x14ac:dyDescent="0.2">
      <c r="B315" s="90"/>
    </row>
    <row r="316" spans="2:2" x14ac:dyDescent="0.2">
      <c r="B316" s="90"/>
    </row>
    <row r="317" spans="2:2" x14ac:dyDescent="0.2">
      <c r="B317" s="90"/>
    </row>
    <row r="318" spans="2:2" x14ac:dyDescent="0.2">
      <c r="B318" s="90"/>
    </row>
    <row r="319" spans="2:2" x14ac:dyDescent="0.2">
      <c r="B319" s="90"/>
    </row>
    <row r="320" spans="2:2" x14ac:dyDescent="0.2">
      <c r="B320" s="90"/>
    </row>
    <row r="321" spans="2:2" x14ac:dyDescent="0.2">
      <c r="B321" s="90"/>
    </row>
    <row r="322" spans="2:2" x14ac:dyDescent="0.2">
      <c r="B322" s="90"/>
    </row>
    <row r="323" spans="2:2" x14ac:dyDescent="0.2">
      <c r="B323" s="90"/>
    </row>
    <row r="324" spans="2:2" x14ac:dyDescent="0.2">
      <c r="B324" s="90"/>
    </row>
    <row r="325" spans="2:2" x14ac:dyDescent="0.2">
      <c r="B325" s="90"/>
    </row>
    <row r="326" spans="2:2" x14ac:dyDescent="0.2">
      <c r="B326" s="90"/>
    </row>
    <row r="327" spans="2:2" x14ac:dyDescent="0.2">
      <c r="B327" s="90"/>
    </row>
    <row r="328" spans="2:2" x14ac:dyDescent="0.2">
      <c r="B328" s="90"/>
    </row>
    <row r="329" spans="2:2" x14ac:dyDescent="0.2">
      <c r="B329" s="90"/>
    </row>
    <row r="330" spans="2:2" x14ac:dyDescent="0.2">
      <c r="B330" s="90"/>
    </row>
    <row r="331" spans="2:2" x14ac:dyDescent="0.2">
      <c r="B331" s="90"/>
    </row>
    <row r="332" spans="2:2" x14ac:dyDescent="0.2">
      <c r="B332" s="90"/>
    </row>
    <row r="333" spans="2:2" x14ac:dyDescent="0.2">
      <c r="B333" s="90"/>
    </row>
    <row r="334" spans="2:2" x14ac:dyDescent="0.2">
      <c r="B334" s="90"/>
    </row>
    <row r="335" spans="2:2" x14ac:dyDescent="0.2">
      <c r="B335" s="90"/>
    </row>
    <row r="336" spans="2:2" x14ac:dyDescent="0.2">
      <c r="B336" s="90"/>
    </row>
    <row r="337" spans="2:2" x14ac:dyDescent="0.2">
      <c r="B337" s="90"/>
    </row>
    <row r="338" spans="2:2" x14ac:dyDescent="0.2">
      <c r="B338" s="90"/>
    </row>
    <row r="339" spans="2:2" x14ac:dyDescent="0.2">
      <c r="B339" s="90"/>
    </row>
    <row r="340" spans="2:2" x14ac:dyDescent="0.2">
      <c r="B340" s="90"/>
    </row>
    <row r="341" spans="2:2" x14ac:dyDescent="0.2">
      <c r="B341" s="90"/>
    </row>
    <row r="342" spans="2:2" x14ac:dyDescent="0.2">
      <c r="B342" s="90"/>
    </row>
    <row r="343" spans="2:2" x14ac:dyDescent="0.2">
      <c r="B343" s="90"/>
    </row>
    <row r="344" spans="2:2" x14ac:dyDescent="0.2">
      <c r="B344" s="90"/>
    </row>
    <row r="345" spans="2:2" x14ac:dyDescent="0.2">
      <c r="B345" s="90"/>
    </row>
    <row r="346" spans="2:2" x14ac:dyDescent="0.2">
      <c r="B346" s="90"/>
    </row>
    <row r="347" spans="2:2" x14ac:dyDescent="0.2">
      <c r="B347" s="90"/>
    </row>
    <row r="348" spans="2:2" x14ac:dyDescent="0.2">
      <c r="B348" s="90"/>
    </row>
    <row r="349" spans="2:2" x14ac:dyDescent="0.2">
      <c r="B349" s="90"/>
    </row>
  </sheetData>
  <mergeCells count="6">
    <mergeCell ref="I5:I6"/>
    <mergeCell ref="A5:A6"/>
    <mergeCell ref="B5:D5"/>
    <mergeCell ref="E5:E6"/>
    <mergeCell ref="F5:F6"/>
    <mergeCell ref="G5:H5"/>
  </mergeCells>
  <printOptions gridLines="1"/>
  <pageMargins left="0.99" right="0.24" top="0.28999999999999998" bottom="0.32" header="0.17" footer="0.17"/>
  <pageSetup paperSize="9" scale="72" orientation="portrait" r:id="rId1"/>
  <headerFooter alignWithMargins="0">
    <oddFooter>&amp;L&amp;8&amp;F &amp;A&amp;C&amp;P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97"/>
  <sheetViews>
    <sheetView zoomScale="136" zoomScaleNormal="136" workbookViewId="0">
      <pane xSplit="1" ySplit="5" topLeftCell="B87" activePane="bottomRight" state="frozen"/>
      <selection pane="topRight" activeCell="B1" sqref="B1"/>
      <selection pane="bottomLeft" activeCell="A7" sqref="A7"/>
      <selection pane="bottomRight" activeCell="J103" sqref="J103"/>
    </sheetView>
  </sheetViews>
  <sheetFormatPr defaultRowHeight="12.75" x14ac:dyDescent="0.2"/>
  <cols>
    <col min="1" max="1" width="15.42578125" style="90" customWidth="1"/>
    <col min="2" max="2" width="11" style="90" customWidth="1"/>
    <col min="3" max="3" width="9.85546875" style="90" customWidth="1"/>
    <col min="4" max="4" width="9.5703125" style="90" customWidth="1"/>
    <col min="5" max="5" width="10.5703125" style="90" customWidth="1"/>
    <col min="6" max="6" width="8.5703125" style="90" customWidth="1"/>
    <col min="7" max="7" width="10.85546875" style="90" customWidth="1"/>
    <col min="8" max="8" width="10.5703125" style="90" customWidth="1"/>
    <col min="9" max="9" width="10.7109375" style="90" hidden="1" customWidth="1"/>
    <col min="10" max="11" width="10.5703125" style="90" customWidth="1"/>
    <col min="12" max="256" width="9.140625" style="92"/>
    <col min="257" max="257" width="15.42578125" style="92" customWidth="1"/>
    <col min="258" max="258" width="11" style="92" customWidth="1"/>
    <col min="259" max="259" width="9.85546875" style="92" customWidth="1"/>
    <col min="260" max="260" width="9.5703125" style="92" customWidth="1"/>
    <col min="261" max="261" width="10.5703125" style="92" customWidth="1"/>
    <col min="262" max="262" width="8.5703125" style="92" customWidth="1"/>
    <col min="263" max="263" width="10.85546875" style="92" customWidth="1"/>
    <col min="264" max="264" width="10.5703125" style="92" customWidth="1"/>
    <col min="265" max="265" width="10.7109375" style="92" customWidth="1"/>
    <col min="266" max="267" width="10.5703125" style="92" customWidth="1"/>
    <col min="268" max="512" width="9.140625" style="92"/>
    <col min="513" max="513" width="15.42578125" style="92" customWidth="1"/>
    <col min="514" max="514" width="11" style="92" customWidth="1"/>
    <col min="515" max="515" width="9.85546875" style="92" customWidth="1"/>
    <col min="516" max="516" width="9.5703125" style="92" customWidth="1"/>
    <col min="517" max="517" width="10.5703125" style="92" customWidth="1"/>
    <col min="518" max="518" width="8.5703125" style="92" customWidth="1"/>
    <col min="519" max="519" width="10.85546875" style="92" customWidth="1"/>
    <col min="520" max="520" width="10.5703125" style="92" customWidth="1"/>
    <col min="521" max="521" width="10.7109375" style="92" customWidth="1"/>
    <col min="522" max="523" width="10.5703125" style="92" customWidth="1"/>
    <col min="524" max="768" width="9.140625" style="92"/>
    <col min="769" max="769" width="15.42578125" style="92" customWidth="1"/>
    <col min="770" max="770" width="11" style="92" customWidth="1"/>
    <col min="771" max="771" width="9.85546875" style="92" customWidth="1"/>
    <col min="772" max="772" width="9.5703125" style="92" customWidth="1"/>
    <col min="773" max="773" width="10.5703125" style="92" customWidth="1"/>
    <col min="774" max="774" width="8.5703125" style="92" customWidth="1"/>
    <col min="775" max="775" width="10.85546875" style="92" customWidth="1"/>
    <col min="776" max="776" width="10.5703125" style="92" customWidth="1"/>
    <col min="777" max="777" width="10.7109375" style="92" customWidth="1"/>
    <col min="778" max="779" width="10.5703125" style="92" customWidth="1"/>
    <col min="780" max="1024" width="9.140625" style="92"/>
    <col min="1025" max="1025" width="15.42578125" style="92" customWidth="1"/>
    <col min="1026" max="1026" width="11" style="92" customWidth="1"/>
    <col min="1027" max="1027" width="9.85546875" style="92" customWidth="1"/>
    <col min="1028" max="1028" width="9.5703125" style="92" customWidth="1"/>
    <col min="1029" max="1029" width="10.5703125" style="92" customWidth="1"/>
    <col min="1030" max="1030" width="8.5703125" style="92" customWidth="1"/>
    <col min="1031" max="1031" width="10.85546875" style="92" customWidth="1"/>
    <col min="1032" max="1032" width="10.5703125" style="92" customWidth="1"/>
    <col min="1033" max="1033" width="10.7109375" style="92" customWidth="1"/>
    <col min="1034" max="1035" width="10.5703125" style="92" customWidth="1"/>
    <col min="1036" max="1280" width="9.140625" style="92"/>
    <col min="1281" max="1281" width="15.42578125" style="92" customWidth="1"/>
    <col min="1282" max="1282" width="11" style="92" customWidth="1"/>
    <col min="1283" max="1283" width="9.85546875" style="92" customWidth="1"/>
    <col min="1284" max="1284" width="9.5703125" style="92" customWidth="1"/>
    <col min="1285" max="1285" width="10.5703125" style="92" customWidth="1"/>
    <col min="1286" max="1286" width="8.5703125" style="92" customWidth="1"/>
    <col min="1287" max="1287" width="10.85546875" style="92" customWidth="1"/>
    <col min="1288" max="1288" width="10.5703125" style="92" customWidth="1"/>
    <col min="1289" max="1289" width="10.7109375" style="92" customWidth="1"/>
    <col min="1290" max="1291" width="10.5703125" style="92" customWidth="1"/>
    <col min="1292" max="1536" width="9.140625" style="92"/>
    <col min="1537" max="1537" width="15.42578125" style="92" customWidth="1"/>
    <col min="1538" max="1538" width="11" style="92" customWidth="1"/>
    <col min="1539" max="1539" width="9.85546875" style="92" customWidth="1"/>
    <col min="1540" max="1540" width="9.5703125" style="92" customWidth="1"/>
    <col min="1541" max="1541" width="10.5703125" style="92" customWidth="1"/>
    <col min="1542" max="1542" width="8.5703125" style="92" customWidth="1"/>
    <col min="1543" max="1543" width="10.85546875" style="92" customWidth="1"/>
    <col min="1544" max="1544" width="10.5703125" style="92" customWidth="1"/>
    <col min="1545" max="1545" width="10.7109375" style="92" customWidth="1"/>
    <col min="1546" max="1547" width="10.5703125" style="92" customWidth="1"/>
    <col min="1548" max="1792" width="9.140625" style="92"/>
    <col min="1793" max="1793" width="15.42578125" style="92" customWidth="1"/>
    <col min="1794" max="1794" width="11" style="92" customWidth="1"/>
    <col min="1795" max="1795" width="9.85546875" style="92" customWidth="1"/>
    <col min="1796" max="1796" width="9.5703125" style="92" customWidth="1"/>
    <col min="1797" max="1797" width="10.5703125" style="92" customWidth="1"/>
    <col min="1798" max="1798" width="8.5703125" style="92" customWidth="1"/>
    <col min="1799" max="1799" width="10.85546875" style="92" customWidth="1"/>
    <col min="1800" max="1800" width="10.5703125" style="92" customWidth="1"/>
    <col min="1801" max="1801" width="10.7109375" style="92" customWidth="1"/>
    <col min="1802" max="1803" width="10.5703125" style="92" customWidth="1"/>
    <col min="1804" max="2048" width="9.140625" style="92"/>
    <col min="2049" max="2049" width="15.42578125" style="92" customWidth="1"/>
    <col min="2050" max="2050" width="11" style="92" customWidth="1"/>
    <col min="2051" max="2051" width="9.85546875" style="92" customWidth="1"/>
    <col min="2052" max="2052" width="9.5703125" style="92" customWidth="1"/>
    <col min="2053" max="2053" width="10.5703125" style="92" customWidth="1"/>
    <col min="2054" max="2054" width="8.5703125" style="92" customWidth="1"/>
    <col min="2055" max="2055" width="10.85546875" style="92" customWidth="1"/>
    <col min="2056" max="2056" width="10.5703125" style="92" customWidth="1"/>
    <col min="2057" max="2057" width="10.7109375" style="92" customWidth="1"/>
    <col min="2058" max="2059" width="10.5703125" style="92" customWidth="1"/>
    <col min="2060" max="2304" width="9.140625" style="92"/>
    <col min="2305" max="2305" width="15.42578125" style="92" customWidth="1"/>
    <col min="2306" max="2306" width="11" style="92" customWidth="1"/>
    <col min="2307" max="2307" width="9.85546875" style="92" customWidth="1"/>
    <col min="2308" max="2308" width="9.5703125" style="92" customWidth="1"/>
    <col min="2309" max="2309" width="10.5703125" style="92" customWidth="1"/>
    <col min="2310" max="2310" width="8.5703125" style="92" customWidth="1"/>
    <col min="2311" max="2311" width="10.85546875" style="92" customWidth="1"/>
    <col min="2312" max="2312" width="10.5703125" style="92" customWidth="1"/>
    <col min="2313" max="2313" width="10.7109375" style="92" customWidth="1"/>
    <col min="2314" max="2315" width="10.5703125" style="92" customWidth="1"/>
    <col min="2316" max="2560" width="9.140625" style="92"/>
    <col min="2561" max="2561" width="15.42578125" style="92" customWidth="1"/>
    <col min="2562" max="2562" width="11" style="92" customWidth="1"/>
    <col min="2563" max="2563" width="9.85546875" style="92" customWidth="1"/>
    <col min="2564" max="2564" width="9.5703125" style="92" customWidth="1"/>
    <col min="2565" max="2565" width="10.5703125" style="92" customWidth="1"/>
    <col min="2566" max="2566" width="8.5703125" style="92" customWidth="1"/>
    <col min="2567" max="2567" width="10.85546875" style="92" customWidth="1"/>
    <col min="2568" max="2568" width="10.5703125" style="92" customWidth="1"/>
    <col min="2569" max="2569" width="10.7109375" style="92" customWidth="1"/>
    <col min="2570" max="2571" width="10.5703125" style="92" customWidth="1"/>
    <col min="2572" max="2816" width="9.140625" style="92"/>
    <col min="2817" max="2817" width="15.42578125" style="92" customWidth="1"/>
    <col min="2818" max="2818" width="11" style="92" customWidth="1"/>
    <col min="2819" max="2819" width="9.85546875" style="92" customWidth="1"/>
    <col min="2820" max="2820" width="9.5703125" style="92" customWidth="1"/>
    <col min="2821" max="2821" width="10.5703125" style="92" customWidth="1"/>
    <col min="2822" max="2822" width="8.5703125" style="92" customWidth="1"/>
    <col min="2823" max="2823" width="10.85546875" style="92" customWidth="1"/>
    <col min="2824" max="2824" width="10.5703125" style="92" customWidth="1"/>
    <col min="2825" max="2825" width="10.7109375" style="92" customWidth="1"/>
    <col min="2826" max="2827" width="10.5703125" style="92" customWidth="1"/>
    <col min="2828" max="3072" width="9.140625" style="92"/>
    <col min="3073" max="3073" width="15.42578125" style="92" customWidth="1"/>
    <col min="3074" max="3074" width="11" style="92" customWidth="1"/>
    <col min="3075" max="3075" width="9.85546875" style="92" customWidth="1"/>
    <col min="3076" max="3076" width="9.5703125" style="92" customWidth="1"/>
    <col min="3077" max="3077" width="10.5703125" style="92" customWidth="1"/>
    <col min="3078" max="3078" width="8.5703125" style="92" customWidth="1"/>
    <col min="3079" max="3079" width="10.85546875" style="92" customWidth="1"/>
    <col min="3080" max="3080" width="10.5703125" style="92" customWidth="1"/>
    <col min="3081" max="3081" width="10.7109375" style="92" customWidth="1"/>
    <col min="3082" max="3083" width="10.5703125" style="92" customWidth="1"/>
    <col min="3084" max="3328" width="9.140625" style="92"/>
    <col min="3329" max="3329" width="15.42578125" style="92" customWidth="1"/>
    <col min="3330" max="3330" width="11" style="92" customWidth="1"/>
    <col min="3331" max="3331" width="9.85546875" style="92" customWidth="1"/>
    <col min="3332" max="3332" width="9.5703125" style="92" customWidth="1"/>
    <col min="3333" max="3333" width="10.5703125" style="92" customWidth="1"/>
    <col min="3334" max="3334" width="8.5703125" style="92" customWidth="1"/>
    <col min="3335" max="3335" width="10.85546875" style="92" customWidth="1"/>
    <col min="3336" max="3336" width="10.5703125" style="92" customWidth="1"/>
    <col min="3337" max="3337" width="10.7109375" style="92" customWidth="1"/>
    <col min="3338" max="3339" width="10.5703125" style="92" customWidth="1"/>
    <col min="3340" max="3584" width="9.140625" style="92"/>
    <col min="3585" max="3585" width="15.42578125" style="92" customWidth="1"/>
    <col min="3586" max="3586" width="11" style="92" customWidth="1"/>
    <col min="3587" max="3587" width="9.85546875" style="92" customWidth="1"/>
    <col min="3588" max="3588" width="9.5703125" style="92" customWidth="1"/>
    <col min="3589" max="3589" width="10.5703125" style="92" customWidth="1"/>
    <col min="3590" max="3590" width="8.5703125" style="92" customWidth="1"/>
    <col min="3591" max="3591" width="10.85546875" style="92" customWidth="1"/>
    <col min="3592" max="3592" width="10.5703125" style="92" customWidth="1"/>
    <col min="3593" max="3593" width="10.7109375" style="92" customWidth="1"/>
    <col min="3594" max="3595" width="10.5703125" style="92" customWidth="1"/>
    <col min="3596" max="3840" width="9.140625" style="92"/>
    <col min="3841" max="3841" width="15.42578125" style="92" customWidth="1"/>
    <col min="3842" max="3842" width="11" style="92" customWidth="1"/>
    <col min="3843" max="3843" width="9.85546875" style="92" customWidth="1"/>
    <col min="3844" max="3844" width="9.5703125" style="92" customWidth="1"/>
    <col min="3845" max="3845" width="10.5703125" style="92" customWidth="1"/>
    <col min="3846" max="3846" width="8.5703125" style="92" customWidth="1"/>
    <col min="3847" max="3847" width="10.85546875" style="92" customWidth="1"/>
    <col min="3848" max="3848" width="10.5703125" style="92" customWidth="1"/>
    <col min="3849" max="3849" width="10.7109375" style="92" customWidth="1"/>
    <col min="3850" max="3851" width="10.5703125" style="92" customWidth="1"/>
    <col min="3852" max="4096" width="9.140625" style="92"/>
    <col min="4097" max="4097" width="15.42578125" style="92" customWidth="1"/>
    <col min="4098" max="4098" width="11" style="92" customWidth="1"/>
    <col min="4099" max="4099" width="9.85546875" style="92" customWidth="1"/>
    <col min="4100" max="4100" width="9.5703125" style="92" customWidth="1"/>
    <col min="4101" max="4101" width="10.5703125" style="92" customWidth="1"/>
    <col min="4102" max="4102" width="8.5703125" style="92" customWidth="1"/>
    <col min="4103" max="4103" width="10.85546875" style="92" customWidth="1"/>
    <col min="4104" max="4104" width="10.5703125" style="92" customWidth="1"/>
    <col min="4105" max="4105" width="10.7109375" style="92" customWidth="1"/>
    <col min="4106" max="4107" width="10.5703125" style="92" customWidth="1"/>
    <col min="4108" max="4352" width="9.140625" style="92"/>
    <col min="4353" max="4353" width="15.42578125" style="92" customWidth="1"/>
    <col min="4354" max="4354" width="11" style="92" customWidth="1"/>
    <col min="4355" max="4355" width="9.85546875" style="92" customWidth="1"/>
    <col min="4356" max="4356" width="9.5703125" style="92" customWidth="1"/>
    <col min="4357" max="4357" width="10.5703125" style="92" customWidth="1"/>
    <col min="4358" max="4358" width="8.5703125" style="92" customWidth="1"/>
    <col min="4359" max="4359" width="10.85546875" style="92" customWidth="1"/>
    <col min="4360" max="4360" width="10.5703125" style="92" customWidth="1"/>
    <col min="4361" max="4361" width="10.7109375" style="92" customWidth="1"/>
    <col min="4362" max="4363" width="10.5703125" style="92" customWidth="1"/>
    <col min="4364" max="4608" width="9.140625" style="92"/>
    <col min="4609" max="4609" width="15.42578125" style="92" customWidth="1"/>
    <col min="4610" max="4610" width="11" style="92" customWidth="1"/>
    <col min="4611" max="4611" width="9.85546875" style="92" customWidth="1"/>
    <col min="4612" max="4612" width="9.5703125" style="92" customWidth="1"/>
    <col min="4613" max="4613" width="10.5703125" style="92" customWidth="1"/>
    <col min="4614" max="4614" width="8.5703125" style="92" customWidth="1"/>
    <col min="4615" max="4615" width="10.85546875" style="92" customWidth="1"/>
    <col min="4616" max="4616" width="10.5703125" style="92" customWidth="1"/>
    <col min="4617" max="4617" width="10.7109375" style="92" customWidth="1"/>
    <col min="4618" max="4619" width="10.5703125" style="92" customWidth="1"/>
    <col min="4620" max="4864" width="9.140625" style="92"/>
    <col min="4865" max="4865" width="15.42578125" style="92" customWidth="1"/>
    <col min="4866" max="4866" width="11" style="92" customWidth="1"/>
    <col min="4867" max="4867" width="9.85546875" style="92" customWidth="1"/>
    <col min="4868" max="4868" width="9.5703125" style="92" customWidth="1"/>
    <col min="4869" max="4869" width="10.5703125" style="92" customWidth="1"/>
    <col min="4870" max="4870" width="8.5703125" style="92" customWidth="1"/>
    <col min="4871" max="4871" width="10.85546875" style="92" customWidth="1"/>
    <col min="4872" max="4872" width="10.5703125" style="92" customWidth="1"/>
    <col min="4873" max="4873" width="10.7109375" style="92" customWidth="1"/>
    <col min="4874" max="4875" width="10.5703125" style="92" customWidth="1"/>
    <col min="4876" max="5120" width="9.140625" style="92"/>
    <col min="5121" max="5121" width="15.42578125" style="92" customWidth="1"/>
    <col min="5122" max="5122" width="11" style="92" customWidth="1"/>
    <col min="5123" max="5123" width="9.85546875" style="92" customWidth="1"/>
    <col min="5124" max="5124" width="9.5703125" style="92" customWidth="1"/>
    <col min="5125" max="5125" width="10.5703125" style="92" customWidth="1"/>
    <col min="5126" max="5126" width="8.5703125" style="92" customWidth="1"/>
    <col min="5127" max="5127" width="10.85546875" style="92" customWidth="1"/>
    <col min="5128" max="5128" width="10.5703125" style="92" customWidth="1"/>
    <col min="5129" max="5129" width="10.7109375" style="92" customWidth="1"/>
    <col min="5130" max="5131" width="10.5703125" style="92" customWidth="1"/>
    <col min="5132" max="5376" width="9.140625" style="92"/>
    <col min="5377" max="5377" width="15.42578125" style="92" customWidth="1"/>
    <col min="5378" max="5378" width="11" style="92" customWidth="1"/>
    <col min="5379" max="5379" width="9.85546875" style="92" customWidth="1"/>
    <col min="5380" max="5380" width="9.5703125" style="92" customWidth="1"/>
    <col min="5381" max="5381" width="10.5703125" style="92" customWidth="1"/>
    <col min="5382" max="5382" width="8.5703125" style="92" customWidth="1"/>
    <col min="5383" max="5383" width="10.85546875" style="92" customWidth="1"/>
    <col min="5384" max="5384" width="10.5703125" style="92" customWidth="1"/>
    <col min="5385" max="5385" width="10.7109375" style="92" customWidth="1"/>
    <col min="5386" max="5387" width="10.5703125" style="92" customWidth="1"/>
    <col min="5388" max="5632" width="9.140625" style="92"/>
    <col min="5633" max="5633" width="15.42578125" style="92" customWidth="1"/>
    <col min="5634" max="5634" width="11" style="92" customWidth="1"/>
    <col min="5635" max="5635" width="9.85546875" style="92" customWidth="1"/>
    <col min="5636" max="5636" width="9.5703125" style="92" customWidth="1"/>
    <col min="5637" max="5637" width="10.5703125" style="92" customWidth="1"/>
    <col min="5638" max="5638" width="8.5703125" style="92" customWidth="1"/>
    <col min="5639" max="5639" width="10.85546875" style="92" customWidth="1"/>
    <col min="5640" max="5640" width="10.5703125" style="92" customWidth="1"/>
    <col min="5641" max="5641" width="10.7109375" style="92" customWidth="1"/>
    <col min="5642" max="5643" width="10.5703125" style="92" customWidth="1"/>
    <col min="5644" max="5888" width="9.140625" style="92"/>
    <col min="5889" max="5889" width="15.42578125" style="92" customWidth="1"/>
    <col min="5890" max="5890" width="11" style="92" customWidth="1"/>
    <col min="5891" max="5891" width="9.85546875" style="92" customWidth="1"/>
    <col min="5892" max="5892" width="9.5703125" style="92" customWidth="1"/>
    <col min="5893" max="5893" width="10.5703125" style="92" customWidth="1"/>
    <col min="5894" max="5894" width="8.5703125" style="92" customWidth="1"/>
    <col min="5895" max="5895" width="10.85546875" style="92" customWidth="1"/>
    <col min="5896" max="5896" width="10.5703125" style="92" customWidth="1"/>
    <col min="5897" max="5897" width="10.7109375" style="92" customWidth="1"/>
    <col min="5898" max="5899" width="10.5703125" style="92" customWidth="1"/>
    <col min="5900" max="6144" width="9.140625" style="92"/>
    <col min="6145" max="6145" width="15.42578125" style="92" customWidth="1"/>
    <col min="6146" max="6146" width="11" style="92" customWidth="1"/>
    <col min="6147" max="6147" width="9.85546875" style="92" customWidth="1"/>
    <col min="6148" max="6148" width="9.5703125" style="92" customWidth="1"/>
    <col min="6149" max="6149" width="10.5703125" style="92" customWidth="1"/>
    <col min="6150" max="6150" width="8.5703125" style="92" customWidth="1"/>
    <col min="6151" max="6151" width="10.85546875" style="92" customWidth="1"/>
    <col min="6152" max="6152" width="10.5703125" style="92" customWidth="1"/>
    <col min="6153" max="6153" width="10.7109375" style="92" customWidth="1"/>
    <col min="6154" max="6155" width="10.5703125" style="92" customWidth="1"/>
    <col min="6156" max="6400" width="9.140625" style="92"/>
    <col min="6401" max="6401" width="15.42578125" style="92" customWidth="1"/>
    <col min="6402" max="6402" width="11" style="92" customWidth="1"/>
    <col min="6403" max="6403" width="9.85546875" style="92" customWidth="1"/>
    <col min="6404" max="6404" width="9.5703125" style="92" customWidth="1"/>
    <col min="6405" max="6405" width="10.5703125" style="92" customWidth="1"/>
    <col min="6406" max="6406" width="8.5703125" style="92" customWidth="1"/>
    <col min="6407" max="6407" width="10.85546875" style="92" customWidth="1"/>
    <col min="6408" max="6408" width="10.5703125" style="92" customWidth="1"/>
    <col min="6409" max="6409" width="10.7109375" style="92" customWidth="1"/>
    <col min="6410" max="6411" width="10.5703125" style="92" customWidth="1"/>
    <col min="6412" max="6656" width="9.140625" style="92"/>
    <col min="6657" max="6657" width="15.42578125" style="92" customWidth="1"/>
    <col min="6658" max="6658" width="11" style="92" customWidth="1"/>
    <col min="6659" max="6659" width="9.85546875" style="92" customWidth="1"/>
    <col min="6660" max="6660" width="9.5703125" style="92" customWidth="1"/>
    <col min="6661" max="6661" width="10.5703125" style="92" customWidth="1"/>
    <col min="6662" max="6662" width="8.5703125" style="92" customWidth="1"/>
    <col min="6663" max="6663" width="10.85546875" style="92" customWidth="1"/>
    <col min="6664" max="6664" width="10.5703125" style="92" customWidth="1"/>
    <col min="6665" max="6665" width="10.7109375" style="92" customWidth="1"/>
    <col min="6666" max="6667" width="10.5703125" style="92" customWidth="1"/>
    <col min="6668" max="6912" width="9.140625" style="92"/>
    <col min="6913" max="6913" width="15.42578125" style="92" customWidth="1"/>
    <col min="6914" max="6914" width="11" style="92" customWidth="1"/>
    <col min="6915" max="6915" width="9.85546875" style="92" customWidth="1"/>
    <col min="6916" max="6916" width="9.5703125" style="92" customWidth="1"/>
    <col min="6917" max="6917" width="10.5703125" style="92" customWidth="1"/>
    <col min="6918" max="6918" width="8.5703125" style="92" customWidth="1"/>
    <col min="6919" max="6919" width="10.85546875" style="92" customWidth="1"/>
    <col min="6920" max="6920" width="10.5703125" style="92" customWidth="1"/>
    <col min="6921" max="6921" width="10.7109375" style="92" customWidth="1"/>
    <col min="6922" max="6923" width="10.5703125" style="92" customWidth="1"/>
    <col min="6924" max="7168" width="9.140625" style="92"/>
    <col min="7169" max="7169" width="15.42578125" style="92" customWidth="1"/>
    <col min="7170" max="7170" width="11" style="92" customWidth="1"/>
    <col min="7171" max="7171" width="9.85546875" style="92" customWidth="1"/>
    <col min="7172" max="7172" width="9.5703125" style="92" customWidth="1"/>
    <col min="7173" max="7173" width="10.5703125" style="92" customWidth="1"/>
    <col min="7174" max="7174" width="8.5703125" style="92" customWidth="1"/>
    <col min="7175" max="7175" width="10.85546875" style="92" customWidth="1"/>
    <col min="7176" max="7176" width="10.5703125" style="92" customWidth="1"/>
    <col min="7177" max="7177" width="10.7109375" style="92" customWidth="1"/>
    <col min="7178" max="7179" width="10.5703125" style="92" customWidth="1"/>
    <col min="7180" max="7424" width="9.140625" style="92"/>
    <col min="7425" max="7425" width="15.42578125" style="92" customWidth="1"/>
    <col min="7426" max="7426" width="11" style="92" customWidth="1"/>
    <col min="7427" max="7427" width="9.85546875" style="92" customWidth="1"/>
    <col min="7428" max="7428" width="9.5703125" style="92" customWidth="1"/>
    <col min="7429" max="7429" width="10.5703125" style="92" customWidth="1"/>
    <col min="7430" max="7430" width="8.5703125" style="92" customWidth="1"/>
    <col min="7431" max="7431" width="10.85546875" style="92" customWidth="1"/>
    <col min="7432" max="7432" width="10.5703125" style="92" customWidth="1"/>
    <col min="7433" max="7433" width="10.7109375" style="92" customWidth="1"/>
    <col min="7434" max="7435" width="10.5703125" style="92" customWidth="1"/>
    <col min="7436" max="7680" width="9.140625" style="92"/>
    <col min="7681" max="7681" width="15.42578125" style="92" customWidth="1"/>
    <col min="7682" max="7682" width="11" style="92" customWidth="1"/>
    <col min="7683" max="7683" width="9.85546875" style="92" customWidth="1"/>
    <col min="7684" max="7684" width="9.5703125" style="92" customWidth="1"/>
    <col min="7685" max="7685" width="10.5703125" style="92" customWidth="1"/>
    <col min="7686" max="7686" width="8.5703125" style="92" customWidth="1"/>
    <col min="7687" max="7687" width="10.85546875" style="92" customWidth="1"/>
    <col min="7688" max="7688" width="10.5703125" style="92" customWidth="1"/>
    <col min="7689" max="7689" width="10.7109375" style="92" customWidth="1"/>
    <col min="7690" max="7691" width="10.5703125" style="92" customWidth="1"/>
    <col min="7692" max="7936" width="9.140625" style="92"/>
    <col min="7937" max="7937" width="15.42578125" style="92" customWidth="1"/>
    <col min="7938" max="7938" width="11" style="92" customWidth="1"/>
    <col min="7939" max="7939" width="9.85546875" style="92" customWidth="1"/>
    <col min="7940" max="7940" width="9.5703125" style="92" customWidth="1"/>
    <col min="7941" max="7941" width="10.5703125" style="92" customWidth="1"/>
    <col min="7942" max="7942" width="8.5703125" style="92" customWidth="1"/>
    <col min="7943" max="7943" width="10.85546875" style="92" customWidth="1"/>
    <col min="7944" max="7944" width="10.5703125" style="92" customWidth="1"/>
    <col min="7945" max="7945" width="10.7109375" style="92" customWidth="1"/>
    <col min="7946" max="7947" width="10.5703125" style="92" customWidth="1"/>
    <col min="7948" max="8192" width="9.140625" style="92"/>
    <col min="8193" max="8193" width="15.42578125" style="92" customWidth="1"/>
    <col min="8194" max="8194" width="11" style="92" customWidth="1"/>
    <col min="8195" max="8195" width="9.85546875" style="92" customWidth="1"/>
    <col min="8196" max="8196" width="9.5703125" style="92" customWidth="1"/>
    <col min="8197" max="8197" width="10.5703125" style="92" customWidth="1"/>
    <col min="8198" max="8198" width="8.5703125" style="92" customWidth="1"/>
    <col min="8199" max="8199" width="10.85546875" style="92" customWidth="1"/>
    <col min="8200" max="8200" width="10.5703125" style="92" customWidth="1"/>
    <col min="8201" max="8201" width="10.7109375" style="92" customWidth="1"/>
    <col min="8202" max="8203" width="10.5703125" style="92" customWidth="1"/>
    <col min="8204" max="8448" width="9.140625" style="92"/>
    <col min="8449" max="8449" width="15.42578125" style="92" customWidth="1"/>
    <col min="8450" max="8450" width="11" style="92" customWidth="1"/>
    <col min="8451" max="8451" width="9.85546875" style="92" customWidth="1"/>
    <col min="8452" max="8452" width="9.5703125" style="92" customWidth="1"/>
    <col min="8453" max="8453" width="10.5703125" style="92" customWidth="1"/>
    <col min="8454" max="8454" width="8.5703125" style="92" customWidth="1"/>
    <col min="8455" max="8455" width="10.85546875" style="92" customWidth="1"/>
    <col min="8456" max="8456" width="10.5703125" style="92" customWidth="1"/>
    <col min="8457" max="8457" width="10.7109375" style="92" customWidth="1"/>
    <col min="8458" max="8459" width="10.5703125" style="92" customWidth="1"/>
    <col min="8460" max="8704" width="9.140625" style="92"/>
    <col min="8705" max="8705" width="15.42578125" style="92" customWidth="1"/>
    <col min="8706" max="8706" width="11" style="92" customWidth="1"/>
    <col min="8707" max="8707" width="9.85546875" style="92" customWidth="1"/>
    <col min="8708" max="8708" width="9.5703125" style="92" customWidth="1"/>
    <col min="8709" max="8709" width="10.5703125" style="92" customWidth="1"/>
    <col min="8710" max="8710" width="8.5703125" style="92" customWidth="1"/>
    <col min="8711" max="8711" width="10.85546875" style="92" customWidth="1"/>
    <col min="8712" max="8712" width="10.5703125" style="92" customWidth="1"/>
    <col min="8713" max="8713" width="10.7109375" style="92" customWidth="1"/>
    <col min="8714" max="8715" width="10.5703125" style="92" customWidth="1"/>
    <col min="8716" max="8960" width="9.140625" style="92"/>
    <col min="8961" max="8961" width="15.42578125" style="92" customWidth="1"/>
    <col min="8962" max="8962" width="11" style="92" customWidth="1"/>
    <col min="8963" max="8963" width="9.85546875" style="92" customWidth="1"/>
    <col min="8964" max="8964" width="9.5703125" style="92" customWidth="1"/>
    <col min="8965" max="8965" width="10.5703125" style="92" customWidth="1"/>
    <col min="8966" max="8966" width="8.5703125" style="92" customWidth="1"/>
    <col min="8967" max="8967" width="10.85546875" style="92" customWidth="1"/>
    <col min="8968" max="8968" width="10.5703125" style="92" customWidth="1"/>
    <col min="8969" max="8969" width="10.7109375" style="92" customWidth="1"/>
    <col min="8970" max="8971" width="10.5703125" style="92" customWidth="1"/>
    <col min="8972" max="9216" width="9.140625" style="92"/>
    <col min="9217" max="9217" width="15.42578125" style="92" customWidth="1"/>
    <col min="9218" max="9218" width="11" style="92" customWidth="1"/>
    <col min="9219" max="9219" width="9.85546875" style="92" customWidth="1"/>
    <col min="9220" max="9220" width="9.5703125" style="92" customWidth="1"/>
    <col min="9221" max="9221" width="10.5703125" style="92" customWidth="1"/>
    <col min="9222" max="9222" width="8.5703125" style="92" customWidth="1"/>
    <col min="9223" max="9223" width="10.85546875" style="92" customWidth="1"/>
    <col min="9224" max="9224" width="10.5703125" style="92" customWidth="1"/>
    <col min="9225" max="9225" width="10.7109375" style="92" customWidth="1"/>
    <col min="9226" max="9227" width="10.5703125" style="92" customWidth="1"/>
    <col min="9228" max="9472" width="9.140625" style="92"/>
    <col min="9473" max="9473" width="15.42578125" style="92" customWidth="1"/>
    <col min="9474" max="9474" width="11" style="92" customWidth="1"/>
    <col min="9475" max="9475" width="9.85546875" style="92" customWidth="1"/>
    <col min="9476" max="9476" width="9.5703125" style="92" customWidth="1"/>
    <col min="9477" max="9477" width="10.5703125" style="92" customWidth="1"/>
    <col min="9478" max="9478" width="8.5703125" style="92" customWidth="1"/>
    <col min="9479" max="9479" width="10.85546875" style="92" customWidth="1"/>
    <col min="9480" max="9480" width="10.5703125" style="92" customWidth="1"/>
    <col min="9481" max="9481" width="10.7109375" style="92" customWidth="1"/>
    <col min="9482" max="9483" width="10.5703125" style="92" customWidth="1"/>
    <col min="9484" max="9728" width="9.140625" style="92"/>
    <col min="9729" max="9729" width="15.42578125" style="92" customWidth="1"/>
    <col min="9730" max="9730" width="11" style="92" customWidth="1"/>
    <col min="9731" max="9731" width="9.85546875" style="92" customWidth="1"/>
    <col min="9732" max="9732" width="9.5703125" style="92" customWidth="1"/>
    <col min="9733" max="9733" width="10.5703125" style="92" customWidth="1"/>
    <col min="9734" max="9734" width="8.5703125" style="92" customWidth="1"/>
    <col min="9735" max="9735" width="10.85546875" style="92" customWidth="1"/>
    <col min="9736" max="9736" width="10.5703125" style="92" customWidth="1"/>
    <col min="9737" max="9737" width="10.7109375" style="92" customWidth="1"/>
    <col min="9738" max="9739" width="10.5703125" style="92" customWidth="1"/>
    <col min="9740" max="9984" width="9.140625" style="92"/>
    <col min="9985" max="9985" width="15.42578125" style="92" customWidth="1"/>
    <col min="9986" max="9986" width="11" style="92" customWidth="1"/>
    <col min="9987" max="9987" width="9.85546875" style="92" customWidth="1"/>
    <col min="9988" max="9988" width="9.5703125" style="92" customWidth="1"/>
    <col min="9989" max="9989" width="10.5703125" style="92" customWidth="1"/>
    <col min="9990" max="9990" width="8.5703125" style="92" customWidth="1"/>
    <col min="9991" max="9991" width="10.85546875" style="92" customWidth="1"/>
    <col min="9992" max="9992" width="10.5703125" style="92" customWidth="1"/>
    <col min="9993" max="9993" width="10.7109375" style="92" customWidth="1"/>
    <col min="9994" max="9995" width="10.5703125" style="92" customWidth="1"/>
    <col min="9996" max="10240" width="9.140625" style="92"/>
    <col min="10241" max="10241" width="15.42578125" style="92" customWidth="1"/>
    <col min="10242" max="10242" width="11" style="92" customWidth="1"/>
    <col min="10243" max="10243" width="9.85546875" style="92" customWidth="1"/>
    <col min="10244" max="10244" width="9.5703125" style="92" customWidth="1"/>
    <col min="10245" max="10245" width="10.5703125" style="92" customWidth="1"/>
    <col min="10246" max="10246" width="8.5703125" style="92" customWidth="1"/>
    <col min="10247" max="10247" width="10.85546875" style="92" customWidth="1"/>
    <col min="10248" max="10248" width="10.5703125" style="92" customWidth="1"/>
    <col min="10249" max="10249" width="10.7109375" style="92" customWidth="1"/>
    <col min="10250" max="10251" width="10.5703125" style="92" customWidth="1"/>
    <col min="10252" max="10496" width="9.140625" style="92"/>
    <col min="10497" max="10497" width="15.42578125" style="92" customWidth="1"/>
    <col min="10498" max="10498" width="11" style="92" customWidth="1"/>
    <col min="10499" max="10499" width="9.85546875" style="92" customWidth="1"/>
    <col min="10500" max="10500" width="9.5703125" style="92" customWidth="1"/>
    <col min="10501" max="10501" width="10.5703125" style="92" customWidth="1"/>
    <col min="10502" max="10502" width="8.5703125" style="92" customWidth="1"/>
    <col min="10503" max="10503" width="10.85546875" style="92" customWidth="1"/>
    <col min="10504" max="10504" width="10.5703125" style="92" customWidth="1"/>
    <col min="10505" max="10505" width="10.7109375" style="92" customWidth="1"/>
    <col min="10506" max="10507" width="10.5703125" style="92" customWidth="1"/>
    <col min="10508" max="10752" width="9.140625" style="92"/>
    <col min="10753" max="10753" width="15.42578125" style="92" customWidth="1"/>
    <col min="10754" max="10754" width="11" style="92" customWidth="1"/>
    <col min="10755" max="10755" width="9.85546875" style="92" customWidth="1"/>
    <col min="10756" max="10756" width="9.5703125" style="92" customWidth="1"/>
    <col min="10757" max="10757" width="10.5703125" style="92" customWidth="1"/>
    <col min="10758" max="10758" width="8.5703125" style="92" customWidth="1"/>
    <col min="10759" max="10759" width="10.85546875" style="92" customWidth="1"/>
    <col min="10760" max="10760" width="10.5703125" style="92" customWidth="1"/>
    <col min="10761" max="10761" width="10.7109375" style="92" customWidth="1"/>
    <col min="10762" max="10763" width="10.5703125" style="92" customWidth="1"/>
    <col min="10764" max="11008" width="9.140625" style="92"/>
    <col min="11009" max="11009" width="15.42578125" style="92" customWidth="1"/>
    <col min="11010" max="11010" width="11" style="92" customWidth="1"/>
    <col min="11011" max="11011" width="9.85546875" style="92" customWidth="1"/>
    <col min="11012" max="11012" width="9.5703125" style="92" customWidth="1"/>
    <col min="11013" max="11013" width="10.5703125" style="92" customWidth="1"/>
    <col min="11014" max="11014" width="8.5703125" style="92" customWidth="1"/>
    <col min="11015" max="11015" width="10.85546875" style="92" customWidth="1"/>
    <col min="11016" max="11016" width="10.5703125" style="92" customWidth="1"/>
    <col min="11017" max="11017" width="10.7109375" style="92" customWidth="1"/>
    <col min="11018" max="11019" width="10.5703125" style="92" customWidth="1"/>
    <col min="11020" max="11264" width="9.140625" style="92"/>
    <col min="11265" max="11265" width="15.42578125" style="92" customWidth="1"/>
    <col min="11266" max="11266" width="11" style="92" customWidth="1"/>
    <col min="11267" max="11267" width="9.85546875" style="92" customWidth="1"/>
    <col min="11268" max="11268" width="9.5703125" style="92" customWidth="1"/>
    <col min="11269" max="11269" width="10.5703125" style="92" customWidth="1"/>
    <col min="11270" max="11270" width="8.5703125" style="92" customWidth="1"/>
    <col min="11271" max="11271" width="10.85546875" style="92" customWidth="1"/>
    <col min="11272" max="11272" width="10.5703125" style="92" customWidth="1"/>
    <col min="11273" max="11273" width="10.7109375" style="92" customWidth="1"/>
    <col min="11274" max="11275" width="10.5703125" style="92" customWidth="1"/>
    <col min="11276" max="11520" width="9.140625" style="92"/>
    <col min="11521" max="11521" width="15.42578125" style="92" customWidth="1"/>
    <col min="11522" max="11522" width="11" style="92" customWidth="1"/>
    <col min="11523" max="11523" width="9.85546875" style="92" customWidth="1"/>
    <col min="11524" max="11524" width="9.5703125" style="92" customWidth="1"/>
    <col min="11525" max="11525" width="10.5703125" style="92" customWidth="1"/>
    <col min="11526" max="11526" width="8.5703125" style="92" customWidth="1"/>
    <col min="11527" max="11527" width="10.85546875" style="92" customWidth="1"/>
    <col min="11528" max="11528" width="10.5703125" style="92" customWidth="1"/>
    <col min="11529" max="11529" width="10.7109375" style="92" customWidth="1"/>
    <col min="11530" max="11531" width="10.5703125" style="92" customWidth="1"/>
    <col min="11532" max="11776" width="9.140625" style="92"/>
    <col min="11777" max="11777" width="15.42578125" style="92" customWidth="1"/>
    <col min="11778" max="11778" width="11" style="92" customWidth="1"/>
    <col min="11779" max="11779" width="9.85546875" style="92" customWidth="1"/>
    <col min="11780" max="11780" width="9.5703125" style="92" customWidth="1"/>
    <col min="11781" max="11781" width="10.5703125" style="92" customWidth="1"/>
    <col min="11782" max="11782" width="8.5703125" style="92" customWidth="1"/>
    <col min="11783" max="11783" width="10.85546875" style="92" customWidth="1"/>
    <col min="11784" max="11784" width="10.5703125" style="92" customWidth="1"/>
    <col min="11785" max="11785" width="10.7109375" style="92" customWidth="1"/>
    <col min="11786" max="11787" width="10.5703125" style="92" customWidth="1"/>
    <col min="11788" max="12032" width="9.140625" style="92"/>
    <col min="12033" max="12033" width="15.42578125" style="92" customWidth="1"/>
    <col min="12034" max="12034" width="11" style="92" customWidth="1"/>
    <col min="12035" max="12035" width="9.85546875" style="92" customWidth="1"/>
    <col min="12036" max="12036" width="9.5703125" style="92" customWidth="1"/>
    <col min="12037" max="12037" width="10.5703125" style="92" customWidth="1"/>
    <col min="12038" max="12038" width="8.5703125" style="92" customWidth="1"/>
    <col min="12039" max="12039" width="10.85546875" style="92" customWidth="1"/>
    <col min="12040" max="12040" width="10.5703125" style="92" customWidth="1"/>
    <col min="12041" max="12041" width="10.7109375" style="92" customWidth="1"/>
    <col min="12042" max="12043" width="10.5703125" style="92" customWidth="1"/>
    <col min="12044" max="12288" width="9.140625" style="92"/>
    <col min="12289" max="12289" width="15.42578125" style="92" customWidth="1"/>
    <col min="12290" max="12290" width="11" style="92" customWidth="1"/>
    <col min="12291" max="12291" width="9.85546875" style="92" customWidth="1"/>
    <col min="12292" max="12292" width="9.5703125" style="92" customWidth="1"/>
    <col min="12293" max="12293" width="10.5703125" style="92" customWidth="1"/>
    <col min="12294" max="12294" width="8.5703125" style="92" customWidth="1"/>
    <col min="12295" max="12295" width="10.85546875" style="92" customWidth="1"/>
    <col min="12296" max="12296" width="10.5703125" style="92" customWidth="1"/>
    <col min="12297" max="12297" width="10.7109375" style="92" customWidth="1"/>
    <col min="12298" max="12299" width="10.5703125" style="92" customWidth="1"/>
    <col min="12300" max="12544" width="9.140625" style="92"/>
    <col min="12545" max="12545" width="15.42578125" style="92" customWidth="1"/>
    <col min="12546" max="12546" width="11" style="92" customWidth="1"/>
    <col min="12547" max="12547" width="9.85546875" style="92" customWidth="1"/>
    <col min="12548" max="12548" width="9.5703125" style="92" customWidth="1"/>
    <col min="12549" max="12549" width="10.5703125" style="92" customWidth="1"/>
    <col min="12550" max="12550" width="8.5703125" style="92" customWidth="1"/>
    <col min="12551" max="12551" width="10.85546875" style="92" customWidth="1"/>
    <col min="12552" max="12552" width="10.5703125" style="92" customWidth="1"/>
    <col min="12553" max="12553" width="10.7109375" style="92" customWidth="1"/>
    <col min="12554" max="12555" width="10.5703125" style="92" customWidth="1"/>
    <col min="12556" max="12800" width="9.140625" style="92"/>
    <col min="12801" max="12801" width="15.42578125" style="92" customWidth="1"/>
    <col min="12802" max="12802" width="11" style="92" customWidth="1"/>
    <col min="12803" max="12803" width="9.85546875" style="92" customWidth="1"/>
    <col min="12804" max="12804" width="9.5703125" style="92" customWidth="1"/>
    <col min="12805" max="12805" width="10.5703125" style="92" customWidth="1"/>
    <col min="12806" max="12806" width="8.5703125" style="92" customWidth="1"/>
    <col min="12807" max="12807" width="10.85546875" style="92" customWidth="1"/>
    <col min="12808" max="12808" width="10.5703125" style="92" customWidth="1"/>
    <col min="12809" max="12809" width="10.7109375" style="92" customWidth="1"/>
    <col min="12810" max="12811" width="10.5703125" style="92" customWidth="1"/>
    <col min="12812" max="13056" width="9.140625" style="92"/>
    <col min="13057" max="13057" width="15.42578125" style="92" customWidth="1"/>
    <col min="13058" max="13058" width="11" style="92" customWidth="1"/>
    <col min="13059" max="13059" width="9.85546875" style="92" customWidth="1"/>
    <col min="13060" max="13060" width="9.5703125" style="92" customWidth="1"/>
    <col min="13061" max="13061" width="10.5703125" style="92" customWidth="1"/>
    <col min="13062" max="13062" width="8.5703125" style="92" customWidth="1"/>
    <col min="13063" max="13063" width="10.85546875" style="92" customWidth="1"/>
    <col min="13064" max="13064" width="10.5703125" style="92" customWidth="1"/>
    <col min="13065" max="13065" width="10.7109375" style="92" customWidth="1"/>
    <col min="13066" max="13067" width="10.5703125" style="92" customWidth="1"/>
    <col min="13068" max="13312" width="9.140625" style="92"/>
    <col min="13313" max="13313" width="15.42578125" style="92" customWidth="1"/>
    <col min="13314" max="13314" width="11" style="92" customWidth="1"/>
    <col min="13315" max="13315" width="9.85546875" style="92" customWidth="1"/>
    <col min="13316" max="13316" width="9.5703125" style="92" customWidth="1"/>
    <col min="13317" max="13317" width="10.5703125" style="92" customWidth="1"/>
    <col min="13318" max="13318" width="8.5703125" style="92" customWidth="1"/>
    <col min="13319" max="13319" width="10.85546875" style="92" customWidth="1"/>
    <col min="13320" max="13320" width="10.5703125" style="92" customWidth="1"/>
    <col min="13321" max="13321" width="10.7109375" style="92" customWidth="1"/>
    <col min="13322" max="13323" width="10.5703125" style="92" customWidth="1"/>
    <col min="13324" max="13568" width="9.140625" style="92"/>
    <col min="13569" max="13569" width="15.42578125" style="92" customWidth="1"/>
    <col min="13570" max="13570" width="11" style="92" customWidth="1"/>
    <col min="13571" max="13571" width="9.85546875" style="92" customWidth="1"/>
    <col min="13572" max="13572" width="9.5703125" style="92" customWidth="1"/>
    <col min="13573" max="13573" width="10.5703125" style="92" customWidth="1"/>
    <col min="13574" max="13574" width="8.5703125" style="92" customWidth="1"/>
    <col min="13575" max="13575" width="10.85546875" style="92" customWidth="1"/>
    <col min="13576" max="13576" width="10.5703125" style="92" customWidth="1"/>
    <col min="13577" max="13577" width="10.7109375" style="92" customWidth="1"/>
    <col min="13578" max="13579" width="10.5703125" style="92" customWidth="1"/>
    <col min="13580" max="13824" width="9.140625" style="92"/>
    <col min="13825" max="13825" width="15.42578125" style="92" customWidth="1"/>
    <col min="13826" max="13826" width="11" style="92" customWidth="1"/>
    <col min="13827" max="13827" width="9.85546875" style="92" customWidth="1"/>
    <col min="13828" max="13828" width="9.5703125" style="92" customWidth="1"/>
    <col min="13829" max="13829" width="10.5703125" style="92" customWidth="1"/>
    <col min="13830" max="13830" width="8.5703125" style="92" customWidth="1"/>
    <col min="13831" max="13831" width="10.85546875" style="92" customWidth="1"/>
    <col min="13832" max="13832" width="10.5703125" style="92" customWidth="1"/>
    <col min="13833" max="13833" width="10.7109375" style="92" customWidth="1"/>
    <col min="13834" max="13835" width="10.5703125" style="92" customWidth="1"/>
    <col min="13836" max="14080" width="9.140625" style="92"/>
    <col min="14081" max="14081" width="15.42578125" style="92" customWidth="1"/>
    <col min="14082" max="14082" width="11" style="92" customWidth="1"/>
    <col min="14083" max="14083" width="9.85546875" style="92" customWidth="1"/>
    <col min="14084" max="14084" width="9.5703125" style="92" customWidth="1"/>
    <col min="14085" max="14085" width="10.5703125" style="92" customWidth="1"/>
    <col min="14086" max="14086" width="8.5703125" style="92" customWidth="1"/>
    <col min="14087" max="14087" width="10.85546875" style="92" customWidth="1"/>
    <col min="14088" max="14088" width="10.5703125" style="92" customWidth="1"/>
    <col min="14089" max="14089" width="10.7109375" style="92" customWidth="1"/>
    <col min="14090" max="14091" width="10.5703125" style="92" customWidth="1"/>
    <col min="14092" max="14336" width="9.140625" style="92"/>
    <col min="14337" max="14337" width="15.42578125" style="92" customWidth="1"/>
    <col min="14338" max="14338" width="11" style="92" customWidth="1"/>
    <col min="14339" max="14339" width="9.85546875" style="92" customWidth="1"/>
    <col min="14340" max="14340" width="9.5703125" style="92" customWidth="1"/>
    <col min="14341" max="14341" width="10.5703125" style="92" customWidth="1"/>
    <col min="14342" max="14342" width="8.5703125" style="92" customWidth="1"/>
    <col min="14343" max="14343" width="10.85546875" style="92" customWidth="1"/>
    <col min="14344" max="14344" width="10.5703125" style="92" customWidth="1"/>
    <col min="14345" max="14345" width="10.7109375" style="92" customWidth="1"/>
    <col min="14346" max="14347" width="10.5703125" style="92" customWidth="1"/>
    <col min="14348" max="14592" width="9.140625" style="92"/>
    <col min="14593" max="14593" width="15.42578125" style="92" customWidth="1"/>
    <col min="14594" max="14594" width="11" style="92" customWidth="1"/>
    <col min="14595" max="14595" width="9.85546875" style="92" customWidth="1"/>
    <col min="14596" max="14596" width="9.5703125" style="92" customWidth="1"/>
    <col min="14597" max="14597" width="10.5703125" style="92" customWidth="1"/>
    <col min="14598" max="14598" width="8.5703125" style="92" customWidth="1"/>
    <col min="14599" max="14599" width="10.85546875" style="92" customWidth="1"/>
    <col min="14600" max="14600" width="10.5703125" style="92" customWidth="1"/>
    <col min="14601" max="14601" width="10.7109375" style="92" customWidth="1"/>
    <col min="14602" max="14603" width="10.5703125" style="92" customWidth="1"/>
    <col min="14604" max="14848" width="9.140625" style="92"/>
    <col min="14849" max="14849" width="15.42578125" style="92" customWidth="1"/>
    <col min="14850" max="14850" width="11" style="92" customWidth="1"/>
    <col min="14851" max="14851" width="9.85546875" style="92" customWidth="1"/>
    <col min="14852" max="14852" width="9.5703125" style="92" customWidth="1"/>
    <col min="14853" max="14853" width="10.5703125" style="92" customWidth="1"/>
    <col min="14854" max="14854" width="8.5703125" style="92" customWidth="1"/>
    <col min="14855" max="14855" width="10.85546875" style="92" customWidth="1"/>
    <col min="14856" max="14856" width="10.5703125" style="92" customWidth="1"/>
    <col min="14857" max="14857" width="10.7109375" style="92" customWidth="1"/>
    <col min="14858" max="14859" width="10.5703125" style="92" customWidth="1"/>
    <col min="14860" max="15104" width="9.140625" style="92"/>
    <col min="15105" max="15105" width="15.42578125" style="92" customWidth="1"/>
    <col min="15106" max="15106" width="11" style="92" customWidth="1"/>
    <col min="15107" max="15107" width="9.85546875" style="92" customWidth="1"/>
    <col min="15108" max="15108" width="9.5703125" style="92" customWidth="1"/>
    <col min="15109" max="15109" width="10.5703125" style="92" customWidth="1"/>
    <col min="15110" max="15110" width="8.5703125" style="92" customWidth="1"/>
    <col min="15111" max="15111" width="10.85546875" style="92" customWidth="1"/>
    <col min="15112" max="15112" width="10.5703125" style="92" customWidth="1"/>
    <col min="15113" max="15113" width="10.7109375" style="92" customWidth="1"/>
    <col min="15114" max="15115" width="10.5703125" style="92" customWidth="1"/>
    <col min="15116" max="15360" width="9.140625" style="92"/>
    <col min="15361" max="15361" width="15.42578125" style="92" customWidth="1"/>
    <col min="15362" max="15362" width="11" style="92" customWidth="1"/>
    <col min="15363" max="15363" width="9.85546875" style="92" customWidth="1"/>
    <col min="15364" max="15364" width="9.5703125" style="92" customWidth="1"/>
    <col min="15365" max="15365" width="10.5703125" style="92" customWidth="1"/>
    <col min="15366" max="15366" width="8.5703125" style="92" customWidth="1"/>
    <col min="15367" max="15367" width="10.85546875" style="92" customWidth="1"/>
    <col min="15368" max="15368" width="10.5703125" style="92" customWidth="1"/>
    <col min="15369" max="15369" width="10.7109375" style="92" customWidth="1"/>
    <col min="15370" max="15371" width="10.5703125" style="92" customWidth="1"/>
    <col min="15372" max="15616" width="9.140625" style="92"/>
    <col min="15617" max="15617" width="15.42578125" style="92" customWidth="1"/>
    <col min="15618" max="15618" width="11" style="92" customWidth="1"/>
    <col min="15619" max="15619" width="9.85546875" style="92" customWidth="1"/>
    <col min="15620" max="15620" width="9.5703125" style="92" customWidth="1"/>
    <col min="15621" max="15621" width="10.5703125" style="92" customWidth="1"/>
    <col min="15622" max="15622" width="8.5703125" style="92" customWidth="1"/>
    <col min="15623" max="15623" width="10.85546875" style="92" customWidth="1"/>
    <col min="15624" max="15624" width="10.5703125" style="92" customWidth="1"/>
    <col min="15625" max="15625" width="10.7109375" style="92" customWidth="1"/>
    <col min="15626" max="15627" width="10.5703125" style="92" customWidth="1"/>
    <col min="15628" max="15872" width="9.140625" style="92"/>
    <col min="15873" max="15873" width="15.42578125" style="92" customWidth="1"/>
    <col min="15874" max="15874" width="11" style="92" customWidth="1"/>
    <col min="15875" max="15875" width="9.85546875" style="92" customWidth="1"/>
    <col min="15876" max="15876" width="9.5703125" style="92" customWidth="1"/>
    <col min="15877" max="15877" width="10.5703125" style="92" customWidth="1"/>
    <col min="15878" max="15878" width="8.5703125" style="92" customWidth="1"/>
    <col min="15879" max="15879" width="10.85546875" style="92" customWidth="1"/>
    <col min="15880" max="15880" width="10.5703125" style="92" customWidth="1"/>
    <col min="15881" max="15881" width="10.7109375" style="92" customWidth="1"/>
    <col min="15882" max="15883" width="10.5703125" style="92" customWidth="1"/>
    <col min="15884" max="16128" width="9.140625" style="92"/>
    <col min="16129" max="16129" width="15.42578125" style="92" customWidth="1"/>
    <col min="16130" max="16130" width="11" style="92" customWidth="1"/>
    <col min="16131" max="16131" width="9.85546875" style="92" customWidth="1"/>
    <col min="16132" max="16132" width="9.5703125" style="92" customWidth="1"/>
    <col min="16133" max="16133" width="10.5703125" style="92" customWidth="1"/>
    <col min="16134" max="16134" width="8.5703125" style="92" customWidth="1"/>
    <col min="16135" max="16135" width="10.85546875" style="92" customWidth="1"/>
    <col min="16136" max="16136" width="10.5703125" style="92" customWidth="1"/>
    <col min="16137" max="16137" width="10.7109375" style="92" customWidth="1"/>
    <col min="16138" max="16139" width="10.5703125" style="92" customWidth="1"/>
    <col min="16140" max="16384" width="9.140625" style="92"/>
  </cols>
  <sheetData>
    <row r="1" spans="1:11" s="190" customFormat="1" x14ac:dyDescent="0.2">
      <c r="A1" s="50" t="str">
        <f>[4]SUM!A1</f>
        <v>CY 2015 ALLOTMENT RELEASES</v>
      </c>
      <c r="B1" s="50"/>
      <c r="C1" s="50"/>
      <c r="K1" s="191"/>
    </row>
    <row r="2" spans="1:11" s="190" customFormat="1" x14ac:dyDescent="0.2">
      <c r="A2" s="192" t="s">
        <v>252</v>
      </c>
      <c r="B2" s="192"/>
      <c r="C2" s="192"/>
      <c r="H2" s="96"/>
      <c r="I2" s="96"/>
    </row>
    <row r="3" spans="1:11" s="190" customFormat="1" x14ac:dyDescent="0.2">
      <c r="A3" s="50" t="str">
        <f>[4]SUM!A3</f>
        <v>January 1-May 31, 2015</v>
      </c>
      <c r="B3" s="50"/>
      <c r="C3" s="50"/>
      <c r="H3" s="193"/>
      <c r="I3" s="193"/>
      <c r="J3" s="194"/>
    </row>
    <row r="4" spans="1:11" s="190" customFormat="1" x14ac:dyDescent="0.2">
      <c r="A4" s="50" t="s">
        <v>0</v>
      </c>
      <c r="B4" s="50"/>
      <c r="C4" s="50"/>
    </row>
    <row r="5" spans="1:11" s="200" customFormat="1" ht="61.5" customHeight="1" x14ac:dyDescent="0.25">
      <c r="A5" s="195" t="s">
        <v>1</v>
      </c>
      <c r="B5" s="197" t="s">
        <v>141</v>
      </c>
      <c r="C5" s="197" t="s">
        <v>142</v>
      </c>
      <c r="D5" s="196" t="s">
        <v>235</v>
      </c>
      <c r="E5" s="197" t="s">
        <v>143</v>
      </c>
      <c r="F5" s="197" t="s">
        <v>144</v>
      </c>
      <c r="G5" s="198" t="s">
        <v>145</v>
      </c>
      <c r="H5" s="198" t="s">
        <v>146</v>
      </c>
      <c r="I5" s="197" t="s">
        <v>253</v>
      </c>
      <c r="J5" s="197" t="s">
        <v>197</v>
      </c>
      <c r="K5" s="199" t="s">
        <v>13</v>
      </c>
    </row>
    <row r="6" spans="1:11" ht="15" hidden="1" customHeight="1" x14ac:dyDescent="0.2">
      <c r="A6" s="56" t="s">
        <v>102</v>
      </c>
      <c r="B6" s="138">
        <f>'[4]NEW GAA'!H7</f>
        <v>0</v>
      </c>
      <c r="C6" s="138">
        <f>'[4]NEW GAA'!L7</f>
        <v>0</v>
      </c>
      <c r="D6" s="138">
        <f>'[4]NEW GAA'!O7</f>
        <v>0</v>
      </c>
      <c r="E6" s="201">
        <f>'[4]NEW GAA'!R7</f>
        <v>0</v>
      </c>
      <c r="F6" s="201">
        <f>'[4]NEW GAA'!V7</f>
        <v>0</v>
      </c>
      <c r="G6" s="180">
        <f>'[4]NEW GAA'!W7</f>
        <v>0</v>
      </c>
      <c r="H6" s="180">
        <f>'[4]NEW GAA'!Z7</f>
        <v>0</v>
      </c>
      <c r="I6" s="138"/>
      <c r="J6" s="138">
        <f>'[4]NEW GAA'!AJ7</f>
        <v>0</v>
      </c>
      <c r="K6" s="201">
        <f t="shared" ref="K6:K11" si="0">SUM(B6:J6)</f>
        <v>0</v>
      </c>
    </row>
    <row r="7" spans="1:11" ht="15" customHeight="1" x14ac:dyDescent="0.2">
      <c r="A7" s="62" t="s">
        <v>103</v>
      </c>
      <c r="B7" s="138">
        <f>'[4]NEW GAA'!H8</f>
        <v>0</v>
      </c>
      <c r="C7" s="138">
        <f>'[4]NEW GAA'!L8</f>
        <v>0</v>
      </c>
      <c r="D7" s="138">
        <f>'[4]NEW GAA'!O8</f>
        <v>0</v>
      </c>
      <c r="E7" s="180">
        <f>'[4]NEW GAA'!R8</f>
        <v>0</v>
      </c>
      <c r="F7" s="180">
        <f>'[4]NEW GAA'!V8</f>
        <v>0</v>
      </c>
      <c r="G7" s="180">
        <f>'[4]NEW GAA'!W8</f>
        <v>7912781</v>
      </c>
      <c r="H7" s="180">
        <f>'[4]NEW GAA'!Z8</f>
        <v>16690</v>
      </c>
      <c r="I7" s="138"/>
      <c r="J7" s="138">
        <f>'[4]NEW GAA'!AJ8</f>
        <v>13702</v>
      </c>
      <c r="K7" s="180">
        <f t="shared" si="0"/>
        <v>7943173</v>
      </c>
    </row>
    <row r="8" spans="1:11" ht="15" customHeight="1" x14ac:dyDescent="0.2">
      <c r="A8" s="62" t="s">
        <v>104</v>
      </c>
      <c r="B8" s="138">
        <f>'[4]NEW GAA'!H9</f>
        <v>0</v>
      </c>
      <c r="C8" s="138">
        <f>'[4]NEW GAA'!L9</f>
        <v>0</v>
      </c>
      <c r="D8" s="138">
        <f>'[4]NEW GAA'!O9</f>
        <v>0</v>
      </c>
      <c r="E8" s="180">
        <f>'[4]NEW GAA'!R9</f>
        <v>0</v>
      </c>
      <c r="F8" s="180">
        <f>'[4]NEW GAA'!V9</f>
        <v>0</v>
      </c>
      <c r="G8" s="180">
        <f>'[4]NEW GAA'!W9</f>
        <v>0</v>
      </c>
      <c r="H8" s="180">
        <f>'[4]NEW GAA'!Z9</f>
        <v>969</v>
      </c>
      <c r="I8" s="138"/>
      <c r="J8" s="138">
        <f>'[4]NEW GAA'!AJ9</f>
        <v>264</v>
      </c>
      <c r="K8" s="180">
        <f t="shared" si="0"/>
        <v>1233</v>
      </c>
    </row>
    <row r="9" spans="1:11" ht="15" customHeight="1" x14ac:dyDescent="0.2">
      <c r="A9" s="62" t="s">
        <v>105</v>
      </c>
      <c r="B9" s="138">
        <f>'[4]NEW GAA'!H10</f>
        <v>0</v>
      </c>
      <c r="C9" s="138">
        <f>'[4]NEW GAA'!L10</f>
        <v>0</v>
      </c>
      <c r="D9" s="138">
        <f>'[4]NEW GAA'!O10</f>
        <v>0</v>
      </c>
      <c r="E9" s="180">
        <f>'[4]NEW GAA'!R10</f>
        <v>0</v>
      </c>
      <c r="F9" s="180">
        <f>'[4]NEW GAA'!V10</f>
        <v>0</v>
      </c>
      <c r="G9" s="180">
        <f>'[4]NEW GAA'!W10</f>
        <v>0</v>
      </c>
      <c r="H9" s="180">
        <f>'[4]NEW GAA'!Z10</f>
        <v>0</v>
      </c>
      <c r="I9" s="138">
        <f>'[4]NEW GAA'!AD10</f>
        <v>0</v>
      </c>
      <c r="J9" s="138">
        <f>'[4]NEW GAA'!AJ10</f>
        <v>15457</v>
      </c>
      <c r="K9" s="180">
        <f t="shared" si="0"/>
        <v>15457</v>
      </c>
    </row>
    <row r="10" spans="1:11" ht="15" customHeight="1" x14ac:dyDescent="0.2">
      <c r="A10" s="62" t="s">
        <v>106</v>
      </c>
      <c r="B10" s="138">
        <f>'[4]NEW GAA'!H11</f>
        <v>0</v>
      </c>
      <c r="C10" s="138">
        <f>'[4]NEW GAA'!L11</f>
        <v>0</v>
      </c>
      <c r="D10" s="138">
        <f>'[4]NEW GAA'!O11</f>
        <v>264333</v>
      </c>
      <c r="E10" s="180">
        <f>'[4]NEW GAA'!R11</f>
        <v>0</v>
      </c>
      <c r="F10" s="180">
        <f>'[4]NEW GAA'!V11</f>
        <v>0</v>
      </c>
      <c r="G10" s="180">
        <f>'[4]NEW GAA'!W11</f>
        <v>0</v>
      </c>
      <c r="H10" s="180">
        <f>'[4]NEW GAA'!Z11</f>
        <v>0</v>
      </c>
      <c r="I10" s="138"/>
      <c r="J10" s="138">
        <f>'[4]NEW GAA'!AJ11</f>
        <v>22615</v>
      </c>
      <c r="K10" s="180">
        <f t="shared" si="0"/>
        <v>286948</v>
      </c>
    </row>
    <row r="11" spans="1:11" ht="15" customHeight="1" x14ac:dyDescent="0.2">
      <c r="A11" s="62" t="s">
        <v>107</v>
      </c>
      <c r="B11" s="138">
        <f>'[4]NEW GAA'!H12</f>
        <v>0</v>
      </c>
      <c r="C11" s="138">
        <f>'[4]NEW GAA'!L12</f>
        <v>0</v>
      </c>
      <c r="D11" s="138">
        <f>'[4]NEW GAA'!O12</f>
        <v>0</v>
      </c>
      <c r="E11" s="180">
        <f>'[4]NEW GAA'!R12</f>
        <v>0</v>
      </c>
      <c r="F11" s="180">
        <f>'[4]NEW GAA'!V12</f>
        <v>100000</v>
      </c>
      <c r="G11" s="180">
        <f>'[4]NEW GAA'!W12</f>
        <v>0</v>
      </c>
      <c r="H11" s="180">
        <f>'[4]NEW GAA'!Z12</f>
        <v>0</v>
      </c>
      <c r="I11" s="138"/>
      <c r="J11" s="138">
        <f>'[4]NEW GAA'!AJ12</f>
        <v>3237</v>
      </c>
      <c r="K11" s="180">
        <f t="shared" si="0"/>
        <v>103237</v>
      </c>
    </row>
    <row r="12" spans="1:11" ht="15" customHeight="1" x14ac:dyDescent="0.2">
      <c r="A12" s="60" t="s">
        <v>108</v>
      </c>
      <c r="B12" s="180">
        <f t="shared" ref="B12:K12" si="1">SUM(B13:B14)</f>
        <v>0</v>
      </c>
      <c r="C12" s="71">
        <f t="shared" si="1"/>
        <v>0</v>
      </c>
      <c r="D12" s="138">
        <f t="shared" si="1"/>
        <v>0</v>
      </c>
      <c r="E12" s="180">
        <f t="shared" si="1"/>
        <v>0</v>
      </c>
      <c r="F12" s="180">
        <f t="shared" si="1"/>
        <v>0</v>
      </c>
      <c r="G12" s="180">
        <f t="shared" si="1"/>
        <v>0</v>
      </c>
      <c r="H12" s="180">
        <f t="shared" si="1"/>
        <v>6973159</v>
      </c>
      <c r="I12" s="180">
        <f t="shared" si="1"/>
        <v>0</v>
      </c>
      <c r="J12" s="138">
        <f t="shared" si="1"/>
        <v>446197</v>
      </c>
      <c r="K12" s="180">
        <f t="shared" si="1"/>
        <v>7419356</v>
      </c>
    </row>
    <row r="13" spans="1:11" ht="15" hidden="1" customHeight="1" x14ac:dyDescent="0.2">
      <c r="A13" s="60" t="s">
        <v>109</v>
      </c>
      <c r="B13" s="138">
        <f>'[4]NEW GAA'!H14</f>
        <v>0</v>
      </c>
      <c r="C13" s="138">
        <f>'[4]NEW GAA'!L14</f>
        <v>0</v>
      </c>
      <c r="D13" s="138">
        <f>'[4]NEW GAA'!O14</f>
        <v>0</v>
      </c>
      <c r="E13" s="180">
        <f>'[4]NEW GAA'!R14</f>
        <v>0</v>
      </c>
      <c r="F13" s="180">
        <f>'[4]NEW GAA'!V14</f>
        <v>0</v>
      </c>
      <c r="G13" s="180">
        <f>'[4]NEW GAA'!W14</f>
        <v>0</v>
      </c>
      <c r="H13" s="180">
        <f>'[4]NEW GAA'!Z14</f>
        <v>0</v>
      </c>
      <c r="I13" s="138">
        <f>'[4]NEW GAA'!AD14</f>
        <v>0</v>
      </c>
      <c r="J13" s="138">
        <f>'[4]NEW GAA'!AJ14</f>
        <v>2163</v>
      </c>
      <c r="K13" s="180">
        <f t="shared" ref="K13:K19" si="2">SUM(B13:J13)</f>
        <v>2163</v>
      </c>
    </row>
    <row r="14" spans="1:11" ht="15" hidden="1" customHeight="1" x14ac:dyDescent="0.2">
      <c r="A14" s="60" t="s">
        <v>110</v>
      </c>
      <c r="B14" s="138">
        <f>'[4]NEW GAA'!H15</f>
        <v>0</v>
      </c>
      <c r="C14" s="138">
        <f>'[4]NEW GAA'!L15</f>
        <v>0</v>
      </c>
      <c r="D14" s="138">
        <f>'[4]NEW GAA'!O15</f>
        <v>0</v>
      </c>
      <c r="E14" s="180">
        <f>'[4]NEW GAA'!R15</f>
        <v>0</v>
      </c>
      <c r="F14" s="180">
        <f>'[4]NEW GAA'!V15</f>
        <v>0</v>
      </c>
      <c r="G14" s="180">
        <f>'[4]NEW GAA'!W15</f>
        <v>0</v>
      </c>
      <c r="H14" s="180">
        <f>'[4]NEW GAA'!Z15</f>
        <v>6973159</v>
      </c>
      <c r="I14" s="138">
        <f>'[4]NEW GAA'!AD15</f>
        <v>0</v>
      </c>
      <c r="J14" s="138">
        <f>'[4]NEW GAA'!AJ15</f>
        <v>444034</v>
      </c>
      <c r="K14" s="180">
        <f t="shared" si="2"/>
        <v>7417193</v>
      </c>
    </row>
    <row r="15" spans="1:11" ht="15" customHeight="1" x14ac:dyDescent="0.2">
      <c r="A15" s="60" t="s">
        <v>111</v>
      </c>
      <c r="B15" s="138">
        <f>'[4]NEW GAA'!H16</f>
        <v>0</v>
      </c>
      <c r="C15" s="138">
        <f>'[4]NEW GAA'!L16</f>
        <v>0</v>
      </c>
      <c r="D15" s="138">
        <f>'[4]NEW GAA'!O16</f>
        <v>0</v>
      </c>
      <c r="E15" s="180">
        <f>'[4]NEW GAA'!R16</f>
        <v>0</v>
      </c>
      <c r="F15" s="180">
        <f>'[4]NEW GAA'!V16</f>
        <v>0</v>
      </c>
      <c r="G15" s="180">
        <f>'[4]NEW GAA'!W16</f>
        <v>0</v>
      </c>
      <c r="H15" s="180">
        <f>'[4]NEW GAA'!Z16</f>
        <v>860593</v>
      </c>
      <c r="I15" s="138">
        <f>'[4]NEW GAA'!AD16</f>
        <v>0</v>
      </c>
      <c r="J15" s="138">
        <f>'[4]NEW GAA'!AJ16</f>
        <v>314364</v>
      </c>
      <c r="K15" s="180">
        <f t="shared" si="2"/>
        <v>1174957</v>
      </c>
    </row>
    <row r="16" spans="1:11" ht="15" customHeight="1" x14ac:dyDescent="0.2">
      <c r="A16" s="60" t="s">
        <v>112</v>
      </c>
      <c r="B16" s="138">
        <f>'[4]NEW GAA'!H17</f>
        <v>0</v>
      </c>
      <c r="C16" s="138">
        <f>'[4]NEW GAA'!L17</f>
        <v>0</v>
      </c>
      <c r="D16" s="138">
        <f>'[4]NEW GAA'!O17</f>
        <v>0</v>
      </c>
      <c r="E16" s="180">
        <f>'[4]NEW GAA'!R17</f>
        <v>0</v>
      </c>
      <c r="F16" s="180">
        <f>'[4]NEW GAA'!V17</f>
        <v>0</v>
      </c>
      <c r="G16" s="180">
        <f>'[4]NEW GAA'!W17</f>
        <v>0</v>
      </c>
      <c r="H16" s="180">
        <f>'[4]NEW GAA'!Z17</f>
        <v>0</v>
      </c>
      <c r="I16" s="138"/>
      <c r="J16" s="138">
        <f>'[4]NEW GAA'!AJ17</f>
        <v>1727</v>
      </c>
      <c r="K16" s="180">
        <f t="shared" si="2"/>
        <v>1727</v>
      </c>
    </row>
    <row r="17" spans="1:11" ht="15" customHeight="1" x14ac:dyDescent="0.2">
      <c r="A17" s="60" t="s">
        <v>113</v>
      </c>
      <c r="B17" s="138">
        <f>'[4]NEW GAA'!H18</f>
        <v>0</v>
      </c>
      <c r="C17" s="138">
        <f>'[4]NEW GAA'!L18</f>
        <v>0</v>
      </c>
      <c r="D17" s="138">
        <f>'[4]NEW GAA'!O18</f>
        <v>0</v>
      </c>
      <c r="E17" s="180">
        <f>'[4]NEW GAA'!R18</f>
        <v>0</v>
      </c>
      <c r="F17" s="180">
        <f>'[4]NEW GAA'!V18</f>
        <v>35000</v>
      </c>
      <c r="G17" s="180">
        <f>'[4]NEW GAA'!W18</f>
        <v>1153</v>
      </c>
      <c r="H17" s="180">
        <f>'[4]NEW GAA'!Z18</f>
        <v>0</v>
      </c>
      <c r="I17" s="138"/>
      <c r="J17" s="138">
        <f>'[4]NEW GAA'!AJ18</f>
        <v>22353</v>
      </c>
      <c r="K17" s="180">
        <f t="shared" si="2"/>
        <v>58506</v>
      </c>
    </row>
    <row r="18" spans="1:11" ht="15" customHeight="1" x14ac:dyDescent="0.2">
      <c r="A18" s="60" t="s">
        <v>114</v>
      </c>
      <c r="B18" s="138">
        <f>'[4]NEW GAA'!H19</f>
        <v>0</v>
      </c>
      <c r="C18" s="138">
        <f>'[4]NEW GAA'!L19</f>
        <v>0</v>
      </c>
      <c r="D18" s="138">
        <f>'[4]NEW GAA'!O19</f>
        <v>0</v>
      </c>
      <c r="E18" s="180">
        <f>'[4]NEW GAA'!R19</f>
        <v>0</v>
      </c>
      <c r="F18" s="180">
        <f>'[4]NEW GAA'!V19</f>
        <v>0</v>
      </c>
      <c r="G18" s="180">
        <f>'[4]NEW GAA'!Y19</f>
        <v>5302</v>
      </c>
      <c r="H18" s="180">
        <f>'[4]NEW GAA'!Z19</f>
        <v>1921</v>
      </c>
      <c r="I18" s="138"/>
      <c r="J18" s="138">
        <f>'[4]NEW GAA'!AJ19</f>
        <v>256950</v>
      </c>
      <c r="K18" s="180">
        <f t="shared" si="2"/>
        <v>264173</v>
      </c>
    </row>
    <row r="19" spans="1:11" ht="15" customHeight="1" x14ac:dyDescent="0.2">
      <c r="A19" s="60" t="s">
        <v>115</v>
      </c>
      <c r="B19" s="138">
        <f>'[4]NEW GAA'!H20</f>
        <v>0</v>
      </c>
      <c r="C19" s="138">
        <f>'[4]NEW GAA'!L20</f>
        <v>0</v>
      </c>
      <c r="D19" s="138">
        <f>'[4]NEW GAA'!O20</f>
        <v>0</v>
      </c>
      <c r="E19" s="180">
        <f>'[4]NEW GAA'!R20</f>
        <v>2850</v>
      </c>
      <c r="F19" s="180">
        <f>'[4]NEW GAA'!V20</f>
        <v>0</v>
      </c>
      <c r="G19" s="180">
        <f>'[4]NEW GAA'!Y20</f>
        <v>12865</v>
      </c>
      <c r="H19" s="180">
        <f>'[4]NEW GAA'!Z20</f>
        <v>0</v>
      </c>
      <c r="I19" s="138"/>
      <c r="J19" s="138">
        <f>'[4]NEW GAA'!AJ20</f>
        <v>44976</v>
      </c>
      <c r="K19" s="180">
        <f t="shared" si="2"/>
        <v>60691</v>
      </c>
    </row>
    <row r="20" spans="1:11" ht="15" customHeight="1" x14ac:dyDescent="0.2">
      <c r="A20" s="60" t="s">
        <v>116</v>
      </c>
      <c r="B20" s="138">
        <f t="shared" ref="B20:K20" si="3">SUM(B21:B22)</f>
        <v>0</v>
      </c>
      <c r="C20" s="138">
        <f t="shared" si="3"/>
        <v>0</v>
      </c>
      <c r="D20" s="138">
        <f t="shared" si="3"/>
        <v>0</v>
      </c>
      <c r="E20" s="180">
        <f t="shared" si="3"/>
        <v>0</v>
      </c>
      <c r="F20" s="180">
        <f t="shared" si="3"/>
        <v>70001</v>
      </c>
      <c r="G20" s="180">
        <f t="shared" si="3"/>
        <v>0</v>
      </c>
      <c r="H20" s="180">
        <f t="shared" si="3"/>
        <v>1470222</v>
      </c>
      <c r="I20" s="138"/>
      <c r="J20" s="138">
        <f t="shared" si="3"/>
        <v>176346</v>
      </c>
      <c r="K20" s="180">
        <f t="shared" si="3"/>
        <v>1716569</v>
      </c>
    </row>
    <row r="21" spans="1:11" ht="15" hidden="1" customHeight="1" x14ac:dyDescent="0.2">
      <c r="A21" s="60" t="s">
        <v>109</v>
      </c>
      <c r="B21" s="138">
        <f>'[4]NEW GAA'!H22</f>
        <v>0</v>
      </c>
      <c r="C21" s="138">
        <f>'[4]NEW GAA'!L22</f>
        <v>0</v>
      </c>
      <c r="D21" s="138">
        <f>'[4]NEW GAA'!O22</f>
        <v>0</v>
      </c>
      <c r="E21" s="180">
        <f>'[4]NEW GAA'!R22</f>
        <v>0</v>
      </c>
      <c r="F21" s="180">
        <f>'[4]NEW GAA'!V22</f>
        <v>70001</v>
      </c>
      <c r="G21" s="180">
        <f>'[4]NEW GAA'!W22</f>
        <v>0</v>
      </c>
      <c r="H21" s="180">
        <f>'[4]NEW GAA'!Z22</f>
        <v>0</v>
      </c>
      <c r="I21" s="138"/>
      <c r="J21" s="138">
        <f>'[4]NEW GAA'!AJ22</f>
        <v>122706</v>
      </c>
      <c r="K21" s="180">
        <f>SUM(B21:J21)</f>
        <v>192707</v>
      </c>
    </row>
    <row r="22" spans="1:11" ht="15" hidden="1" customHeight="1" x14ac:dyDescent="0.2">
      <c r="A22" s="60" t="s">
        <v>110</v>
      </c>
      <c r="B22" s="138">
        <f>'[4]NEW GAA'!H23</f>
        <v>0</v>
      </c>
      <c r="C22" s="138">
        <f>'[4]NEW GAA'!L23</f>
        <v>0</v>
      </c>
      <c r="D22" s="138">
        <f>'[4]NEW GAA'!O23</f>
        <v>0</v>
      </c>
      <c r="E22" s="180">
        <f>'[4]NEW GAA'!R23</f>
        <v>0</v>
      </c>
      <c r="F22" s="180">
        <f>'[4]NEW GAA'!V23</f>
        <v>0</v>
      </c>
      <c r="G22" s="180">
        <f>'[4]NEW GAA'!W23</f>
        <v>0</v>
      </c>
      <c r="H22" s="180">
        <f>'[4]NEW GAA'!Z23</f>
        <v>1470222</v>
      </c>
      <c r="I22" s="138"/>
      <c r="J22" s="138">
        <f>'[4]NEW GAA'!AJ23</f>
        <v>53640</v>
      </c>
      <c r="K22" s="180">
        <f>SUM(B22:J22)</f>
        <v>1523862</v>
      </c>
    </row>
    <row r="23" spans="1:11" ht="15" customHeight="1" x14ac:dyDescent="0.2">
      <c r="A23" s="60" t="s">
        <v>117</v>
      </c>
      <c r="B23" s="138">
        <f>'[4]NEW GAA'!H24</f>
        <v>0</v>
      </c>
      <c r="C23" s="138">
        <f>'[4]NEW GAA'!L24</f>
        <v>10227</v>
      </c>
      <c r="D23" s="138">
        <f>'[4]NEW GAA'!O24</f>
        <v>0</v>
      </c>
      <c r="E23" s="180">
        <f>'[4]NEW GAA'!R24</f>
        <v>142044</v>
      </c>
      <c r="F23" s="180">
        <f>'[4]NEW GAA'!V24</f>
        <v>0</v>
      </c>
      <c r="G23" s="180">
        <f>'[4]NEW GAA'!W24</f>
        <v>0</v>
      </c>
      <c r="H23" s="180">
        <f>'[4]NEW GAA'!Z24</f>
        <v>2845306</v>
      </c>
      <c r="I23" s="138">
        <f>'[4]NEW GAA'!AD24</f>
        <v>0</v>
      </c>
      <c r="J23" s="138">
        <f>'[4]NEW GAA'!AJ24</f>
        <v>17067630</v>
      </c>
      <c r="K23" s="180">
        <f>SUM(B23:J23)</f>
        <v>20065207</v>
      </c>
    </row>
    <row r="24" spans="1:11" ht="15" customHeight="1" x14ac:dyDescent="0.2">
      <c r="A24" s="60" t="s">
        <v>118</v>
      </c>
      <c r="B24" s="138">
        <f>'[4]NEW GAA'!H25</f>
        <v>0</v>
      </c>
      <c r="C24" s="138">
        <f>'[4]NEW GAA'!L25</f>
        <v>0</v>
      </c>
      <c r="D24" s="138">
        <f>'[4]NEW GAA'!O25</f>
        <v>0</v>
      </c>
      <c r="E24" s="180">
        <f>'[4]NEW GAA'!R25</f>
        <v>104143</v>
      </c>
      <c r="F24" s="180">
        <f>'[4]NEW GAA'!V25</f>
        <v>0</v>
      </c>
      <c r="G24" s="180">
        <f>'[4]NEW GAA'!W25</f>
        <v>2950</v>
      </c>
      <c r="H24" s="180">
        <f>'[4]NEW GAA'!Z25</f>
        <v>0</v>
      </c>
      <c r="I24" s="138"/>
      <c r="J24" s="138">
        <f>'[4]NEW GAA'!AJ25</f>
        <v>418320</v>
      </c>
      <c r="K24" s="180">
        <f>SUM(B24:J24)</f>
        <v>525413</v>
      </c>
    </row>
    <row r="25" spans="1:11" ht="15" customHeight="1" x14ac:dyDescent="0.2">
      <c r="A25" s="60" t="s">
        <v>119</v>
      </c>
      <c r="B25" s="138">
        <f t="shared" ref="B25:H25" si="4">+B26+B27</f>
        <v>0</v>
      </c>
      <c r="C25" s="138">
        <f t="shared" si="4"/>
        <v>0</v>
      </c>
      <c r="D25" s="138">
        <f t="shared" si="4"/>
        <v>0</v>
      </c>
      <c r="E25" s="180">
        <f t="shared" si="4"/>
        <v>0</v>
      </c>
      <c r="F25" s="180">
        <f t="shared" si="4"/>
        <v>0</v>
      </c>
      <c r="G25" s="180">
        <f t="shared" si="4"/>
        <v>0</v>
      </c>
      <c r="H25" s="180">
        <f t="shared" si="4"/>
        <v>19025</v>
      </c>
      <c r="I25" s="138"/>
      <c r="J25" s="138">
        <f>+J26+J27</f>
        <v>110259</v>
      </c>
      <c r="K25" s="180">
        <f>+K26+K27</f>
        <v>129284</v>
      </c>
    </row>
    <row r="26" spans="1:11" ht="15" hidden="1" customHeight="1" x14ac:dyDescent="0.2">
      <c r="A26" s="60" t="s">
        <v>109</v>
      </c>
      <c r="B26" s="138">
        <f>'[4]NEW GAA'!H27</f>
        <v>0</v>
      </c>
      <c r="C26" s="138">
        <f>'[4]NEW GAA'!L27</f>
        <v>0</v>
      </c>
      <c r="D26" s="138">
        <f>'[4]NEW GAA'!O27</f>
        <v>0</v>
      </c>
      <c r="E26" s="180">
        <f>'[4]NEW GAA'!R27</f>
        <v>0</v>
      </c>
      <c r="F26" s="180">
        <f>'[4]NEW GAA'!V27</f>
        <v>0</v>
      </c>
      <c r="G26" s="180">
        <f>'[4]NEW GAA'!W27</f>
        <v>0</v>
      </c>
      <c r="H26" s="180">
        <f>'[4]NEW GAA'!Z27</f>
        <v>0</v>
      </c>
      <c r="I26" s="138"/>
      <c r="J26" s="138">
        <f>'[4]NEW GAA'!AJ27</f>
        <v>99696</v>
      </c>
      <c r="K26" s="180">
        <f>SUM(B26:J26)</f>
        <v>99696</v>
      </c>
    </row>
    <row r="27" spans="1:11" ht="15" hidden="1" customHeight="1" x14ac:dyDescent="0.2">
      <c r="A27" s="60" t="s">
        <v>110</v>
      </c>
      <c r="B27" s="138">
        <f>'[4]NEW GAA'!H28</f>
        <v>0</v>
      </c>
      <c r="C27" s="138">
        <f>'[4]NEW GAA'!L28</f>
        <v>0</v>
      </c>
      <c r="D27" s="138">
        <f>'[4]NEW GAA'!O28</f>
        <v>0</v>
      </c>
      <c r="E27" s="180">
        <f>'[4]NEW GAA'!R28</f>
        <v>0</v>
      </c>
      <c r="F27" s="180">
        <f>'[4]NEW GAA'!V28</f>
        <v>0</v>
      </c>
      <c r="G27" s="180">
        <f>'[4]NEW GAA'!W28</f>
        <v>0</v>
      </c>
      <c r="H27" s="180">
        <f>'[4]NEW GAA'!Z28</f>
        <v>19025</v>
      </c>
      <c r="I27" s="138"/>
      <c r="J27" s="138">
        <f>'[4]NEW GAA'!AJ28</f>
        <v>10563</v>
      </c>
      <c r="K27" s="180">
        <f>SUM(B27:J27)</f>
        <v>29588</v>
      </c>
    </row>
    <row r="28" spans="1:11" ht="15" customHeight="1" x14ac:dyDescent="0.2">
      <c r="A28" s="60" t="s">
        <v>120</v>
      </c>
      <c r="B28" s="138">
        <f>'[4]NEW GAA'!H29</f>
        <v>0</v>
      </c>
      <c r="C28" s="138">
        <f>'[4]NEW GAA'!L29</f>
        <v>0</v>
      </c>
      <c r="D28" s="138">
        <f>'[4]NEW GAA'!O29</f>
        <v>0</v>
      </c>
      <c r="E28" s="180">
        <f>'[4]NEW GAA'!R29</f>
        <v>144034</v>
      </c>
      <c r="F28" s="180">
        <f>'[4]NEW GAA'!V29</f>
        <v>0</v>
      </c>
      <c r="G28" s="180">
        <f>'[4]NEW GAA'!W29</f>
        <v>0</v>
      </c>
      <c r="H28" s="180">
        <f>'[4]NEW GAA'!Z29</f>
        <v>22367</v>
      </c>
      <c r="I28" s="138"/>
      <c r="J28" s="138">
        <f>'[4]NEW GAA'!AJ29</f>
        <v>25578059</v>
      </c>
      <c r="K28" s="180">
        <f>SUM(B28:J28)</f>
        <v>25744460</v>
      </c>
    </row>
    <row r="29" spans="1:11" ht="15" customHeight="1" x14ac:dyDescent="0.2">
      <c r="A29" s="60" t="s">
        <v>121</v>
      </c>
      <c r="B29" s="138">
        <f t="shared" ref="B29:K29" si="5">+B30+B31</f>
        <v>0</v>
      </c>
      <c r="C29" s="138">
        <f t="shared" si="5"/>
        <v>0</v>
      </c>
      <c r="D29" s="138">
        <f t="shared" si="5"/>
        <v>1086595</v>
      </c>
      <c r="E29" s="180">
        <f t="shared" si="5"/>
        <v>0</v>
      </c>
      <c r="F29" s="180">
        <f t="shared" si="5"/>
        <v>0</v>
      </c>
      <c r="G29" s="180">
        <f t="shared" si="5"/>
        <v>0</v>
      </c>
      <c r="H29" s="180">
        <f t="shared" si="5"/>
        <v>51639</v>
      </c>
      <c r="I29" s="180">
        <f t="shared" si="5"/>
        <v>0</v>
      </c>
      <c r="J29" s="180">
        <f t="shared" si="5"/>
        <v>57647</v>
      </c>
      <c r="K29" s="180">
        <f t="shared" si="5"/>
        <v>1195881</v>
      </c>
    </row>
    <row r="30" spans="1:11" ht="15" hidden="1" customHeight="1" x14ac:dyDescent="0.2">
      <c r="A30" s="60" t="s">
        <v>109</v>
      </c>
      <c r="B30" s="138">
        <f>'[4]NEW GAA'!H31</f>
        <v>0</v>
      </c>
      <c r="C30" s="138">
        <f>'[4]NEW GAA'!L31</f>
        <v>0</v>
      </c>
      <c r="D30" s="138">
        <f>'[4]NEW GAA'!O31</f>
        <v>1086595</v>
      </c>
      <c r="E30" s="180">
        <f>'[4]NEW GAA'!R31</f>
        <v>0</v>
      </c>
      <c r="F30" s="180">
        <f>'[4]NEW GAA'!V31</f>
        <v>0</v>
      </c>
      <c r="G30" s="180">
        <f>'[4]NEW GAA'!W31</f>
        <v>0</v>
      </c>
      <c r="H30" s="180">
        <f>'[4]NEW GAA'!Z31</f>
        <v>0</v>
      </c>
      <c r="I30" s="138">
        <f>'[4]NEW GAA'!AD31</f>
        <v>0</v>
      </c>
      <c r="J30" s="138">
        <f>'[4]NEW GAA'!AJ31</f>
        <v>17474</v>
      </c>
      <c r="K30" s="180">
        <f t="shared" ref="K30:K46" si="6">SUM(B30:J30)</f>
        <v>1104069</v>
      </c>
    </row>
    <row r="31" spans="1:11" ht="15" hidden="1" customHeight="1" x14ac:dyDescent="0.2">
      <c r="A31" s="60" t="s">
        <v>110</v>
      </c>
      <c r="B31" s="138">
        <f>'[4]NEW GAA'!H32</f>
        <v>0</v>
      </c>
      <c r="C31" s="138">
        <f>'[4]NEW GAA'!L32</f>
        <v>0</v>
      </c>
      <c r="D31" s="138">
        <f>'[4]NEW GAA'!O32</f>
        <v>0</v>
      </c>
      <c r="E31" s="180">
        <f>'[4]NEW GAA'!R32</f>
        <v>0</v>
      </c>
      <c r="F31" s="180">
        <f>'[4]NEW GAA'!V32</f>
        <v>0</v>
      </c>
      <c r="G31" s="180">
        <f>'[4]NEW GAA'!W32</f>
        <v>0</v>
      </c>
      <c r="H31" s="180">
        <f>'[4]NEW GAA'!Z32</f>
        <v>51639</v>
      </c>
      <c r="I31" s="138"/>
      <c r="J31" s="138">
        <f>'[4]NEW GAA'!AJ32</f>
        <v>40173</v>
      </c>
      <c r="K31" s="180">
        <f t="shared" si="6"/>
        <v>91812</v>
      </c>
    </row>
    <row r="32" spans="1:11" ht="15" customHeight="1" x14ac:dyDescent="0.2">
      <c r="A32" s="60" t="s">
        <v>122</v>
      </c>
      <c r="B32" s="138">
        <f>'[4]NEW GAA'!H33</f>
        <v>0</v>
      </c>
      <c r="C32" s="138">
        <f>'[4]NEW GAA'!L33</f>
        <v>0</v>
      </c>
      <c r="D32" s="138">
        <f>'[4]NEW GAA'!O33</f>
        <v>0</v>
      </c>
      <c r="E32" s="180">
        <f>'[4]NEW GAA'!R33</f>
        <v>0</v>
      </c>
      <c r="F32" s="180">
        <f>'[4]NEW GAA'!V33</f>
        <v>0</v>
      </c>
      <c r="G32" s="180">
        <f>'[4]NEW GAA'!W33</f>
        <v>4608</v>
      </c>
      <c r="H32" s="180">
        <f>'[4]NEW GAA'!Z33</f>
        <v>9435</v>
      </c>
      <c r="I32" s="138"/>
      <c r="J32" s="138">
        <f>'[4]NEW GAA'!AJ33</f>
        <v>74570</v>
      </c>
      <c r="K32" s="180">
        <f t="shared" si="6"/>
        <v>88613</v>
      </c>
    </row>
    <row r="33" spans="1:11" ht="15" customHeight="1" x14ac:dyDescent="0.2">
      <c r="A33" s="60" t="s">
        <v>123</v>
      </c>
      <c r="B33" s="138">
        <f>'[4]NEW GAA'!H34</f>
        <v>0</v>
      </c>
      <c r="C33" s="138">
        <f>'[4]NEW GAA'!L34</f>
        <v>0</v>
      </c>
      <c r="D33" s="138">
        <f>'[4]NEW GAA'!O34</f>
        <v>2010977</v>
      </c>
      <c r="E33" s="180">
        <f>'[4]NEW GAA'!R34</f>
        <v>0</v>
      </c>
      <c r="F33" s="180">
        <f>'[4]NEW GAA'!V34</f>
        <v>10716</v>
      </c>
      <c r="G33" s="180">
        <f>'[4]NEW GAA'!W34</f>
        <v>0</v>
      </c>
      <c r="H33" s="180">
        <f>'[4]NEW GAA'!Z34</f>
        <v>24550</v>
      </c>
      <c r="I33" s="138">
        <f>'[4]NEW GAA'!AD34</f>
        <v>0</v>
      </c>
      <c r="J33" s="138">
        <f>'[4]NEW GAA'!AJ34</f>
        <v>12608</v>
      </c>
      <c r="K33" s="180">
        <f t="shared" si="6"/>
        <v>2058851</v>
      </c>
    </row>
    <row r="34" spans="1:11" ht="15" customHeight="1" x14ac:dyDescent="0.2">
      <c r="A34" s="60" t="s">
        <v>124</v>
      </c>
      <c r="B34" s="138">
        <f>'[4]NEW GAA'!H35</f>
        <v>0</v>
      </c>
      <c r="C34" s="138">
        <f>'[4]NEW GAA'!L35</f>
        <v>0</v>
      </c>
      <c r="D34" s="138">
        <f>'[4]NEW GAA'!O35</f>
        <v>0</v>
      </c>
      <c r="E34" s="180">
        <f>'[4]NEW GAA'!R35</f>
        <v>0</v>
      </c>
      <c r="F34" s="180">
        <f>'[4]NEW GAA'!V35</f>
        <v>0</v>
      </c>
      <c r="G34" s="180">
        <f>'[4]NEW GAA'!W35</f>
        <v>0</v>
      </c>
      <c r="H34" s="180">
        <f>'[4]NEW GAA'!Z35</f>
        <v>3443</v>
      </c>
      <c r="I34" s="138"/>
      <c r="J34" s="138">
        <f>'[4]NEW GAA'!AJ35</f>
        <v>2810</v>
      </c>
      <c r="K34" s="180">
        <f t="shared" si="6"/>
        <v>6253</v>
      </c>
    </row>
    <row r="35" spans="1:11" ht="15" customHeight="1" x14ac:dyDescent="0.2">
      <c r="A35" s="60" t="s">
        <v>125</v>
      </c>
      <c r="B35" s="138">
        <f>'[4]NEW GAA'!H36</f>
        <v>0</v>
      </c>
      <c r="C35" s="138">
        <f>'[4]NEW GAA'!L36</f>
        <v>0</v>
      </c>
      <c r="D35" s="138">
        <f>'[4]NEW GAA'!O36</f>
        <v>0</v>
      </c>
      <c r="E35" s="180">
        <f>'[4]NEW GAA'!R36</f>
        <v>0</v>
      </c>
      <c r="F35" s="180">
        <f>'[4]NEW GAA'!V36</f>
        <v>0</v>
      </c>
      <c r="G35" s="180">
        <f>'[4]NEW GAA'!W36</f>
        <v>0</v>
      </c>
      <c r="H35" s="180">
        <f>'[4]NEW GAA'!Z36</f>
        <v>0</v>
      </c>
      <c r="I35" s="138"/>
      <c r="J35" s="138">
        <f>'[4]NEW GAA'!AJ36</f>
        <v>5524</v>
      </c>
      <c r="K35" s="180">
        <f t="shared" si="6"/>
        <v>5524</v>
      </c>
    </row>
    <row r="36" spans="1:11" ht="15" customHeight="1" x14ac:dyDescent="0.2">
      <c r="A36" s="60" t="s">
        <v>126</v>
      </c>
      <c r="B36" s="138">
        <f>'[4]NEW GAA'!H37</f>
        <v>0</v>
      </c>
      <c r="C36" s="138">
        <f>'[4]NEW GAA'!L37</f>
        <v>0</v>
      </c>
      <c r="D36" s="138">
        <f>'[4]NEW GAA'!O37</f>
        <v>0</v>
      </c>
      <c r="E36" s="180">
        <f>'[4]NEW GAA'!R37</f>
        <v>0</v>
      </c>
      <c r="F36" s="180">
        <f>'[4]NEW GAA'!V37</f>
        <v>0</v>
      </c>
      <c r="G36" s="180">
        <f>'[4]NEW GAA'!W37</f>
        <v>6590</v>
      </c>
      <c r="H36" s="180">
        <f>'[4]NEW GAA'!Z37</f>
        <v>0</v>
      </c>
      <c r="I36" s="138"/>
      <c r="J36" s="138">
        <f>'[4]NEW GAA'!AJ37</f>
        <v>427157</v>
      </c>
      <c r="K36" s="180">
        <f t="shared" si="6"/>
        <v>433747</v>
      </c>
    </row>
    <row r="37" spans="1:11" ht="15" customHeight="1" x14ac:dyDescent="0.2">
      <c r="A37" s="60" t="s">
        <v>127</v>
      </c>
      <c r="B37" s="138">
        <f>'[4]NEW GAA'!H38</f>
        <v>0</v>
      </c>
      <c r="C37" s="138">
        <f>'[4]NEW GAA'!L38</f>
        <v>0</v>
      </c>
      <c r="D37" s="138">
        <f>'[4]NEW GAA'!O38</f>
        <v>0</v>
      </c>
      <c r="E37" s="180">
        <f>'[4]NEW GAA'!R38</f>
        <v>0</v>
      </c>
      <c r="F37" s="180">
        <f>'[4]NEW GAA'!V38</f>
        <v>0</v>
      </c>
      <c r="G37" s="180">
        <f>'[4]NEW GAA'!W38</f>
        <v>0</v>
      </c>
      <c r="H37" s="180">
        <f>'[4]NEW GAA'!Z38</f>
        <v>5066</v>
      </c>
      <c r="I37" s="138"/>
      <c r="J37" s="138">
        <f>'[4]NEW GAA'!AJ38</f>
        <v>15330</v>
      </c>
      <c r="K37" s="180">
        <f t="shared" si="6"/>
        <v>20396</v>
      </c>
    </row>
    <row r="38" spans="1:11" ht="15" customHeight="1" x14ac:dyDescent="0.2">
      <c r="A38" s="60" t="s">
        <v>128</v>
      </c>
      <c r="B38" s="138">
        <f>'[4]NEW GAA'!H39</f>
        <v>0</v>
      </c>
      <c r="C38" s="138">
        <f>'[4]NEW GAA'!L39</f>
        <v>0</v>
      </c>
      <c r="D38" s="138">
        <f>'[4]NEW GAA'!O39</f>
        <v>0</v>
      </c>
      <c r="E38" s="180">
        <f>'[4]NEW GAA'!R39</f>
        <v>5400</v>
      </c>
      <c r="F38" s="180">
        <f>'[4]NEW GAA'!V39</f>
        <v>0</v>
      </c>
      <c r="G38" s="180">
        <f>'[4]NEW GAA'!W39</f>
        <v>0</v>
      </c>
      <c r="H38" s="180">
        <f>'[4]NEW GAA'!Z39</f>
        <v>13501</v>
      </c>
      <c r="I38" s="138"/>
      <c r="J38" s="138">
        <f>'[4]NEW GAA'!AJ39</f>
        <v>13185</v>
      </c>
      <c r="K38" s="180">
        <f t="shared" si="6"/>
        <v>32086</v>
      </c>
    </row>
    <row r="39" spans="1:11" ht="15" customHeight="1" x14ac:dyDescent="0.2">
      <c r="A39" s="60" t="s">
        <v>152</v>
      </c>
      <c r="B39" s="138">
        <f>'[4]NEW GAA'!H40</f>
        <v>0</v>
      </c>
      <c r="C39" s="138">
        <f>'[4]NEW GAA'!L40</f>
        <v>0</v>
      </c>
      <c r="D39" s="138">
        <f>'[4]NEW GAA'!O40</f>
        <v>0</v>
      </c>
      <c r="E39" s="180">
        <f>'[4]NEW GAA'!R40</f>
        <v>0</v>
      </c>
      <c r="F39" s="180">
        <f>'[4]NEW GAA'!V40</f>
        <v>0</v>
      </c>
      <c r="G39" s="180">
        <f>'[4]NEW GAA'!W40</f>
        <v>0</v>
      </c>
      <c r="H39" s="180">
        <f>'[4]NEW GAA'!Z40</f>
        <v>33711</v>
      </c>
      <c r="I39" s="138"/>
      <c r="J39" s="138">
        <f>'[4]NEW GAA'!AJ40</f>
        <v>118596</v>
      </c>
      <c r="K39" s="180">
        <f t="shared" si="6"/>
        <v>152307</v>
      </c>
    </row>
    <row r="40" spans="1:11" ht="15" hidden="1" customHeight="1" x14ac:dyDescent="0.2">
      <c r="A40" s="60" t="s">
        <v>129</v>
      </c>
      <c r="B40" s="138">
        <f>'[4]NEW GAA'!H41</f>
        <v>0</v>
      </c>
      <c r="C40" s="138">
        <f>'[4]NEW GAA'!L41</f>
        <v>0</v>
      </c>
      <c r="D40" s="138">
        <f>'[4]NEW GAA'!O41</f>
        <v>0</v>
      </c>
      <c r="E40" s="180">
        <f>'[4]NEW GAA'!R41</f>
        <v>0</v>
      </c>
      <c r="F40" s="180">
        <f>'[4]NEW GAA'!V41</f>
        <v>0</v>
      </c>
      <c r="G40" s="180">
        <f>'[4]NEW GAA'!W41</f>
        <v>0</v>
      </c>
      <c r="H40" s="180">
        <f>'[4]NEW GAA'!Z41</f>
        <v>0</v>
      </c>
      <c r="I40" s="138"/>
      <c r="J40" s="138">
        <f>'[4]NEW GAA'!AJ41</f>
        <v>0</v>
      </c>
      <c r="K40" s="180">
        <f t="shared" si="6"/>
        <v>0</v>
      </c>
    </row>
    <row r="41" spans="1:11" ht="15" customHeight="1" x14ac:dyDescent="0.2">
      <c r="A41" s="60" t="s">
        <v>130</v>
      </c>
      <c r="B41" s="138">
        <f>'[4]NEW GAA'!H42</f>
        <v>0</v>
      </c>
      <c r="C41" s="138">
        <f>'[4]NEW GAA'!L42</f>
        <v>0</v>
      </c>
      <c r="D41" s="138">
        <f>'[4]NEW GAA'!O42</f>
        <v>0</v>
      </c>
      <c r="E41" s="180">
        <f>'[4]NEW GAA'!R42</f>
        <v>0</v>
      </c>
      <c r="F41" s="180">
        <f>'[4]NEW GAA'!V42</f>
        <v>0</v>
      </c>
      <c r="G41" s="180">
        <f>'[4]NEW GAA'!W42</f>
        <v>0</v>
      </c>
      <c r="H41" s="180">
        <f>'[4]NEW GAA'!Z42</f>
        <v>0</v>
      </c>
      <c r="I41" s="138"/>
      <c r="J41" s="138">
        <f>'[4]NEW GAA'!AJ42</f>
        <v>374753</v>
      </c>
      <c r="K41" s="180">
        <f t="shared" si="6"/>
        <v>374753</v>
      </c>
    </row>
    <row r="42" spans="1:11" ht="15" customHeight="1" x14ac:dyDescent="0.2">
      <c r="A42" s="60" t="s">
        <v>131</v>
      </c>
      <c r="B42" s="138">
        <f>'[4]NEW GAA'!H43</f>
        <v>0</v>
      </c>
      <c r="C42" s="138">
        <f>'[4]NEW GAA'!L43</f>
        <v>0</v>
      </c>
      <c r="D42" s="138">
        <f>'[4]NEW GAA'!O43</f>
        <v>0</v>
      </c>
      <c r="E42" s="180">
        <f>'[4]NEW GAA'!R43</f>
        <v>0</v>
      </c>
      <c r="F42" s="180">
        <f>'[4]NEW GAA'!V43</f>
        <v>0</v>
      </c>
      <c r="G42" s="180">
        <f>'[4]NEW GAA'!W43</f>
        <v>4980</v>
      </c>
      <c r="H42" s="180">
        <f>'[4]NEW GAA'!Z43</f>
        <v>524</v>
      </c>
      <c r="I42" s="138"/>
      <c r="J42" s="138">
        <f>'[4]NEW GAA'!AJ43</f>
        <v>11954</v>
      </c>
      <c r="K42" s="180">
        <f t="shared" si="6"/>
        <v>17458</v>
      </c>
    </row>
    <row r="43" spans="1:11" ht="15" customHeight="1" x14ac:dyDescent="0.2">
      <c r="A43" s="60" t="s">
        <v>132</v>
      </c>
      <c r="B43" s="138">
        <f>'[4]NEW GAA'!H44</f>
        <v>0</v>
      </c>
      <c r="C43" s="138">
        <f>'[4]NEW GAA'!L44</f>
        <v>0</v>
      </c>
      <c r="D43" s="138">
        <f>'[4]NEW GAA'!O44</f>
        <v>0</v>
      </c>
      <c r="E43" s="180">
        <f>'[4]NEW GAA'!R44</f>
        <v>0</v>
      </c>
      <c r="F43" s="180">
        <f>'[4]NEW GAA'!V44</f>
        <v>0</v>
      </c>
      <c r="G43" s="180">
        <f>'[4]NEW GAA'!W44</f>
        <v>0</v>
      </c>
      <c r="H43" s="180">
        <f>'[4]NEW GAA'!Z44</f>
        <v>71022</v>
      </c>
      <c r="I43" s="138"/>
      <c r="J43" s="138">
        <f>'[4]NEW GAA'!AJ44</f>
        <v>185210</v>
      </c>
      <c r="K43" s="180">
        <f t="shared" si="6"/>
        <v>256232</v>
      </c>
    </row>
    <row r="44" spans="1:11" ht="15" customHeight="1" x14ac:dyDescent="0.2">
      <c r="A44" s="60" t="s">
        <v>133</v>
      </c>
      <c r="B44" s="138">
        <f>'[4]NEW GAA'!H45</f>
        <v>0</v>
      </c>
      <c r="C44" s="138">
        <f>'[4]NEW GAA'!L45</f>
        <v>0</v>
      </c>
      <c r="D44" s="138">
        <f>'[4]NEW GAA'!O45</f>
        <v>0</v>
      </c>
      <c r="E44" s="180">
        <f>'[4]NEW GAA'!R45</f>
        <v>0</v>
      </c>
      <c r="F44" s="180">
        <f>'[4]NEW GAA'!V45</f>
        <v>0</v>
      </c>
      <c r="G44" s="180">
        <f>'[4]NEW GAA'!W45</f>
        <v>0</v>
      </c>
      <c r="H44" s="180">
        <f>'[4]NEW GAA'!Z45</f>
        <v>0</v>
      </c>
      <c r="I44" s="138"/>
      <c r="J44" s="138">
        <f>'[4]NEW GAA'!AJ45</f>
        <v>68319</v>
      </c>
      <c r="K44" s="180">
        <f t="shared" si="6"/>
        <v>68319</v>
      </c>
    </row>
    <row r="45" spans="1:11" ht="15" customHeight="1" x14ac:dyDescent="0.2">
      <c r="A45" s="60" t="s">
        <v>134</v>
      </c>
      <c r="B45" s="138">
        <f>'[4]NEW GAA'!H46</f>
        <v>0</v>
      </c>
      <c r="C45" s="138">
        <f>'[4]NEW GAA'!L46</f>
        <v>0</v>
      </c>
      <c r="D45" s="138">
        <f>'[4]NEW GAA'!O46</f>
        <v>0</v>
      </c>
      <c r="E45" s="180">
        <f>'[4]NEW GAA'!R46</f>
        <v>0</v>
      </c>
      <c r="F45" s="180">
        <f>'[4]NEW GAA'!V46</f>
        <v>0</v>
      </c>
      <c r="G45" s="180">
        <f>'[4]NEW GAA'!W46</f>
        <v>0</v>
      </c>
      <c r="H45" s="180">
        <f>'[4]NEW GAA'!Z46</f>
        <v>11264</v>
      </c>
      <c r="I45" s="138"/>
      <c r="J45" s="138">
        <f>'[4]NEW GAA'!AJ46</f>
        <v>0</v>
      </c>
      <c r="K45" s="180">
        <f t="shared" si="6"/>
        <v>11264</v>
      </c>
    </row>
    <row r="46" spans="1:11" ht="15" customHeight="1" x14ac:dyDescent="0.2">
      <c r="A46" s="60" t="s">
        <v>135</v>
      </c>
      <c r="B46" s="138">
        <f>'[4]NEW GAA'!H47</f>
        <v>0</v>
      </c>
      <c r="C46" s="138">
        <f>'[4]NEW GAA'!L47</f>
        <v>0</v>
      </c>
      <c r="D46" s="138">
        <f>'[4]NEW GAA'!O47</f>
        <v>0</v>
      </c>
      <c r="E46" s="180">
        <f>'[4]NEW GAA'!R47</f>
        <v>0</v>
      </c>
      <c r="F46" s="180">
        <f>'[4]NEW GAA'!V47</f>
        <v>0</v>
      </c>
      <c r="G46" s="180">
        <f>'[4]NEW GAA'!W47</f>
        <v>0</v>
      </c>
      <c r="H46" s="180">
        <f>'[4]NEW GAA'!Z47</f>
        <v>0</v>
      </c>
      <c r="I46" s="138"/>
      <c r="J46" s="138">
        <f>'[4]NEW GAA'!AJ47</f>
        <v>5014</v>
      </c>
      <c r="K46" s="180">
        <f t="shared" si="6"/>
        <v>5014</v>
      </c>
    </row>
    <row r="47" spans="1:11" ht="15" hidden="1" customHeight="1" x14ac:dyDescent="0.2">
      <c r="A47" s="60"/>
      <c r="B47" s="138"/>
      <c r="C47" s="138"/>
      <c r="D47" s="138"/>
      <c r="E47" s="180"/>
      <c r="F47" s="180"/>
      <c r="G47" s="180"/>
      <c r="H47" s="180"/>
      <c r="I47" s="138"/>
      <c r="J47" s="138"/>
      <c r="K47" s="180"/>
    </row>
    <row r="48" spans="1:11" ht="15" customHeight="1" x14ac:dyDescent="0.2">
      <c r="A48" s="60" t="s">
        <v>136</v>
      </c>
      <c r="B48" s="66">
        <f t="shared" ref="B48:H48" si="7">SUM(B49:B52)+SUM(B55:B67)+SUM(B72:B87)</f>
        <v>0</v>
      </c>
      <c r="C48" s="66">
        <f t="shared" si="7"/>
        <v>0</v>
      </c>
      <c r="D48" s="66">
        <f t="shared" si="7"/>
        <v>0</v>
      </c>
      <c r="E48" s="66">
        <f t="shared" si="7"/>
        <v>0</v>
      </c>
      <c r="F48" s="66">
        <f t="shared" si="7"/>
        <v>0</v>
      </c>
      <c r="G48" s="66">
        <f t="shared" si="7"/>
        <v>13980</v>
      </c>
      <c r="H48" s="66">
        <f t="shared" si="7"/>
        <v>11564</v>
      </c>
      <c r="I48" s="66"/>
      <c r="J48" s="66">
        <f>SUM(J49:J52)+SUM(J55:J67)+SUM(J72:J87)</f>
        <v>56364</v>
      </c>
      <c r="K48" s="69">
        <f>SUM(K49:K52)+SUM(K55:K67)+SUM(K72:K87)</f>
        <v>81908</v>
      </c>
    </row>
    <row r="49" spans="1:11" ht="15" hidden="1" customHeight="1" x14ac:dyDescent="0.2">
      <c r="A49" s="60" t="s">
        <v>53</v>
      </c>
      <c r="B49" s="138">
        <f>'[4]NEW GAA'!H50</f>
        <v>0</v>
      </c>
      <c r="C49" s="138">
        <f>'[4]NEW GAA'!L50</f>
        <v>0</v>
      </c>
      <c r="D49" s="138">
        <f>'[4]NEW GAA'!O50</f>
        <v>0</v>
      </c>
      <c r="E49" s="180">
        <f>'[4]NEW GAA'!R50</f>
        <v>0</v>
      </c>
      <c r="F49" s="180">
        <f>'[4]NEW GAA'!V50</f>
        <v>0</v>
      </c>
      <c r="G49" s="180">
        <f>'[4]NEW GAA'!W50</f>
        <v>0</v>
      </c>
      <c r="H49" s="180">
        <f>'[4]NEW GAA'!Z50</f>
        <v>0</v>
      </c>
      <c r="I49" s="138"/>
      <c r="J49" s="138">
        <f>'[4]NEW GAA'!AJ50</f>
        <v>0</v>
      </c>
      <c r="K49" s="180">
        <f>SUM(B49:J49)</f>
        <v>0</v>
      </c>
    </row>
    <row r="50" spans="1:11" ht="15" hidden="1" customHeight="1" x14ac:dyDescent="0.2">
      <c r="A50" s="60" t="s">
        <v>54</v>
      </c>
      <c r="B50" s="138">
        <f>'[4]NEW GAA'!H51</f>
        <v>0</v>
      </c>
      <c r="C50" s="138">
        <f>'[4]NEW GAA'!L51</f>
        <v>0</v>
      </c>
      <c r="D50" s="138">
        <f>'[4]NEW GAA'!O51</f>
        <v>0</v>
      </c>
      <c r="E50" s="180">
        <f>'[4]NEW GAA'!R51</f>
        <v>0</v>
      </c>
      <c r="F50" s="180">
        <f>'[4]NEW GAA'!V51</f>
        <v>0</v>
      </c>
      <c r="G50" s="180">
        <f>'[4]NEW GAA'!W51</f>
        <v>0</v>
      </c>
      <c r="H50" s="180">
        <f>'[4]NEW GAA'!Z51</f>
        <v>0</v>
      </c>
      <c r="I50" s="138"/>
      <c r="J50" s="138">
        <f>'[4]NEW GAA'!AJ51</f>
        <v>0</v>
      </c>
      <c r="K50" s="180">
        <f>SUM(B50:J50)</f>
        <v>0</v>
      </c>
    </row>
    <row r="51" spans="1:11" ht="15" customHeight="1" x14ac:dyDescent="0.2">
      <c r="A51" s="60" t="s">
        <v>55</v>
      </c>
      <c r="B51" s="138">
        <f>'[4]NEW GAA'!H52</f>
        <v>0</v>
      </c>
      <c r="C51" s="138">
        <f>'[4]NEW GAA'!L52</f>
        <v>0</v>
      </c>
      <c r="D51" s="138">
        <f>'[4]NEW GAA'!O52</f>
        <v>0</v>
      </c>
      <c r="E51" s="180">
        <f>'[4]NEW GAA'!R52</f>
        <v>0</v>
      </c>
      <c r="F51" s="180">
        <f>'[4]NEW GAA'!V52</f>
        <v>0</v>
      </c>
      <c r="G51" s="180">
        <f>'[4]NEW GAA'!W52</f>
        <v>0</v>
      </c>
      <c r="H51" s="180">
        <f>'[4]NEW GAA'!Z52</f>
        <v>676</v>
      </c>
      <c r="I51" s="138"/>
      <c r="J51" s="138">
        <f>'[4]NEW GAA'!AJ52</f>
        <v>0</v>
      </c>
      <c r="K51" s="180">
        <f>SUM(B51:J51)</f>
        <v>676</v>
      </c>
    </row>
    <row r="52" spans="1:11" ht="15" customHeight="1" x14ac:dyDescent="0.2">
      <c r="A52" s="60" t="s">
        <v>56</v>
      </c>
      <c r="B52" s="138">
        <f t="shared" ref="B52:K52" si="8">+B53+B54</f>
        <v>0</v>
      </c>
      <c r="C52" s="138">
        <f t="shared" si="8"/>
        <v>0</v>
      </c>
      <c r="D52" s="138">
        <f t="shared" si="8"/>
        <v>0</v>
      </c>
      <c r="E52" s="180">
        <f t="shared" si="8"/>
        <v>0</v>
      </c>
      <c r="F52" s="180">
        <f t="shared" si="8"/>
        <v>0</v>
      </c>
      <c r="G52" s="138">
        <f t="shared" si="8"/>
        <v>0</v>
      </c>
      <c r="H52" s="138">
        <f t="shared" si="8"/>
        <v>2875</v>
      </c>
      <c r="I52" s="138"/>
      <c r="J52" s="138">
        <f t="shared" si="8"/>
        <v>435</v>
      </c>
      <c r="K52" s="180">
        <f t="shared" si="8"/>
        <v>3310</v>
      </c>
    </row>
    <row r="53" spans="1:11" ht="15" hidden="1" customHeight="1" x14ac:dyDescent="0.2">
      <c r="A53" s="60" t="s">
        <v>137</v>
      </c>
      <c r="B53" s="138">
        <f>'[4]NEW GAA'!H54</f>
        <v>0</v>
      </c>
      <c r="C53" s="138">
        <f>'[4]NEW GAA'!L54</f>
        <v>0</v>
      </c>
      <c r="D53" s="138">
        <f>'[4]NEW GAA'!O54</f>
        <v>0</v>
      </c>
      <c r="E53" s="180">
        <f>'[4]NEW GAA'!R54</f>
        <v>0</v>
      </c>
      <c r="F53" s="180">
        <f>'[4]NEW GAA'!V54</f>
        <v>0</v>
      </c>
      <c r="G53" s="180">
        <f>'[4]NEW GAA'!W54</f>
        <v>0</v>
      </c>
      <c r="H53" s="180">
        <f>'[4]NEW GAA'!Z54</f>
        <v>0</v>
      </c>
      <c r="I53" s="138"/>
      <c r="J53" s="138">
        <f>'[4]NEW GAA'!AJ54</f>
        <v>339</v>
      </c>
      <c r="K53" s="180">
        <f t="shared" ref="K53:K66" si="9">SUM(B53:J53)</f>
        <v>339</v>
      </c>
    </row>
    <row r="54" spans="1:11" ht="15" hidden="1" customHeight="1" x14ac:dyDescent="0.2">
      <c r="A54" s="60" t="s">
        <v>138</v>
      </c>
      <c r="B54" s="138">
        <f>'[4]NEW GAA'!H55</f>
        <v>0</v>
      </c>
      <c r="C54" s="138">
        <f>'[4]NEW GAA'!L55</f>
        <v>0</v>
      </c>
      <c r="D54" s="138">
        <f>'[4]NEW GAA'!O55</f>
        <v>0</v>
      </c>
      <c r="E54" s="180">
        <f>'[4]NEW GAA'!R55</f>
        <v>0</v>
      </c>
      <c r="F54" s="180">
        <f>'[4]NEW GAA'!V55</f>
        <v>0</v>
      </c>
      <c r="G54" s="180">
        <f>'[4]NEW GAA'!W55</f>
        <v>0</v>
      </c>
      <c r="H54" s="180">
        <f>'[4]NEW GAA'!Z55</f>
        <v>2875</v>
      </c>
      <c r="I54" s="138"/>
      <c r="J54" s="138">
        <f>'[4]NEW GAA'!AJ55</f>
        <v>96</v>
      </c>
      <c r="K54" s="180">
        <f t="shared" si="9"/>
        <v>2971</v>
      </c>
    </row>
    <row r="55" spans="1:11" ht="15" hidden="1" customHeight="1" x14ac:dyDescent="0.2">
      <c r="A55" s="60" t="s">
        <v>59</v>
      </c>
      <c r="B55" s="138">
        <f>'[4]NEW GAA'!H56</f>
        <v>0</v>
      </c>
      <c r="C55" s="138">
        <f>'[4]NEW GAA'!L56</f>
        <v>0</v>
      </c>
      <c r="D55" s="138">
        <f>'[4]NEW GAA'!O56</f>
        <v>0</v>
      </c>
      <c r="E55" s="180">
        <f>'[4]NEW GAA'!R56</f>
        <v>0</v>
      </c>
      <c r="F55" s="180">
        <f>'[4]NEW GAA'!V56</f>
        <v>0</v>
      </c>
      <c r="G55" s="180">
        <f>'[4]NEW GAA'!W56</f>
        <v>0</v>
      </c>
      <c r="H55" s="180">
        <f>'[4]NEW GAA'!Z56</f>
        <v>0</v>
      </c>
      <c r="I55" s="138"/>
      <c r="J55" s="138">
        <f>'[4]NEW GAA'!AJ56</f>
        <v>0</v>
      </c>
      <c r="K55" s="180">
        <f t="shared" si="9"/>
        <v>0</v>
      </c>
    </row>
    <row r="56" spans="1:11" ht="15" customHeight="1" x14ac:dyDescent="0.2">
      <c r="A56" s="60" t="s">
        <v>60</v>
      </c>
      <c r="B56" s="138">
        <f>'[4]NEW GAA'!H57</f>
        <v>0</v>
      </c>
      <c r="C56" s="138">
        <f>'[4]NEW GAA'!L57</f>
        <v>0</v>
      </c>
      <c r="D56" s="138">
        <f>'[4]NEW GAA'!O57</f>
        <v>0</v>
      </c>
      <c r="E56" s="180">
        <f>'[4]NEW GAA'!R57</f>
        <v>0</v>
      </c>
      <c r="F56" s="180">
        <f>'[4]NEW GAA'!V57</f>
        <v>0</v>
      </c>
      <c r="G56" s="180">
        <f>'[4]NEW GAA'!W57</f>
        <v>0</v>
      </c>
      <c r="H56" s="180">
        <f>'[4]NEW GAA'!Z57</f>
        <v>1018</v>
      </c>
      <c r="I56" s="138"/>
      <c r="J56" s="138">
        <f>'[4]NEW GAA'!AJ57</f>
        <v>487</v>
      </c>
      <c r="K56" s="180">
        <f t="shared" si="9"/>
        <v>1505</v>
      </c>
    </row>
    <row r="57" spans="1:11" ht="15" customHeight="1" x14ac:dyDescent="0.2">
      <c r="A57" s="60" t="s">
        <v>61</v>
      </c>
      <c r="B57" s="138">
        <f>'[4]NEW GAA'!H58</f>
        <v>0</v>
      </c>
      <c r="C57" s="138">
        <f>'[4]NEW GAA'!L58</f>
        <v>0</v>
      </c>
      <c r="D57" s="138">
        <f>'[4]NEW GAA'!O58</f>
        <v>0</v>
      </c>
      <c r="E57" s="180">
        <f>'[4]NEW GAA'!R58</f>
        <v>0</v>
      </c>
      <c r="F57" s="180">
        <f>'[4]NEW GAA'!V58</f>
        <v>0</v>
      </c>
      <c r="G57" s="180">
        <f>'[4]NEW GAA'!W58</f>
        <v>0</v>
      </c>
      <c r="H57" s="180">
        <f>'[4]NEW GAA'!Z58</f>
        <v>0</v>
      </c>
      <c r="I57" s="138"/>
      <c r="J57" s="138">
        <f>'[4]NEW GAA'!AJ58</f>
        <v>12022</v>
      </c>
      <c r="K57" s="180">
        <f t="shared" si="9"/>
        <v>12022</v>
      </c>
    </row>
    <row r="58" spans="1:11" ht="15" hidden="1" customHeight="1" x14ac:dyDescent="0.2">
      <c r="A58" s="60" t="s">
        <v>62</v>
      </c>
      <c r="B58" s="138">
        <f>'[4]NEW GAA'!H59</f>
        <v>0</v>
      </c>
      <c r="C58" s="138">
        <f>'[4]NEW GAA'!L59</f>
        <v>0</v>
      </c>
      <c r="D58" s="138">
        <f>'[4]NEW GAA'!O59</f>
        <v>0</v>
      </c>
      <c r="E58" s="180">
        <f>'[4]NEW GAA'!R59</f>
        <v>0</v>
      </c>
      <c r="F58" s="180">
        <f>'[4]NEW GAA'!V59</f>
        <v>0</v>
      </c>
      <c r="G58" s="180">
        <f>'[4]NEW GAA'!W59</f>
        <v>0</v>
      </c>
      <c r="H58" s="180">
        <f>'[4]NEW GAA'!Z59</f>
        <v>0</v>
      </c>
      <c r="I58" s="138"/>
      <c r="J58" s="138">
        <f>'[4]NEW GAA'!AJ59</f>
        <v>0</v>
      </c>
      <c r="K58" s="180">
        <f t="shared" si="9"/>
        <v>0</v>
      </c>
    </row>
    <row r="59" spans="1:11" ht="15" hidden="1" customHeight="1" x14ac:dyDescent="0.2">
      <c r="A59" s="60" t="s">
        <v>222</v>
      </c>
      <c r="B59" s="138">
        <f>'[4]NEW GAA'!H60</f>
        <v>0</v>
      </c>
      <c r="C59" s="138">
        <f>'[4]NEW GAA'!L60</f>
        <v>0</v>
      </c>
      <c r="D59" s="138">
        <f>'[4]NEW GAA'!O60</f>
        <v>0</v>
      </c>
      <c r="E59" s="180">
        <f>'[4]NEW GAA'!R60</f>
        <v>0</v>
      </c>
      <c r="F59" s="180">
        <f>'[4]NEW GAA'!V60</f>
        <v>0</v>
      </c>
      <c r="G59" s="180">
        <f>'[4]NEW GAA'!W60</f>
        <v>0</v>
      </c>
      <c r="H59" s="180">
        <f>'[4]NEW GAA'!Z60</f>
        <v>0</v>
      </c>
      <c r="I59" s="138"/>
      <c r="J59" s="138">
        <f>'[4]NEW GAA'!AJ60</f>
        <v>0</v>
      </c>
      <c r="K59" s="180">
        <f t="shared" si="9"/>
        <v>0</v>
      </c>
    </row>
    <row r="60" spans="1:11" ht="15" customHeight="1" x14ac:dyDescent="0.2">
      <c r="A60" s="60" t="s">
        <v>63</v>
      </c>
      <c r="B60" s="138">
        <f>'[4]NEW GAA'!H61</f>
        <v>0</v>
      </c>
      <c r="C60" s="138">
        <f>'[4]NEW GAA'!L61</f>
        <v>0</v>
      </c>
      <c r="D60" s="138">
        <f>'[4]NEW GAA'!O61</f>
        <v>0</v>
      </c>
      <c r="E60" s="180">
        <f>'[4]NEW GAA'!R61</f>
        <v>0</v>
      </c>
      <c r="F60" s="180">
        <f>'[4]NEW GAA'!V61</f>
        <v>0</v>
      </c>
      <c r="G60" s="180">
        <f>'[4]NEW GAA'!W61</f>
        <v>0</v>
      </c>
      <c r="H60" s="180">
        <f>'[4]NEW GAA'!Z61</f>
        <v>1627</v>
      </c>
      <c r="I60" s="138"/>
      <c r="J60" s="138">
        <f>'[4]NEW GAA'!AJ61</f>
        <v>71</v>
      </c>
      <c r="K60" s="180">
        <f t="shared" si="9"/>
        <v>1698</v>
      </c>
    </row>
    <row r="61" spans="1:11" ht="15" hidden="1" customHeight="1" x14ac:dyDescent="0.2">
      <c r="A61" s="60" t="s">
        <v>178</v>
      </c>
      <c r="B61" s="138">
        <f>'[4]NEW GAA'!H62</f>
        <v>0</v>
      </c>
      <c r="C61" s="138">
        <f>'[4]NEW GAA'!L62</f>
        <v>0</v>
      </c>
      <c r="D61" s="138">
        <f>'[4]NEW GAA'!O62</f>
        <v>0</v>
      </c>
      <c r="E61" s="180">
        <f>'[4]NEW GAA'!R62</f>
        <v>0</v>
      </c>
      <c r="F61" s="180">
        <f>'[4]NEW GAA'!V62</f>
        <v>0</v>
      </c>
      <c r="G61" s="180">
        <f>'[4]NEW GAA'!W62</f>
        <v>0</v>
      </c>
      <c r="H61" s="180">
        <f>'[4]NEW GAA'!Z62</f>
        <v>0</v>
      </c>
      <c r="I61" s="138"/>
      <c r="J61" s="138">
        <f>'[4]NEW GAA'!AJ62</f>
        <v>0</v>
      </c>
      <c r="K61" s="180">
        <f t="shared" si="9"/>
        <v>0</v>
      </c>
    </row>
    <row r="62" spans="1:11" ht="15" customHeight="1" x14ac:dyDescent="0.2">
      <c r="A62" s="60" t="s">
        <v>64</v>
      </c>
      <c r="B62" s="138">
        <f>'[4]NEW GAA'!H63</f>
        <v>0</v>
      </c>
      <c r="C62" s="138">
        <f>'[4]NEW GAA'!L63</f>
        <v>0</v>
      </c>
      <c r="D62" s="138">
        <f>'[4]NEW GAA'!O63</f>
        <v>0</v>
      </c>
      <c r="E62" s="180">
        <f>'[4]NEW GAA'!R63</f>
        <v>0</v>
      </c>
      <c r="F62" s="180">
        <f>'[4]NEW GAA'!V63</f>
        <v>0</v>
      </c>
      <c r="G62" s="180">
        <f>'[4]NEW GAA'!W63</f>
        <v>0</v>
      </c>
      <c r="H62" s="180">
        <f>'[4]NEW GAA'!Z63</f>
        <v>0</v>
      </c>
      <c r="I62" s="138"/>
      <c r="J62" s="138">
        <f>'[4]NEW GAA'!AJ63</f>
        <v>775</v>
      </c>
      <c r="K62" s="180">
        <f t="shared" si="9"/>
        <v>775</v>
      </c>
    </row>
    <row r="63" spans="1:11" ht="15" hidden="1" customHeight="1" x14ac:dyDescent="0.2">
      <c r="A63" s="60" t="s">
        <v>65</v>
      </c>
      <c r="B63" s="138">
        <f>'[4]NEW GAA'!H64</f>
        <v>0</v>
      </c>
      <c r="C63" s="138">
        <f>'[4]NEW GAA'!L64</f>
        <v>0</v>
      </c>
      <c r="D63" s="138">
        <f>'[4]NEW GAA'!O64</f>
        <v>0</v>
      </c>
      <c r="E63" s="180">
        <f>'[4]NEW GAA'!R64</f>
        <v>0</v>
      </c>
      <c r="F63" s="180">
        <f>'[4]NEW GAA'!V64</f>
        <v>0</v>
      </c>
      <c r="G63" s="180">
        <f>'[4]NEW GAA'!W64</f>
        <v>0</v>
      </c>
      <c r="H63" s="180">
        <f>'[4]NEW GAA'!Z64</f>
        <v>0</v>
      </c>
      <c r="I63" s="138"/>
      <c r="J63" s="138">
        <f>'[4]NEW GAA'!AJ64</f>
        <v>0</v>
      </c>
      <c r="K63" s="180">
        <f t="shared" si="9"/>
        <v>0</v>
      </c>
    </row>
    <row r="64" spans="1:11" ht="15" customHeight="1" x14ac:dyDescent="0.2">
      <c r="A64" s="60" t="s">
        <v>66</v>
      </c>
      <c r="B64" s="138">
        <f>'[4]NEW GAA'!H65</f>
        <v>0</v>
      </c>
      <c r="C64" s="138">
        <f>'[4]NEW GAA'!L65</f>
        <v>0</v>
      </c>
      <c r="D64" s="138">
        <f>'[4]NEW GAA'!O65</f>
        <v>0</v>
      </c>
      <c r="E64" s="180">
        <f>'[4]NEW GAA'!R65</f>
        <v>0</v>
      </c>
      <c r="F64" s="180">
        <f>'[4]NEW GAA'!V65</f>
        <v>0</v>
      </c>
      <c r="G64" s="180">
        <f>'[4]NEW GAA'!W65</f>
        <v>10730</v>
      </c>
      <c r="H64" s="180">
        <f>'[4]NEW GAA'!Z65</f>
        <v>0</v>
      </c>
      <c r="I64" s="138"/>
      <c r="J64" s="138">
        <f>'[4]NEW GAA'!AJ65</f>
        <v>0</v>
      </c>
      <c r="K64" s="180">
        <f t="shared" si="9"/>
        <v>10730</v>
      </c>
    </row>
    <row r="65" spans="1:11" ht="15" customHeight="1" x14ac:dyDescent="0.2">
      <c r="A65" s="60" t="s">
        <v>67</v>
      </c>
      <c r="B65" s="138">
        <f>'[4]NEW GAA'!H66</f>
        <v>0</v>
      </c>
      <c r="C65" s="138">
        <f>'[4]NEW GAA'!L66</f>
        <v>0</v>
      </c>
      <c r="D65" s="138">
        <f>'[4]NEW GAA'!O66</f>
        <v>0</v>
      </c>
      <c r="E65" s="180">
        <f>'[4]NEW GAA'!R66</f>
        <v>0</v>
      </c>
      <c r="F65" s="180">
        <f>'[4]NEW GAA'!V66</f>
        <v>0</v>
      </c>
      <c r="G65" s="180">
        <f>'[4]NEW GAA'!W66</f>
        <v>0</v>
      </c>
      <c r="H65" s="180">
        <f>'[4]NEW GAA'!Z66</f>
        <v>625</v>
      </c>
      <c r="I65" s="138"/>
      <c r="J65" s="138">
        <f>'[4]NEW GAA'!AJ66</f>
        <v>0</v>
      </c>
      <c r="K65" s="180">
        <f t="shared" si="9"/>
        <v>625</v>
      </c>
    </row>
    <row r="66" spans="1:11" ht="15" hidden="1" customHeight="1" x14ac:dyDescent="0.2">
      <c r="A66" s="60" t="s">
        <v>68</v>
      </c>
      <c r="B66" s="138">
        <f>'[4]NEW GAA'!H67</f>
        <v>0</v>
      </c>
      <c r="C66" s="138">
        <f>'[4]NEW GAA'!L67</f>
        <v>0</v>
      </c>
      <c r="D66" s="138">
        <f>'[4]NEW GAA'!O67</f>
        <v>0</v>
      </c>
      <c r="E66" s="180">
        <f>'[4]NEW GAA'!R67</f>
        <v>0</v>
      </c>
      <c r="F66" s="180">
        <f>'[4]NEW GAA'!V67</f>
        <v>0</v>
      </c>
      <c r="G66" s="180">
        <f>'[4]NEW GAA'!W67</f>
        <v>0</v>
      </c>
      <c r="H66" s="180">
        <f>'[4]NEW GAA'!Z67</f>
        <v>0</v>
      </c>
      <c r="I66" s="138"/>
      <c r="J66" s="138">
        <f>'[4]NEW GAA'!AJ67</f>
        <v>0</v>
      </c>
      <c r="K66" s="180">
        <f t="shared" si="9"/>
        <v>0</v>
      </c>
    </row>
    <row r="67" spans="1:11" ht="15" customHeight="1" x14ac:dyDescent="0.2">
      <c r="A67" s="18" t="s">
        <v>69</v>
      </c>
      <c r="B67" s="66">
        <f t="shared" ref="B67:K67" si="10">SUM(B68:B71)</f>
        <v>0</v>
      </c>
      <c r="C67" s="66">
        <f t="shared" si="10"/>
        <v>0</v>
      </c>
      <c r="D67" s="66">
        <f t="shared" si="10"/>
        <v>0</v>
      </c>
      <c r="E67" s="69">
        <f t="shared" si="10"/>
        <v>0</v>
      </c>
      <c r="F67" s="69">
        <f t="shared" si="10"/>
        <v>0</v>
      </c>
      <c r="G67" s="66">
        <f t="shared" si="10"/>
        <v>0</v>
      </c>
      <c r="H67" s="66">
        <f t="shared" si="10"/>
        <v>0</v>
      </c>
      <c r="I67" s="66"/>
      <c r="J67" s="66">
        <f t="shared" si="10"/>
        <v>1262</v>
      </c>
      <c r="K67" s="69">
        <f t="shared" si="10"/>
        <v>1262</v>
      </c>
    </row>
    <row r="68" spans="1:11" ht="15" hidden="1" customHeight="1" x14ac:dyDescent="0.2">
      <c r="A68" s="18" t="s">
        <v>70</v>
      </c>
      <c r="B68" s="138">
        <f>'[4]NEW GAA'!H69</f>
        <v>0</v>
      </c>
      <c r="C68" s="138">
        <f>'[4]NEW GAA'!L69</f>
        <v>0</v>
      </c>
      <c r="D68" s="138">
        <f>'[4]NEW GAA'!O69</f>
        <v>0</v>
      </c>
      <c r="E68" s="180">
        <f>'[4]NEW GAA'!R69</f>
        <v>0</v>
      </c>
      <c r="F68" s="180">
        <f>'[4]NEW GAA'!V69</f>
        <v>0</v>
      </c>
      <c r="G68" s="180">
        <f>'[4]NEW GAA'!W69</f>
        <v>0</v>
      </c>
      <c r="H68" s="180">
        <f>'[4]NEW GAA'!Z69</f>
        <v>0</v>
      </c>
      <c r="I68" s="138"/>
      <c r="J68" s="138">
        <f>'[4]NEW GAA'!AJ69</f>
        <v>0</v>
      </c>
      <c r="K68" s="180">
        <f t="shared" ref="K68:K87" si="11">SUM(B68:J68)</f>
        <v>0</v>
      </c>
    </row>
    <row r="69" spans="1:11" ht="15" hidden="1" customHeight="1" x14ac:dyDescent="0.2">
      <c r="A69" s="18" t="s">
        <v>71</v>
      </c>
      <c r="B69" s="138">
        <f>'[4]NEW GAA'!H70</f>
        <v>0</v>
      </c>
      <c r="C69" s="138">
        <f>'[4]NEW GAA'!L70</f>
        <v>0</v>
      </c>
      <c r="D69" s="138">
        <f>'[4]NEW GAA'!O70</f>
        <v>0</v>
      </c>
      <c r="E69" s="180">
        <f>'[4]NEW GAA'!R70</f>
        <v>0</v>
      </c>
      <c r="F69" s="180">
        <f>'[4]NEW GAA'!V70</f>
        <v>0</v>
      </c>
      <c r="G69" s="180">
        <f>'[4]NEW GAA'!W70</f>
        <v>0</v>
      </c>
      <c r="H69" s="180">
        <f>'[4]NEW GAA'!Z70</f>
        <v>0</v>
      </c>
      <c r="I69" s="138"/>
      <c r="J69" s="138">
        <f>'[4]NEW GAA'!AJ70</f>
        <v>0</v>
      </c>
      <c r="K69" s="180">
        <f t="shared" si="11"/>
        <v>0</v>
      </c>
    </row>
    <row r="70" spans="1:11" ht="15" customHeight="1" x14ac:dyDescent="0.2">
      <c r="A70" s="18" t="s">
        <v>72</v>
      </c>
      <c r="B70" s="138">
        <f>'[4]NEW GAA'!H71</f>
        <v>0</v>
      </c>
      <c r="C70" s="138">
        <f>'[4]NEW GAA'!L71</f>
        <v>0</v>
      </c>
      <c r="D70" s="138">
        <f>'[4]NEW GAA'!O71</f>
        <v>0</v>
      </c>
      <c r="E70" s="180">
        <f>'[4]NEW GAA'!R71</f>
        <v>0</v>
      </c>
      <c r="F70" s="180">
        <f>'[4]NEW GAA'!V71</f>
        <v>0</v>
      </c>
      <c r="G70" s="180">
        <f>'[4]NEW GAA'!W71</f>
        <v>0</v>
      </c>
      <c r="H70" s="180">
        <f>'[4]NEW GAA'!Z71</f>
        <v>0</v>
      </c>
      <c r="I70" s="138"/>
      <c r="J70" s="138">
        <f>'[4]NEW GAA'!AJ71</f>
        <v>779</v>
      </c>
      <c r="K70" s="180">
        <f t="shared" si="11"/>
        <v>779</v>
      </c>
    </row>
    <row r="71" spans="1:11" ht="15" customHeight="1" x14ac:dyDescent="0.2">
      <c r="A71" s="18" t="s">
        <v>73</v>
      </c>
      <c r="B71" s="138">
        <f>'[4]NEW GAA'!H72</f>
        <v>0</v>
      </c>
      <c r="C71" s="138">
        <f>'[4]NEW GAA'!L72</f>
        <v>0</v>
      </c>
      <c r="D71" s="138">
        <f>'[4]NEW GAA'!O72</f>
        <v>0</v>
      </c>
      <c r="E71" s="180">
        <f>'[4]NEW GAA'!R72</f>
        <v>0</v>
      </c>
      <c r="F71" s="180">
        <f>'[4]NEW GAA'!V72</f>
        <v>0</v>
      </c>
      <c r="G71" s="180">
        <f>'[4]NEW GAA'!W72</f>
        <v>0</v>
      </c>
      <c r="H71" s="180">
        <f>'[4]NEW GAA'!Z72</f>
        <v>0</v>
      </c>
      <c r="I71" s="138"/>
      <c r="J71" s="138">
        <f>'[4]NEW GAA'!AJ72</f>
        <v>483</v>
      </c>
      <c r="K71" s="180">
        <f t="shared" si="11"/>
        <v>483</v>
      </c>
    </row>
    <row r="72" spans="1:11" ht="15" customHeight="1" x14ac:dyDescent="0.2">
      <c r="A72" s="18" t="s">
        <v>74</v>
      </c>
      <c r="B72" s="138">
        <f>'[4]NEW GAA'!H73</f>
        <v>0</v>
      </c>
      <c r="C72" s="138">
        <f>'[4]NEW GAA'!L73</f>
        <v>0</v>
      </c>
      <c r="D72" s="138">
        <f>'[4]NEW GAA'!O73</f>
        <v>0</v>
      </c>
      <c r="E72" s="180">
        <f>'[4]NEW GAA'!R73</f>
        <v>0</v>
      </c>
      <c r="F72" s="180">
        <f>'[4]NEW GAA'!V73</f>
        <v>0</v>
      </c>
      <c r="G72" s="180">
        <f>'[4]NEW GAA'!W73</f>
        <v>0</v>
      </c>
      <c r="H72" s="180">
        <f>'[4]NEW GAA'!Z73</f>
        <v>0</v>
      </c>
      <c r="I72" s="138"/>
      <c r="J72" s="138">
        <f>'[4]NEW GAA'!AJ73</f>
        <v>5481</v>
      </c>
      <c r="K72" s="180">
        <f t="shared" si="11"/>
        <v>5481</v>
      </c>
    </row>
    <row r="73" spans="1:11" ht="15" customHeight="1" x14ac:dyDescent="0.2">
      <c r="A73" s="18" t="s">
        <v>139</v>
      </c>
      <c r="B73" s="138">
        <f>'[4]NEW GAA'!H74</f>
        <v>0</v>
      </c>
      <c r="C73" s="138">
        <f>'[4]NEW GAA'!L74</f>
        <v>0</v>
      </c>
      <c r="D73" s="138">
        <f>'[4]NEW GAA'!O74</f>
        <v>0</v>
      </c>
      <c r="E73" s="180">
        <f>'[4]NEW GAA'!R74</f>
        <v>0</v>
      </c>
      <c r="F73" s="180">
        <f>'[4]NEW GAA'!V74</f>
        <v>0</v>
      </c>
      <c r="G73" s="180">
        <f>'[4]NEW GAA'!W74</f>
        <v>0</v>
      </c>
      <c r="H73" s="180">
        <f>'[4]NEW GAA'!Z74</f>
        <v>0</v>
      </c>
      <c r="I73" s="138"/>
      <c r="J73" s="138">
        <f>'[4]NEW GAA'!AJ74</f>
        <v>12968</v>
      </c>
      <c r="K73" s="180">
        <f t="shared" si="11"/>
        <v>12968</v>
      </c>
    </row>
    <row r="74" spans="1:11" ht="15" customHeight="1" x14ac:dyDescent="0.2">
      <c r="A74" s="18" t="s">
        <v>75</v>
      </c>
      <c r="B74" s="138">
        <f>'[4]NEW GAA'!H75</f>
        <v>0</v>
      </c>
      <c r="C74" s="138">
        <f>'[4]NEW GAA'!L75</f>
        <v>0</v>
      </c>
      <c r="D74" s="138">
        <f>'[4]NEW GAA'!O75</f>
        <v>0</v>
      </c>
      <c r="E74" s="180">
        <f>'[4]NEW GAA'!R75</f>
        <v>0</v>
      </c>
      <c r="F74" s="180">
        <f>'[4]NEW GAA'!V75</f>
        <v>0</v>
      </c>
      <c r="G74" s="180">
        <f>'[4]NEW GAA'!W75</f>
        <v>0</v>
      </c>
      <c r="H74" s="180">
        <f>'[4]NEW GAA'!Z75</f>
        <v>0</v>
      </c>
      <c r="I74" s="138"/>
      <c r="J74" s="138">
        <f>'[4]NEW GAA'!AJ75</f>
        <v>1598</v>
      </c>
      <c r="K74" s="180">
        <f t="shared" si="11"/>
        <v>1598</v>
      </c>
    </row>
    <row r="75" spans="1:11" ht="15" customHeight="1" x14ac:dyDescent="0.2">
      <c r="A75" s="18" t="s">
        <v>76</v>
      </c>
      <c r="B75" s="138">
        <f>'[4]NEW GAA'!H76</f>
        <v>0</v>
      </c>
      <c r="C75" s="138">
        <f>'[4]NEW GAA'!L76</f>
        <v>0</v>
      </c>
      <c r="D75" s="138">
        <f>'[4]NEW GAA'!O76</f>
        <v>0</v>
      </c>
      <c r="E75" s="180">
        <f>'[4]NEW GAA'!R76</f>
        <v>0</v>
      </c>
      <c r="F75" s="180">
        <f>'[4]NEW GAA'!V76</f>
        <v>0</v>
      </c>
      <c r="G75" s="180">
        <f>'[4]NEW GAA'!W76</f>
        <v>0</v>
      </c>
      <c r="H75" s="180">
        <f>'[4]NEW GAA'!Z76</f>
        <v>886</v>
      </c>
      <c r="I75" s="138"/>
      <c r="J75" s="138">
        <f>'[4]NEW GAA'!AJ76</f>
        <v>0</v>
      </c>
      <c r="K75" s="180">
        <f t="shared" si="11"/>
        <v>886</v>
      </c>
    </row>
    <row r="76" spans="1:11" ht="15" customHeight="1" x14ac:dyDescent="0.2">
      <c r="A76" s="18" t="s">
        <v>77</v>
      </c>
      <c r="B76" s="138">
        <f>'[4]NEW GAA'!H77</f>
        <v>0</v>
      </c>
      <c r="C76" s="138">
        <f>'[4]NEW GAA'!L77</f>
        <v>0</v>
      </c>
      <c r="D76" s="138">
        <f>'[4]NEW GAA'!O77</f>
        <v>0</v>
      </c>
      <c r="E76" s="180">
        <f>'[4]NEW GAA'!R77</f>
        <v>0</v>
      </c>
      <c r="F76" s="180">
        <f>'[4]NEW GAA'!V77</f>
        <v>0</v>
      </c>
      <c r="G76" s="180">
        <f>'[4]NEW GAA'!W77</f>
        <v>3250</v>
      </c>
      <c r="H76" s="180">
        <f>'[4]NEW GAA'!Z77</f>
        <v>0</v>
      </c>
      <c r="I76" s="138"/>
      <c r="J76" s="138">
        <f>'[4]NEW GAA'!AJ77</f>
        <v>2515</v>
      </c>
      <c r="K76" s="180">
        <f t="shared" si="11"/>
        <v>5765</v>
      </c>
    </row>
    <row r="77" spans="1:11" ht="15" hidden="1" customHeight="1" x14ac:dyDescent="0.2">
      <c r="A77" s="18" t="s">
        <v>78</v>
      </c>
      <c r="B77" s="138">
        <f>'[4]NEW GAA'!H78</f>
        <v>0</v>
      </c>
      <c r="C77" s="138">
        <f>'[4]NEW GAA'!L78</f>
        <v>0</v>
      </c>
      <c r="D77" s="138">
        <f>'[4]NEW GAA'!O78</f>
        <v>0</v>
      </c>
      <c r="E77" s="180">
        <f>'[4]NEW GAA'!R78</f>
        <v>0</v>
      </c>
      <c r="F77" s="180">
        <f>'[4]NEW GAA'!V78</f>
        <v>0</v>
      </c>
      <c r="G77" s="180">
        <f>'[4]NEW GAA'!W78</f>
        <v>0</v>
      </c>
      <c r="H77" s="180">
        <f>'[4]NEW GAA'!Z78</f>
        <v>0</v>
      </c>
      <c r="I77" s="138"/>
      <c r="J77" s="138">
        <f>'[4]NEW GAA'!AJ78</f>
        <v>0</v>
      </c>
      <c r="K77" s="180">
        <f t="shared" si="11"/>
        <v>0</v>
      </c>
    </row>
    <row r="78" spans="1:11" ht="15" customHeight="1" x14ac:dyDescent="0.2">
      <c r="A78" s="18" t="s">
        <v>179</v>
      </c>
      <c r="B78" s="138">
        <f>'[4]NEW GAA'!H79</f>
        <v>0</v>
      </c>
      <c r="C78" s="138">
        <f>'[4]NEW GAA'!L79</f>
        <v>0</v>
      </c>
      <c r="D78" s="138">
        <f>'[4]NEW GAA'!O79</f>
        <v>0</v>
      </c>
      <c r="E78" s="180">
        <f>'[4]NEW GAA'!R79</f>
        <v>0</v>
      </c>
      <c r="F78" s="180">
        <f>'[4]NEW GAA'!V79</f>
        <v>0</v>
      </c>
      <c r="G78" s="180">
        <f>'[4]NEW GAA'!W79</f>
        <v>0</v>
      </c>
      <c r="H78" s="180">
        <f>'[4]NEW GAA'!Z79</f>
        <v>536</v>
      </c>
      <c r="I78" s="138"/>
      <c r="J78" s="138">
        <f>'[4]NEW GAA'!AJ79</f>
        <v>0</v>
      </c>
      <c r="K78" s="180">
        <f t="shared" si="11"/>
        <v>536</v>
      </c>
    </row>
    <row r="79" spans="1:11" ht="15" hidden="1" customHeight="1" x14ac:dyDescent="0.2">
      <c r="A79" s="18" t="s">
        <v>81</v>
      </c>
      <c r="B79" s="138">
        <f>'[4]NEW GAA'!H80</f>
        <v>0</v>
      </c>
      <c r="C79" s="138">
        <f>'[4]NEW GAA'!L80</f>
        <v>0</v>
      </c>
      <c r="D79" s="138">
        <f>'[4]NEW GAA'!O80</f>
        <v>0</v>
      </c>
      <c r="E79" s="180">
        <f>'[4]NEW GAA'!R80</f>
        <v>0</v>
      </c>
      <c r="F79" s="180">
        <f>'[4]NEW GAA'!V80</f>
        <v>0</v>
      </c>
      <c r="G79" s="180">
        <f>'[4]NEW GAA'!W80</f>
        <v>0</v>
      </c>
      <c r="H79" s="180">
        <f>'[4]NEW GAA'!Z80</f>
        <v>0</v>
      </c>
      <c r="I79" s="138"/>
      <c r="J79" s="138">
        <f>'[4]NEW GAA'!AJ80</f>
        <v>0</v>
      </c>
      <c r="K79" s="180">
        <f t="shared" si="11"/>
        <v>0</v>
      </c>
    </row>
    <row r="80" spans="1:11" ht="15" hidden="1" customHeight="1" x14ac:dyDescent="0.2">
      <c r="A80" s="18" t="s">
        <v>140</v>
      </c>
      <c r="B80" s="138">
        <f>'[4]NEW GAA'!H81</f>
        <v>0</v>
      </c>
      <c r="C80" s="138">
        <f>'[4]NEW GAA'!L81</f>
        <v>0</v>
      </c>
      <c r="D80" s="138">
        <f>'[4]NEW GAA'!O81</f>
        <v>0</v>
      </c>
      <c r="E80" s="180">
        <f>'[4]NEW GAA'!R81</f>
        <v>0</v>
      </c>
      <c r="F80" s="180">
        <f>'[4]NEW GAA'!V81</f>
        <v>0</v>
      </c>
      <c r="G80" s="180">
        <f>'[4]NEW GAA'!W81</f>
        <v>0</v>
      </c>
      <c r="H80" s="180">
        <f>'[4]NEW GAA'!Z81</f>
        <v>0</v>
      </c>
      <c r="I80" s="138"/>
      <c r="J80" s="138">
        <f>'[4]NEW GAA'!AJ81</f>
        <v>0</v>
      </c>
      <c r="K80" s="180">
        <f t="shared" si="11"/>
        <v>0</v>
      </c>
    </row>
    <row r="81" spans="1:11" ht="15" customHeight="1" x14ac:dyDescent="0.2">
      <c r="A81" s="18" t="s">
        <v>79</v>
      </c>
      <c r="B81" s="138">
        <f>'[4]NEW GAA'!H82</f>
        <v>0</v>
      </c>
      <c r="C81" s="138">
        <f>'[4]NEW GAA'!L82</f>
        <v>0</v>
      </c>
      <c r="D81" s="138">
        <f>'[4]NEW GAA'!O82</f>
        <v>0</v>
      </c>
      <c r="E81" s="180">
        <f>'[4]NEW GAA'!R82</f>
        <v>0</v>
      </c>
      <c r="F81" s="180">
        <f>'[4]NEW GAA'!V82</f>
        <v>0</v>
      </c>
      <c r="G81" s="180">
        <f>'[4]NEW GAA'!W82</f>
        <v>0</v>
      </c>
      <c r="H81" s="180">
        <f>'[4]NEW GAA'!Z82</f>
        <v>0</v>
      </c>
      <c r="I81" s="138"/>
      <c r="J81" s="138">
        <f>'[4]NEW GAA'!AJ82</f>
        <v>17094</v>
      </c>
      <c r="K81" s="180">
        <f t="shared" si="11"/>
        <v>17094</v>
      </c>
    </row>
    <row r="82" spans="1:11" ht="15" customHeight="1" x14ac:dyDescent="0.2">
      <c r="A82" s="18" t="s">
        <v>80</v>
      </c>
      <c r="B82" s="138">
        <f>'[4]NEW GAA'!H83</f>
        <v>0</v>
      </c>
      <c r="C82" s="138">
        <f>'[4]NEW GAA'!L83</f>
        <v>0</v>
      </c>
      <c r="D82" s="138">
        <f>'[4]NEW GAA'!O83</f>
        <v>0</v>
      </c>
      <c r="E82" s="180">
        <f>'[4]NEW GAA'!R83</f>
        <v>0</v>
      </c>
      <c r="F82" s="180">
        <f>'[4]NEW GAA'!V83</f>
        <v>0</v>
      </c>
      <c r="G82" s="180">
        <f>'[4]NEW GAA'!W83</f>
        <v>0</v>
      </c>
      <c r="H82" s="180">
        <f>'[4]NEW GAA'!Z83</f>
        <v>827</v>
      </c>
      <c r="I82" s="138"/>
      <c r="J82" s="138">
        <f>'[4]NEW GAA'!AJ83</f>
        <v>709</v>
      </c>
      <c r="K82" s="180">
        <f t="shared" si="11"/>
        <v>1536</v>
      </c>
    </row>
    <row r="83" spans="1:11" ht="15" customHeight="1" x14ac:dyDescent="0.2">
      <c r="A83" s="18" t="s">
        <v>82</v>
      </c>
      <c r="B83" s="138">
        <f>'[4]NEW GAA'!H84</f>
        <v>0</v>
      </c>
      <c r="C83" s="138">
        <f>'[4]NEW GAA'!L84</f>
        <v>0</v>
      </c>
      <c r="D83" s="138">
        <f>'[4]NEW GAA'!O84</f>
        <v>0</v>
      </c>
      <c r="E83" s="180">
        <f>'[4]NEW GAA'!R84</f>
        <v>0</v>
      </c>
      <c r="F83" s="180">
        <f>'[4]NEW GAA'!V84</f>
        <v>0</v>
      </c>
      <c r="G83" s="180">
        <f>'[4]NEW GAA'!W84</f>
        <v>0</v>
      </c>
      <c r="H83" s="180">
        <f>'[4]NEW GAA'!Z84</f>
        <v>1081</v>
      </c>
      <c r="I83" s="138"/>
      <c r="J83" s="138">
        <f>'[4]NEW GAA'!AJ84</f>
        <v>29</v>
      </c>
      <c r="K83" s="180">
        <f t="shared" si="11"/>
        <v>1110</v>
      </c>
    </row>
    <row r="84" spans="1:11" ht="15" customHeight="1" x14ac:dyDescent="0.2">
      <c r="A84" s="18" t="s">
        <v>83</v>
      </c>
      <c r="B84" s="138">
        <f>'[4]NEW GAA'!H85</f>
        <v>0</v>
      </c>
      <c r="C84" s="138">
        <f>'[4]NEW GAA'!L85</f>
        <v>0</v>
      </c>
      <c r="D84" s="138">
        <f>'[4]NEW GAA'!O85</f>
        <v>0</v>
      </c>
      <c r="E84" s="180">
        <f>'[4]NEW GAA'!R85</f>
        <v>0</v>
      </c>
      <c r="F84" s="180">
        <f>'[4]NEW GAA'!V85</f>
        <v>0</v>
      </c>
      <c r="G84" s="180">
        <f>'[4]NEW GAA'!W85</f>
        <v>0</v>
      </c>
      <c r="H84" s="180">
        <f>'[4]NEW GAA'!Z85</f>
        <v>1148</v>
      </c>
      <c r="I84" s="138"/>
      <c r="J84" s="138">
        <f>'[4]NEW GAA'!AJ85</f>
        <v>46</v>
      </c>
      <c r="K84" s="180">
        <f t="shared" si="11"/>
        <v>1194</v>
      </c>
    </row>
    <row r="85" spans="1:11" ht="15" customHeight="1" x14ac:dyDescent="0.2">
      <c r="A85" s="18" t="s">
        <v>211</v>
      </c>
      <c r="B85" s="138">
        <f>'[4]NEW GAA'!H86</f>
        <v>0</v>
      </c>
      <c r="C85" s="138">
        <f>'[4]NEW GAA'!L86</f>
        <v>0</v>
      </c>
      <c r="D85" s="138">
        <f>'[4]NEW GAA'!O86</f>
        <v>0</v>
      </c>
      <c r="E85" s="180">
        <f>'[4]NEW GAA'!R86</f>
        <v>0</v>
      </c>
      <c r="F85" s="180">
        <f>'[4]NEW GAA'!V86</f>
        <v>0</v>
      </c>
      <c r="G85" s="180">
        <f>'[4]NEW GAA'!W86</f>
        <v>0</v>
      </c>
      <c r="H85" s="180">
        <f>'[4]NEW GAA'!Z86</f>
        <v>265</v>
      </c>
      <c r="I85" s="138"/>
      <c r="J85" s="138">
        <f>'[4]NEW GAA'!AJ86</f>
        <v>0</v>
      </c>
      <c r="K85" s="180">
        <f t="shared" si="11"/>
        <v>265</v>
      </c>
    </row>
    <row r="86" spans="1:11" ht="15" customHeight="1" x14ac:dyDescent="0.2">
      <c r="A86" s="18" t="s">
        <v>84</v>
      </c>
      <c r="B86" s="138">
        <f>'[4]NEW GAA'!H87</f>
        <v>0</v>
      </c>
      <c r="C86" s="138">
        <f>'[4]NEW GAA'!L87</f>
        <v>0</v>
      </c>
      <c r="D86" s="138">
        <f>'[4]NEW GAA'!O87</f>
        <v>0</v>
      </c>
      <c r="E86" s="180">
        <f>'[4]NEW GAA'!R87</f>
        <v>0</v>
      </c>
      <c r="F86" s="180">
        <f>'[4]NEW GAA'!V87</f>
        <v>0</v>
      </c>
      <c r="G86" s="180">
        <f>'[4]NEW GAA'!W87</f>
        <v>0</v>
      </c>
      <c r="H86" s="180">
        <f>'[4]NEW GAA'!Z87</f>
        <v>0</v>
      </c>
      <c r="I86" s="138"/>
      <c r="J86" s="138">
        <f>'[4]NEW GAA'!AJ87</f>
        <v>648</v>
      </c>
      <c r="K86" s="180">
        <f t="shared" si="11"/>
        <v>648</v>
      </c>
    </row>
    <row r="87" spans="1:11" ht="15" customHeight="1" x14ac:dyDescent="0.2">
      <c r="A87" s="18" t="s">
        <v>85</v>
      </c>
      <c r="B87" s="138">
        <f>'[4]NEW GAA'!H88</f>
        <v>0</v>
      </c>
      <c r="C87" s="138">
        <f>'[4]NEW GAA'!L88</f>
        <v>0</v>
      </c>
      <c r="D87" s="138">
        <f>'[4]NEW GAA'!O88</f>
        <v>0</v>
      </c>
      <c r="E87" s="180">
        <f>'[4]NEW GAA'!R88</f>
        <v>0</v>
      </c>
      <c r="F87" s="180">
        <f>'[4]NEW GAA'!V88</f>
        <v>0</v>
      </c>
      <c r="G87" s="180">
        <f>'[4]NEW GAA'!W88</f>
        <v>0</v>
      </c>
      <c r="H87" s="180">
        <f>'[4]NEW GAA'!Z88</f>
        <v>0</v>
      </c>
      <c r="I87" s="138"/>
      <c r="J87" s="138">
        <f>'[4]NEW GAA'!AJ88</f>
        <v>224</v>
      </c>
      <c r="K87" s="180">
        <f t="shared" si="11"/>
        <v>224</v>
      </c>
    </row>
    <row r="88" spans="1:11" ht="15" hidden="1" customHeight="1" x14ac:dyDescent="0.2">
      <c r="A88" s="77"/>
      <c r="B88" s="138"/>
      <c r="C88" s="138"/>
      <c r="D88" s="138"/>
      <c r="E88" s="180"/>
      <c r="F88" s="180"/>
      <c r="G88" s="180"/>
      <c r="H88" s="180"/>
      <c r="I88" s="138"/>
      <c r="J88" s="138"/>
      <c r="K88" s="180"/>
    </row>
    <row r="89" spans="1:11" ht="15" customHeight="1" x14ac:dyDescent="0.2">
      <c r="A89" s="60" t="s">
        <v>147</v>
      </c>
      <c r="B89" s="138">
        <f>'[4]NEW GAA'!H90</f>
        <v>25431756</v>
      </c>
      <c r="C89" s="138">
        <f>'[4]NEW GAA'!L90</f>
        <v>0</v>
      </c>
      <c r="D89" s="138">
        <f>'[4]NEW GAA'!O90</f>
        <v>0</v>
      </c>
      <c r="E89" s="180">
        <f>'[4]NEW GAA'!R90</f>
        <v>0</v>
      </c>
      <c r="F89" s="180">
        <f>'[4]NEW GAA'!V90</f>
        <v>0</v>
      </c>
      <c r="G89" s="180">
        <f>'[4]NEW GAA'!W90</f>
        <v>0</v>
      </c>
      <c r="H89" s="180">
        <f>'[4]NEW GAA'!Z90</f>
        <v>0</v>
      </c>
      <c r="I89" s="138">
        <f>'[4]NEW GAA'!AD90</f>
        <v>0</v>
      </c>
      <c r="J89" s="138">
        <f>'[4]NEW GAA'!AJ90</f>
        <v>0</v>
      </c>
      <c r="K89" s="180">
        <f>SUM(B89:J89)</f>
        <v>25431756</v>
      </c>
    </row>
    <row r="90" spans="1:11" ht="15" customHeight="1" x14ac:dyDescent="0.2">
      <c r="A90" s="78" t="s">
        <v>148</v>
      </c>
      <c r="B90" s="138">
        <f>SUM(B91:B92)</f>
        <v>0</v>
      </c>
      <c r="C90" s="138">
        <f>SUM(C91:C92)</f>
        <v>5542851</v>
      </c>
      <c r="D90" s="138">
        <f t="shared" ref="D90:J90" si="12">SUM(D91:D92)</f>
        <v>0</v>
      </c>
      <c r="E90" s="180">
        <f t="shared" si="12"/>
        <v>0</v>
      </c>
      <c r="F90" s="180">
        <f t="shared" si="12"/>
        <v>0</v>
      </c>
      <c r="G90" s="180">
        <f t="shared" si="12"/>
        <v>0</v>
      </c>
      <c r="H90" s="180">
        <f t="shared" si="12"/>
        <v>0</v>
      </c>
      <c r="I90" s="138"/>
      <c r="J90" s="138">
        <f t="shared" si="12"/>
        <v>34086</v>
      </c>
      <c r="K90" s="180">
        <f>SUM(K91:K92)</f>
        <v>5576937</v>
      </c>
    </row>
    <row r="91" spans="1:11" ht="15" hidden="1" customHeight="1" x14ac:dyDescent="0.2">
      <c r="A91" s="78" t="s">
        <v>149</v>
      </c>
      <c r="B91" s="138">
        <f>'[4]NEW GAA'!H92</f>
        <v>0</v>
      </c>
      <c r="C91" s="138">
        <f>'[4]NEW GAA'!L92</f>
        <v>4625660</v>
      </c>
      <c r="D91" s="138">
        <f>'[4]NEW GAA'!O92</f>
        <v>0</v>
      </c>
      <c r="E91" s="180">
        <f>'[4]NEW GAA'!R92</f>
        <v>0</v>
      </c>
      <c r="F91" s="180">
        <f>'[4]NEW GAA'!V92</f>
        <v>0</v>
      </c>
      <c r="G91" s="180">
        <f>'[4]NEW GAA'!W92</f>
        <v>0</v>
      </c>
      <c r="H91" s="180">
        <f>'[4]NEW GAA'!Z92</f>
        <v>0</v>
      </c>
      <c r="I91" s="138"/>
      <c r="J91" s="138">
        <f>'[4]NEW GAA'!AJ92</f>
        <v>0</v>
      </c>
      <c r="K91" s="180">
        <f>SUM(B91:J91)</f>
        <v>4625660</v>
      </c>
    </row>
    <row r="92" spans="1:11" ht="15" hidden="1" customHeight="1" x14ac:dyDescent="0.2">
      <c r="A92" s="78" t="s">
        <v>150</v>
      </c>
      <c r="B92" s="138">
        <f>'[4]NEW GAA'!H93</f>
        <v>0</v>
      </c>
      <c r="C92" s="138">
        <f>'[4]NEW GAA'!L93</f>
        <v>917191</v>
      </c>
      <c r="D92" s="138">
        <f>'[4]NEW GAA'!O93</f>
        <v>0</v>
      </c>
      <c r="E92" s="180">
        <f>'[4]NEW GAA'!R93</f>
        <v>0</v>
      </c>
      <c r="F92" s="180">
        <f>'[4]NEW GAA'!V93</f>
        <v>0</v>
      </c>
      <c r="G92" s="180">
        <f>'[4]NEW GAA'!W93</f>
        <v>0</v>
      </c>
      <c r="H92" s="180">
        <f>'[4]NEW GAA'!Z93</f>
        <v>0</v>
      </c>
      <c r="I92" s="138"/>
      <c r="J92" s="138">
        <f>'[4]NEW GAA'!AJ93</f>
        <v>34086</v>
      </c>
      <c r="K92" s="180">
        <f>SUM(B92:J92)</f>
        <v>951277</v>
      </c>
    </row>
    <row r="93" spans="1:11" ht="15" customHeight="1" x14ac:dyDescent="0.2">
      <c r="A93" s="60" t="s">
        <v>151</v>
      </c>
      <c r="B93" s="138">
        <f>'[4]NEW GAA'!H94</f>
        <v>0</v>
      </c>
      <c r="C93" s="138">
        <f>'[4]NEW GAA'!L94</f>
        <v>1979540</v>
      </c>
      <c r="D93" s="138">
        <f>'[4]NEW GAA'!O94</f>
        <v>0</v>
      </c>
      <c r="E93" s="180">
        <f>'[4]NEW GAA'!R94</f>
        <v>0</v>
      </c>
      <c r="F93" s="180">
        <f>'[4]NEW GAA'!V94</f>
        <v>0</v>
      </c>
      <c r="G93" s="180">
        <f>'[4]NEW GAA'!W94</f>
        <v>0</v>
      </c>
      <c r="H93" s="180">
        <f>'[4]NEW GAA'!Z94</f>
        <v>0</v>
      </c>
      <c r="I93" s="138"/>
      <c r="J93" s="138">
        <f>'[4]NEW GAA'!AJ94</f>
        <v>1220</v>
      </c>
      <c r="K93" s="180">
        <f>SUM(B93:J93)</f>
        <v>1980760</v>
      </c>
    </row>
    <row r="94" spans="1:11" ht="15" hidden="1" customHeight="1" x14ac:dyDescent="0.2">
      <c r="A94" s="77"/>
      <c r="B94" s="138"/>
      <c r="C94" s="138"/>
      <c r="D94" s="138"/>
      <c r="E94" s="180"/>
      <c r="F94" s="180"/>
      <c r="G94" s="180"/>
      <c r="H94" s="180"/>
      <c r="I94" s="138"/>
      <c r="J94" s="138"/>
      <c r="K94" s="180"/>
    </row>
    <row r="95" spans="1:11" ht="18.75" customHeight="1" thickBot="1" x14ac:dyDescent="0.25">
      <c r="A95" s="202" t="s">
        <v>13</v>
      </c>
      <c r="B95" s="83">
        <f t="shared" ref="B95:K95" si="13">SUM(B6:B12)+SUM(B15:B20)+SUM(B23:B25)+SUM(B28:B29)+SUM(B32:B48)+B90+B94+B89+B93</f>
        <v>25431756</v>
      </c>
      <c r="C95" s="83">
        <f t="shared" si="13"/>
        <v>7532618</v>
      </c>
      <c r="D95" s="83">
        <f t="shared" si="13"/>
        <v>3361905</v>
      </c>
      <c r="E95" s="83">
        <f t="shared" si="13"/>
        <v>398471</v>
      </c>
      <c r="F95" s="83">
        <f t="shared" si="13"/>
        <v>215717</v>
      </c>
      <c r="G95" s="83">
        <f t="shared" si="13"/>
        <v>7965209</v>
      </c>
      <c r="H95" s="83">
        <f t="shared" si="13"/>
        <v>12445971</v>
      </c>
      <c r="I95" s="83">
        <f t="shared" si="13"/>
        <v>0</v>
      </c>
      <c r="J95" s="83">
        <f t="shared" si="13"/>
        <v>45956803</v>
      </c>
      <c r="K95" s="83">
        <f t="shared" si="13"/>
        <v>103308450</v>
      </c>
    </row>
    <row r="96" spans="1:11" ht="18" customHeight="1" thickTop="1" x14ac:dyDescent="0.2"/>
    <row r="97" ht="18" customHeight="1" x14ac:dyDescent="0.2"/>
  </sheetData>
  <printOptions gridLines="1"/>
  <pageMargins left="1.1299999999999999" right="0.21" top="0.52" bottom="0.28000000000000003" header="0.19" footer="0.2"/>
  <pageSetup paperSize="9" scale="75" orientation="portrait" r:id="rId1"/>
  <headerFooter alignWithMargins="0"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97"/>
  <sheetViews>
    <sheetView zoomScale="118" zoomScaleNormal="118" zoomScaleSheetLayoutView="80" workbookViewId="0">
      <pane xSplit="1" ySplit="5" topLeftCell="B29" activePane="bottomRight" state="frozen"/>
      <selection pane="topRight" activeCell="B1" sqref="B1"/>
      <selection pane="bottomLeft" activeCell="A7" sqref="A7"/>
      <selection pane="bottomRight" activeCell="B96" sqref="B96"/>
    </sheetView>
  </sheetViews>
  <sheetFormatPr defaultRowHeight="12.75" x14ac:dyDescent="0.2"/>
  <cols>
    <col min="1" max="1" width="17.140625" style="90" customWidth="1"/>
    <col min="2" max="2" width="9.85546875" style="90" customWidth="1"/>
    <col min="3" max="3" width="9" style="90" customWidth="1"/>
    <col min="4" max="4" width="9.85546875" style="90" customWidth="1"/>
    <col min="5" max="5" width="9.140625" style="90"/>
    <col min="6" max="6" width="9.85546875" style="90" customWidth="1"/>
    <col min="7" max="7" width="10" style="90" hidden="1" customWidth="1"/>
    <col min="8" max="8" width="8.28515625" style="90" customWidth="1"/>
    <col min="9" max="9" width="10.42578125" style="90" customWidth="1"/>
    <col min="10" max="10" width="10" style="90" customWidth="1"/>
    <col min="11" max="11" width="8.42578125" style="90" customWidth="1"/>
    <col min="12" max="12" width="10.5703125" style="90" hidden="1" customWidth="1"/>
    <col min="13" max="13" width="10.85546875" style="90" customWidth="1"/>
    <col min="14" max="14" width="8.85546875" style="90" hidden="1" customWidth="1"/>
    <col min="15" max="15" width="10.5703125" style="90" customWidth="1"/>
    <col min="16" max="256" width="9.140625" style="92"/>
    <col min="257" max="257" width="17.140625" style="92" customWidth="1"/>
    <col min="258" max="258" width="9.85546875" style="92" customWidth="1"/>
    <col min="259" max="259" width="9" style="92" customWidth="1"/>
    <col min="260" max="260" width="9.85546875" style="92" customWidth="1"/>
    <col min="261" max="261" width="9.140625" style="92"/>
    <col min="262" max="262" width="9.85546875" style="92" customWidth="1"/>
    <col min="263" max="263" width="10" style="92" customWidth="1"/>
    <col min="264" max="264" width="8.28515625" style="92" customWidth="1"/>
    <col min="265" max="265" width="10.42578125" style="92" customWidth="1"/>
    <col min="266" max="266" width="10" style="92" customWidth="1"/>
    <col min="267" max="267" width="8.42578125" style="92" customWidth="1"/>
    <col min="268" max="268" width="10.5703125" style="92" customWidth="1"/>
    <col min="269" max="269" width="10.85546875" style="92" customWidth="1"/>
    <col min="270" max="270" width="8.85546875" style="92" customWidth="1"/>
    <col min="271" max="271" width="10.5703125" style="92" customWidth="1"/>
    <col min="272" max="512" width="9.140625" style="92"/>
    <col min="513" max="513" width="17.140625" style="92" customWidth="1"/>
    <col min="514" max="514" width="9.85546875" style="92" customWidth="1"/>
    <col min="515" max="515" width="9" style="92" customWidth="1"/>
    <col min="516" max="516" width="9.85546875" style="92" customWidth="1"/>
    <col min="517" max="517" width="9.140625" style="92"/>
    <col min="518" max="518" width="9.85546875" style="92" customWidth="1"/>
    <col min="519" max="519" width="10" style="92" customWidth="1"/>
    <col min="520" max="520" width="8.28515625" style="92" customWidth="1"/>
    <col min="521" max="521" width="10.42578125" style="92" customWidth="1"/>
    <col min="522" max="522" width="10" style="92" customWidth="1"/>
    <col min="523" max="523" width="8.42578125" style="92" customWidth="1"/>
    <col min="524" max="524" width="10.5703125" style="92" customWidth="1"/>
    <col min="525" max="525" width="10.85546875" style="92" customWidth="1"/>
    <col min="526" max="526" width="8.85546875" style="92" customWidth="1"/>
    <col min="527" max="527" width="10.5703125" style="92" customWidth="1"/>
    <col min="528" max="768" width="9.140625" style="92"/>
    <col min="769" max="769" width="17.140625" style="92" customWidth="1"/>
    <col min="770" max="770" width="9.85546875" style="92" customWidth="1"/>
    <col min="771" max="771" width="9" style="92" customWidth="1"/>
    <col min="772" max="772" width="9.85546875" style="92" customWidth="1"/>
    <col min="773" max="773" width="9.140625" style="92"/>
    <col min="774" max="774" width="9.85546875" style="92" customWidth="1"/>
    <col min="775" max="775" width="10" style="92" customWidth="1"/>
    <col min="776" max="776" width="8.28515625" style="92" customWidth="1"/>
    <col min="777" max="777" width="10.42578125" style="92" customWidth="1"/>
    <col min="778" max="778" width="10" style="92" customWidth="1"/>
    <col min="779" max="779" width="8.42578125" style="92" customWidth="1"/>
    <col min="780" max="780" width="10.5703125" style="92" customWidth="1"/>
    <col min="781" max="781" width="10.85546875" style="92" customWidth="1"/>
    <col min="782" max="782" width="8.85546875" style="92" customWidth="1"/>
    <col min="783" max="783" width="10.5703125" style="92" customWidth="1"/>
    <col min="784" max="1024" width="9.140625" style="92"/>
    <col min="1025" max="1025" width="17.140625" style="92" customWidth="1"/>
    <col min="1026" max="1026" width="9.85546875" style="92" customWidth="1"/>
    <col min="1027" max="1027" width="9" style="92" customWidth="1"/>
    <col min="1028" max="1028" width="9.85546875" style="92" customWidth="1"/>
    <col min="1029" max="1029" width="9.140625" style="92"/>
    <col min="1030" max="1030" width="9.85546875" style="92" customWidth="1"/>
    <col min="1031" max="1031" width="10" style="92" customWidth="1"/>
    <col min="1032" max="1032" width="8.28515625" style="92" customWidth="1"/>
    <col min="1033" max="1033" width="10.42578125" style="92" customWidth="1"/>
    <col min="1034" max="1034" width="10" style="92" customWidth="1"/>
    <col min="1035" max="1035" width="8.42578125" style="92" customWidth="1"/>
    <col min="1036" max="1036" width="10.5703125" style="92" customWidth="1"/>
    <col min="1037" max="1037" width="10.85546875" style="92" customWidth="1"/>
    <col min="1038" max="1038" width="8.85546875" style="92" customWidth="1"/>
    <col min="1039" max="1039" width="10.5703125" style="92" customWidth="1"/>
    <col min="1040" max="1280" width="9.140625" style="92"/>
    <col min="1281" max="1281" width="17.140625" style="92" customWidth="1"/>
    <col min="1282" max="1282" width="9.85546875" style="92" customWidth="1"/>
    <col min="1283" max="1283" width="9" style="92" customWidth="1"/>
    <col min="1284" max="1284" width="9.85546875" style="92" customWidth="1"/>
    <col min="1285" max="1285" width="9.140625" style="92"/>
    <col min="1286" max="1286" width="9.85546875" style="92" customWidth="1"/>
    <col min="1287" max="1287" width="10" style="92" customWidth="1"/>
    <col min="1288" max="1288" width="8.28515625" style="92" customWidth="1"/>
    <col min="1289" max="1289" width="10.42578125" style="92" customWidth="1"/>
    <col min="1290" max="1290" width="10" style="92" customWidth="1"/>
    <col min="1291" max="1291" width="8.42578125" style="92" customWidth="1"/>
    <col min="1292" max="1292" width="10.5703125" style="92" customWidth="1"/>
    <col min="1293" max="1293" width="10.85546875" style="92" customWidth="1"/>
    <col min="1294" max="1294" width="8.85546875" style="92" customWidth="1"/>
    <col min="1295" max="1295" width="10.5703125" style="92" customWidth="1"/>
    <col min="1296" max="1536" width="9.140625" style="92"/>
    <col min="1537" max="1537" width="17.140625" style="92" customWidth="1"/>
    <col min="1538" max="1538" width="9.85546875" style="92" customWidth="1"/>
    <col min="1539" max="1539" width="9" style="92" customWidth="1"/>
    <col min="1540" max="1540" width="9.85546875" style="92" customWidth="1"/>
    <col min="1541" max="1541" width="9.140625" style="92"/>
    <col min="1542" max="1542" width="9.85546875" style="92" customWidth="1"/>
    <col min="1543" max="1543" width="10" style="92" customWidth="1"/>
    <col min="1544" max="1544" width="8.28515625" style="92" customWidth="1"/>
    <col min="1545" max="1545" width="10.42578125" style="92" customWidth="1"/>
    <col min="1546" max="1546" width="10" style="92" customWidth="1"/>
    <col min="1547" max="1547" width="8.42578125" style="92" customWidth="1"/>
    <col min="1548" max="1548" width="10.5703125" style="92" customWidth="1"/>
    <col min="1549" max="1549" width="10.85546875" style="92" customWidth="1"/>
    <col min="1550" max="1550" width="8.85546875" style="92" customWidth="1"/>
    <col min="1551" max="1551" width="10.5703125" style="92" customWidth="1"/>
    <col min="1552" max="1792" width="9.140625" style="92"/>
    <col min="1793" max="1793" width="17.140625" style="92" customWidth="1"/>
    <col min="1794" max="1794" width="9.85546875" style="92" customWidth="1"/>
    <col min="1795" max="1795" width="9" style="92" customWidth="1"/>
    <col min="1796" max="1796" width="9.85546875" style="92" customWidth="1"/>
    <col min="1797" max="1797" width="9.140625" style="92"/>
    <col min="1798" max="1798" width="9.85546875" style="92" customWidth="1"/>
    <col min="1799" max="1799" width="10" style="92" customWidth="1"/>
    <col min="1800" max="1800" width="8.28515625" style="92" customWidth="1"/>
    <col min="1801" max="1801" width="10.42578125" style="92" customWidth="1"/>
    <col min="1802" max="1802" width="10" style="92" customWidth="1"/>
    <col min="1803" max="1803" width="8.42578125" style="92" customWidth="1"/>
    <col min="1804" max="1804" width="10.5703125" style="92" customWidth="1"/>
    <col min="1805" max="1805" width="10.85546875" style="92" customWidth="1"/>
    <col min="1806" max="1806" width="8.85546875" style="92" customWidth="1"/>
    <col min="1807" max="1807" width="10.5703125" style="92" customWidth="1"/>
    <col min="1808" max="2048" width="9.140625" style="92"/>
    <col min="2049" max="2049" width="17.140625" style="92" customWidth="1"/>
    <col min="2050" max="2050" width="9.85546875" style="92" customWidth="1"/>
    <col min="2051" max="2051" width="9" style="92" customWidth="1"/>
    <col min="2052" max="2052" width="9.85546875" style="92" customWidth="1"/>
    <col min="2053" max="2053" width="9.140625" style="92"/>
    <col min="2054" max="2054" width="9.85546875" style="92" customWidth="1"/>
    <col min="2055" max="2055" width="10" style="92" customWidth="1"/>
    <col min="2056" max="2056" width="8.28515625" style="92" customWidth="1"/>
    <col min="2057" max="2057" width="10.42578125" style="92" customWidth="1"/>
    <col min="2058" max="2058" width="10" style="92" customWidth="1"/>
    <col min="2059" max="2059" width="8.42578125" style="92" customWidth="1"/>
    <col min="2060" max="2060" width="10.5703125" style="92" customWidth="1"/>
    <col min="2061" max="2061" width="10.85546875" style="92" customWidth="1"/>
    <col min="2062" max="2062" width="8.85546875" style="92" customWidth="1"/>
    <col min="2063" max="2063" width="10.5703125" style="92" customWidth="1"/>
    <col min="2064" max="2304" width="9.140625" style="92"/>
    <col min="2305" max="2305" width="17.140625" style="92" customWidth="1"/>
    <col min="2306" max="2306" width="9.85546875" style="92" customWidth="1"/>
    <col min="2307" max="2307" width="9" style="92" customWidth="1"/>
    <col min="2308" max="2308" width="9.85546875" style="92" customWidth="1"/>
    <col min="2309" max="2309" width="9.140625" style="92"/>
    <col min="2310" max="2310" width="9.85546875" style="92" customWidth="1"/>
    <col min="2311" max="2311" width="10" style="92" customWidth="1"/>
    <col min="2312" max="2312" width="8.28515625" style="92" customWidth="1"/>
    <col min="2313" max="2313" width="10.42578125" style="92" customWidth="1"/>
    <col min="2314" max="2314" width="10" style="92" customWidth="1"/>
    <col min="2315" max="2315" width="8.42578125" style="92" customWidth="1"/>
    <col min="2316" max="2316" width="10.5703125" style="92" customWidth="1"/>
    <col min="2317" max="2317" width="10.85546875" style="92" customWidth="1"/>
    <col min="2318" max="2318" width="8.85546875" style="92" customWidth="1"/>
    <col min="2319" max="2319" width="10.5703125" style="92" customWidth="1"/>
    <col min="2320" max="2560" width="9.140625" style="92"/>
    <col min="2561" max="2561" width="17.140625" style="92" customWidth="1"/>
    <col min="2562" max="2562" width="9.85546875" style="92" customWidth="1"/>
    <col min="2563" max="2563" width="9" style="92" customWidth="1"/>
    <col min="2564" max="2564" width="9.85546875" style="92" customWidth="1"/>
    <col min="2565" max="2565" width="9.140625" style="92"/>
    <col min="2566" max="2566" width="9.85546875" style="92" customWidth="1"/>
    <col min="2567" max="2567" width="10" style="92" customWidth="1"/>
    <col min="2568" max="2568" width="8.28515625" style="92" customWidth="1"/>
    <col min="2569" max="2569" width="10.42578125" style="92" customWidth="1"/>
    <col min="2570" max="2570" width="10" style="92" customWidth="1"/>
    <col min="2571" max="2571" width="8.42578125" style="92" customWidth="1"/>
    <col min="2572" max="2572" width="10.5703125" style="92" customWidth="1"/>
    <col min="2573" max="2573" width="10.85546875" style="92" customWidth="1"/>
    <col min="2574" max="2574" width="8.85546875" style="92" customWidth="1"/>
    <col min="2575" max="2575" width="10.5703125" style="92" customWidth="1"/>
    <col min="2576" max="2816" width="9.140625" style="92"/>
    <col min="2817" max="2817" width="17.140625" style="92" customWidth="1"/>
    <col min="2818" max="2818" width="9.85546875" style="92" customWidth="1"/>
    <col min="2819" max="2819" width="9" style="92" customWidth="1"/>
    <col min="2820" max="2820" width="9.85546875" style="92" customWidth="1"/>
    <col min="2821" max="2821" width="9.140625" style="92"/>
    <col min="2822" max="2822" width="9.85546875" style="92" customWidth="1"/>
    <col min="2823" max="2823" width="10" style="92" customWidth="1"/>
    <col min="2824" max="2824" width="8.28515625" style="92" customWidth="1"/>
    <col min="2825" max="2825" width="10.42578125" style="92" customWidth="1"/>
    <col min="2826" max="2826" width="10" style="92" customWidth="1"/>
    <col min="2827" max="2827" width="8.42578125" style="92" customWidth="1"/>
    <col min="2828" max="2828" width="10.5703125" style="92" customWidth="1"/>
    <col min="2829" max="2829" width="10.85546875" style="92" customWidth="1"/>
    <col min="2830" max="2830" width="8.85546875" style="92" customWidth="1"/>
    <col min="2831" max="2831" width="10.5703125" style="92" customWidth="1"/>
    <col min="2832" max="3072" width="9.140625" style="92"/>
    <col min="3073" max="3073" width="17.140625" style="92" customWidth="1"/>
    <col min="3074" max="3074" width="9.85546875" style="92" customWidth="1"/>
    <col min="3075" max="3075" width="9" style="92" customWidth="1"/>
    <col min="3076" max="3076" width="9.85546875" style="92" customWidth="1"/>
    <col min="3077" max="3077" width="9.140625" style="92"/>
    <col min="3078" max="3078" width="9.85546875" style="92" customWidth="1"/>
    <col min="3079" max="3079" width="10" style="92" customWidth="1"/>
    <col min="3080" max="3080" width="8.28515625" style="92" customWidth="1"/>
    <col min="3081" max="3081" width="10.42578125" style="92" customWidth="1"/>
    <col min="3082" max="3082" width="10" style="92" customWidth="1"/>
    <col min="3083" max="3083" width="8.42578125" style="92" customWidth="1"/>
    <col min="3084" max="3084" width="10.5703125" style="92" customWidth="1"/>
    <col min="3085" max="3085" width="10.85546875" style="92" customWidth="1"/>
    <col min="3086" max="3086" width="8.85546875" style="92" customWidth="1"/>
    <col min="3087" max="3087" width="10.5703125" style="92" customWidth="1"/>
    <col min="3088" max="3328" width="9.140625" style="92"/>
    <col min="3329" max="3329" width="17.140625" style="92" customWidth="1"/>
    <col min="3330" max="3330" width="9.85546875" style="92" customWidth="1"/>
    <col min="3331" max="3331" width="9" style="92" customWidth="1"/>
    <col min="3332" max="3332" width="9.85546875" style="92" customWidth="1"/>
    <col min="3333" max="3333" width="9.140625" style="92"/>
    <col min="3334" max="3334" width="9.85546875" style="92" customWidth="1"/>
    <col min="3335" max="3335" width="10" style="92" customWidth="1"/>
    <col min="3336" max="3336" width="8.28515625" style="92" customWidth="1"/>
    <col min="3337" max="3337" width="10.42578125" style="92" customWidth="1"/>
    <col min="3338" max="3338" width="10" style="92" customWidth="1"/>
    <col min="3339" max="3339" width="8.42578125" style="92" customWidth="1"/>
    <col min="3340" max="3340" width="10.5703125" style="92" customWidth="1"/>
    <col min="3341" max="3341" width="10.85546875" style="92" customWidth="1"/>
    <col min="3342" max="3342" width="8.85546875" style="92" customWidth="1"/>
    <col min="3343" max="3343" width="10.5703125" style="92" customWidth="1"/>
    <col min="3344" max="3584" width="9.140625" style="92"/>
    <col min="3585" max="3585" width="17.140625" style="92" customWidth="1"/>
    <col min="3586" max="3586" width="9.85546875" style="92" customWidth="1"/>
    <col min="3587" max="3587" width="9" style="92" customWidth="1"/>
    <col min="3588" max="3588" width="9.85546875" style="92" customWidth="1"/>
    <col min="3589" max="3589" width="9.140625" style="92"/>
    <col min="3590" max="3590" width="9.85546875" style="92" customWidth="1"/>
    <col min="3591" max="3591" width="10" style="92" customWidth="1"/>
    <col min="3592" max="3592" width="8.28515625" style="92" customWidth="1"/>
    <col min="3593" max="3593" width="10.42578125" style="92" customWidth="1"/>
    <col min="3594" max="3594" width="10" style="92" customWidth="1"/>
    <col min="3595" max="3595" width="8.42578125" style="92" customWidth="1"/>
    <col min="3596" max="3596" width="10.5703125" style="92" customWidth="1"/>
    <col min="3597" max="3597" width="10.85546875" style="92" customWidth="1"/>
    <col min="3598" max="3598" width="8.85546875" style="92" customWidth="1"/>
    <col min="3599" max="3599" width="10.5703125" style="92" customWidth="1"/>
    <col min="3600" max="3840" width="9.140625" style="92"/>
    <col min="3841" max="3841" width="17.140625" style="92" customWidth="1"/>
    <col min="3842" max="3842" width="9.85546875" style="92" customWidth="1"/>
    <col min="3843" max="3843" width="9" style="92" customWidth="1"/>
    <col min="3844" max="3844" width="9.85546875" style="92" customWidth="1"/>
    <col min="3845" max="3845" width="9.140625" style="92"/>
    <col min="3846" max="3846" width="9.85546875" style="92" customWidth="1"/>
    <col min="3847" max="3847" width="10" style="92" customWidth="1"/>
    <col min="3848" max="3848" width="8.28515625" style="92" customWidth="1"/>
    <col min="3849" max="3849" width="10.42578125" style="92" customWidth="1"/>
    <col min="3850" max="3850" width="10" style="92" customWidth="1"/>
    <col min="3851" max="3851" width="8.42578125" style="92" customWidth="1"/>
    <col min="3852" max="3852" width="10.5703125" style="92" customWidth="1"/>
    <col min="3853" max="3853" width="10.85546875" style="92" customWidth="1"/>
    <col min="3854" max="3854" width="8.85546875" style="92" customWidth="1"/>
    <col min="3855" max="3855" width="10.5703125" style="92" customWidth="1"/>
    <col min="3856" max="4096" width="9.140625" style="92"/>
    <col min="4097" max="4097" width="17.140625" style="92" customWidth="1"/>
    <col min="4098" max="4098" width="9.85546875" style="92" customWidth="1"/>
    <col min="4099" max="4099" width="9" style="92" customWidth="1"/>
    <col min="4100" max="4100" width="9.85546875" style="92" customWidth="1"/>
    <col min="4101" max="4101" width="9.140625" style="92"/>
    <col min="4102" max="4102" width="9.85546875" style="92" customWidth="1"/>
    <col min="4103" max="4103" width="10" style="92" customWidth="1"/>
    <col min="4104" max="4104" width="8.28515625" style="92" customWidth="1"/>
    <col min="4105" max="4105" width="10.42578125" style="92" customWidth="1"/>
    <col min="4106" max="4106" width="10" style="92" customWidth="1"/>
    <col min="4107" max="4107" width="8.42578125" style="92" customWidth="1"/>
    <col min="4108" max="4108" width="10.5703125" style="92" customWidth="1"/>
    <col min="4109" max="4109" width="10.85546875" style="92" customWidth="1"/>
    <col min="4110" max="4110" width="8.85546875" style="92" customWidth="1"/>
    <col min="4111" max="4111" width="10.5703125" style="92" customWidth="1"/>
    <col min="4112" max="4352" width="9.140625" style="92"/>
    <col min="4353" max="4353" width="17.140625" style="92" customWidth="1"/>
    <col min="4354" max="4354" width="9.85546875" style="92" customWidth="1"/>
    <col min="4355" max="4355" width="9" style="92" customWidth="1"/>
    <col min="4356" max="4356" width="9.85546875" style="92" customWidth="1"/>
    <col min="4357" max="4357" width="9.140625" style="92"/>
    <col min="4358" max="4358" width="9.85546875" style="92" customWidth="1"/>
    <col min="4359" max="4359" width="10" style="92" customWidth="1"/>
    <col min="4360" max="4360" width="8.28515625" style="92" customWidth="1"/>
    <col min="4361" max="4361" width="10.42578125" style="92" customWidth="1"/>
    <col min="4362" max="4362" width="10" style="92" customWidth="1"/>
    <col min="4363" max="4363" width="8.42578125" style="92" customWidth="1"/>
    <col min="4364" max="4364" width="10.5703125" style="92" customWidth="1"/>
    <col min="4365" max="4365" width="10.85546875" style="92" customWidth="1"/>
    <col min="4366" max="4366" width="8.85546875" style="92" customWidth="1"/>
    <col min="4367" max="4367" width="10.5703125" style="92" customWidth="1"/>
    <col min="4368" max="4608" width="9.140625" style="92"/>
    <col min="4609" max="4609" width="17.140625" style="92" customWidth="1"/>
    <col min="4610" max="4610" width="9.85546875" style="92" customWidth="1"/>
    <col min="4611" max="4611" width="9" style="92" customWidth="1"/>
    <col min="4612" max="4612" width="9.85546875" style="92" customWidth="1"/>
    <col min="4613" max="4613" width="9.140625" style="92"/>
    <col min="4614" max="4614" width="9.85546875" style="92" customWidth="1"/>
    <col min="4615" max="4615" width="10" style="92" customWidth="1"/>
    <col min="4616" max="4616" width="8.28515625" style="92" customWidth="1"/>
    <col min="4617" max="4617" width="10.42578125" style="92" customWidth="1"/>
    <col min="4618" max="4618" width="10" style="92" customWidth="1"/>
    <col min="4619" max="4619" width="8.42578125" style="92" customWidth="1"/>
    <col min="4620" max="4620" width="10.5703125" style="92" customWidth="1"/>
    <col min="4621" max="4621" width="10.85546875" style="92" customWidth="1"/>
    <col min="4622" max="4622" width="8.85546875" style="92" customWidth="1"/>
    <col min="4623" max="4623" width="10.5703125" style="92" customWidth="1"/>
    <col min="4624" max="4864" width="9.140625" style="92"/>
    <col min="4865" max="4865" width="17.140625" style="92" customWidth="1"/>
    <col min="4866" max="4866" width="9.85546875" style="92" customWidth="1"/>
    <col min="4867" max="4867" width="9" style="92" customWidth="1"/>
    <col min="4868" max="4868" width="9.85546875" style="92" customWidth="1"/>
    <col min="4869" max="4869" width="9.140625" style="92"/>
    <col min="4870" max="4870" width="9.85546875" style="92" customWidth="1"/>
    <col min="4871" max="4871" width="10" style="92" customWidth="1"/>
    <col min="4872" max="4872" width="8.28515625" style="92" customWidth="1"/>
    <col min="4873" max="4873" width="10.42578125" style="92" customWidth="1"/>
    <col min="4874" max="4874" width="10" style="92" customWidth="1"/>
    <col min="4875" max="4875" width="8.42578125" style="92" customWidth="1"/>
    <col min="4876" max="4876" width="10.5703125" style="92" customWidth="1"/>
    <col min="4877" max="4877" width="10.85546875" style="92" customWidth="1"/>
    <col min="4878" max="4878" width="8.85546875" style="92" customWidth="1"/>
    <col min="4879" max="4879" width="10.5703125" style="92" customWidth="1"/>
    <col min="4880" max="5120" width="9.140625" style="92"/>
    <col min="5121" max="5121" width="17.140625" style="92" customWidth="1"/>
    <col min="5122" max="5122" width="9.85546875" style="92" customWidth="1"/>
    <col min="5123" max="5123" width="9" style="92" customWidth="1"/>
    <col min="5124" max="5124" width="9.85546875" style="92" customWidth="1"/>
    <col min="5125" max="5125" width="9.140625" style="92"/>
    <col min="5126" max="5126" width="9.85546875" style="92" customWidth="1"/>
    <col min="5127" max="5127" width="10" style="92" customWidth="1"/>
    <col min="5128" max="5128" width="8.28515625" style="92" customWidth="1"/>
    <col min="5129" max="5129" width="10.42578125" style="92" customWidth="1"/>
    <col min="5130" max="5130" width="10" style="92" customWidth="1"/>
    <col min="5131" max="5131" width="8.42578125" style="92" customWidth="1"/>
    <col min="5132" max="5132" width="10.5703125" style="92" customWidth="1"/>
    <col min="5133" max="5133" width="10.85546875" style="92" customWidth="1"/>
    <col min="5134" max="5134" width="8.85546875" style="92" customWidth="1"/>
    <col min="5135" max="5135" width="10.5703125" style="92" customWidth="1"/>
    <col min="5136" max="5376" width="9.140625" style="92"/>
    <col min="5377" max="5377" width="17.140625" style="92" customWidth="1"/>
    <col min="5378" max="5378" width="9.85546875" style="92" customWidth="1"/>
    <col min="5379" max="5379" width="9" style="92" customWidth="1"/>
    <col min="5380" max="5380" width="9.85546875" style="92" customWidth="1"/>
    <col min="5381" max="5381" width="9.140625" style="92"/>
    <col min="5382" max="5382" width="9.85546875" style="92" customWidth="1"/>
    <col min="5383" max="5383" width="10" style="92" customWidth="1"/>
    <col min="5384" max="5384" width="8.28515625" style="92" customWidth="1"/>
    <col min="5385" max="5385" width="10.42578125" style="92" customWidth="1"/>
    <col min="5386" max="5386" width="10" style="92" customWidth="1"/>
    <col min="5387" max="5387" width="8.42578125" style="92" customWidth="1"/>
    <col min="5388" max="5388" width="10.5703125" style="92" customWidth="1"/>
    <col min="5389" max="5389" width="10.85546875" style="92" customWidth="1"/>
    <col min="5390" max="5390" width="8.85546875" style="92" customWidth="1"/>
    <col min="5391" max="5391" width="10.5703125" style="92" customWidth="1"/>
    <col min="5392" max="5632" width="9.140625" style="92"/>
    <col min="5633" max="5633" width="17.140625" style="92" customWidth="1"/>
    <col min="5634" max="5634" width="9.85546875" style="92" customWidth="1"/>
    <col min="5635" max="5635" width="9" style="92" customWidth="1"/>
    <col min="5636" max="5636" width="9.85546875" style="92" customWidth="1"/>
    <col min="5637" max="5637" width="9.140625" style="92"/>
    <col min="5638" max="5638" width="9.85546875" style="92" customWidth="1"/>
    <col min="5639" max="5639" width="10" style="92" customWidth="1"/>
    <col min="5640" max="5640" width="8.28515625" style="92" customWidth="1"/>
    <col min="5641" max="5641" width="10.42578125" style="92" customWidth="1"/>
    <col min="5642" max="5642" width="10" style="92" customWidth="1"/>
    <col min="5643" max="5643" width="8.42578125" style="92" customWidth="1"/>
    <col min="5644" max="5644" width="10.5703125" style="92" customWidth="1"/>
    <col min="5645" max="5645" width="10.85546875" style="92" customWidth="1"/>
    <col min="5646" max="5646" width="8.85546875" style="92" customWidth="1"/>
    <col min="5647" max="5647" width="10.5703125" style="92" customWidth="1"/>
    <col min="5648" max="5888" width="9.140625" style="92"/>
    <col min="5889" max="5889" width="17.140625" style="92" customWidth="1"/>
    <col min="5890" max="5890" width="9.85546875" style="92" customWidth="1"/>
    <col min="5891" max="5891" width="9" style="92" customWidth="1"/>
    <col min="5892" max="5892" width="9.85546875" style="92" customWidth="1"/>
    <col min="5893" max="5893" width="9.140625" style="92"/>
    <col min="5894" max="5894" width="9.85546875" style="92" customWidth="1"/>
    <col min="5895" max="5895" width="10" style="92" customWidth="1"/>
    <col min="5896" max="5896" width="8.28515625" style="92" customWidth="1"/>
    <col min="5897" max="5897" width="10.42578125" style="92" customWidth="1"/>
    <col min="5898" max="5898" width="10" style="92" customWidth="1"/>
    <col min="5899" max="5899" width="8.42578125" style="92" customWidth="1"/>
    <col min="5900" max="5900" width="10.5703125" style="92" customWidth="1"/>
    <col min="5901" max="5901" width="10.85546875" style="92" customWidth="1"/>
    <col min="5902" max="5902" width="8.85546875" style="92" customWidth="1"/>
    <col min="5903" max="5903" width="10.5703125" style="92" customWidth="1"/>
    <col min="5904" max="6144" width="9.140625" style="92"/>
    <col min="6145" max="6145" width="17.140625" style="92" customWidth="1"/>
    <col min="6146" max="6146" width="9.85546875" style="92" customWidth="1"/>
    <col min="6147" max="6147" width="9" style="92" customWidth="1"/>
    <col min="6148" max="6148" width="9.85546875" style="92" customWidth="1"/>
    <col min="6149" max="6149" width="9.140625" style="92"/>
    <col min="6150" max="6150" width="9.85546875" style="92" customWidth="1"/>
    <col min="6151" max="6151" width="10" style="92" customWidth="1"/>
    <col min="6152" max="6152" width="8.28515625" style="92" customWidth="1"/>
    <col min="6153" max="6153" width="10.42578125" style="92" customWidth="1"/>
    <col min="6154" max="6154" width="10" style="92" customWidth="1"/>
    <col min="6155" max="6155" width="8.42578125" style="92" customWidth="1"/>
    <col min="6156" max="6156" width="10.5703125" style="92" customWidth="1"/>
    <col min="6157" max="6157" width="10.85546875" style="92" customWidth="1"/>
    <col min="6158" max="6158" width="8.85546875" style="92" customWidth="1"/>
    <col min="6159" max="6159" width="10.5703125" style="92" customWidth="1"/>
    <col min="6160" max="6400" width="9.140625" style="92"/>
    <col min="6401" max="6401" width="17.140625" style="92" customWidth="1"/>
    <col min="6402" max="6402" width="9.85546875" style="92" customWidth="1"/>
    <col min="6403" max="6403" width="9" style="92" customWidth="1"/>
    <col min="6404" max="6404" width="9.85546875" style="92" customWidth="1"/>
    <col min="6405" max="6405" width="9.140625" style="92"/>
    <col min="6406" max="6406" width="9.85546875" style="92" customWidth="1"/>
    <col min="6407" max="6407" width="10" style="92" customWidth="1"/>
    <col min="6408" max="6408" width="8.28515625" style="92" customWidth="1"/>
    <col min="6409" max="6409" width="10.42578125" style="92" customWidth="1"/>
    <col min="6410" max="6410" width="10" style="92" customWidth="1"/>
    <col min="6411" max="6411" width="8.42578125" style="92" customWidth="1"/>
    <col min="6412" max="6412" width="10.5703125" style="92" customWidth="1"/>
    <col min="6413" max="6413" width="10.85546875" style="92" customWidth="1"/>
    <col min="6414" max="6414" width="8.85546875" style="92" customWidth="1"/>
    <col min="6415" max="6415" width="10.5703125" style="92" customWidth="1"/>
    <col min="6416" max="6656" width="9.140625" style="92"/>
    <col min="6657" max="6657" width="17.140625" style="92" customWidth="1"/>
    <col min="6658" max="6658" width="9.85546875" style="92" customWidth="1"/>
    <col min="6659" max="6659" width="9" style="92" customWidth="1"/>
    <col min="6660" max="6660" width="9.85546875" style="92" customWidth="1"/>
    <col min="6661" max="6661" width="9.140625" style="92"/>
    <col min="6662" max="6662" width="9.85546875" style="92" customWidth="1"/>
    <col min="6663" max="6663" width="10" style="92" customWidth="1"/>
    <col min="6664" max="6664" width="8.28515625" style="92" customWidth="1"/>
    <col min="6665" max="6665" width="10.42578125" style="92" customWidth="1"/>
    <col min="6666" max="6666" width="10" style="92" customWidth="1"/>
    <col min="6667" max="6667" width="8.42578125" style="92" customWidth="1"/>
    <col min="6668" max="6668" width="10.5703125" style="92" customWidth="1"/>
    <col min="6669" max="6669" width="10.85546875" style="92" customWidth="1"/>
    <col min="6670" max="6670" width="8.85546875" style="92" customWidth="1"/>
    <col min="6671" max="6671" width="10.5703125" style="92" customWidth="1"/>
    <col min="6672" max="6912" width="9.140625" style="92"/>
    <col min="6913" max="6913" width="17.140625" style="92" customWidth="1"/>
    <col min="6914" max="6914" width="9.85546875" style="92" customWidth="1"/>
    <col min="6915" max="6915" width="9" style="92" customWidth="1"/>
    <col min="6916" max="6916" width="9.85546875" style="92" customWidth="1"/>
    <col min="6917" max="6917" width="9.140625" style="92"/>
    <col min="6918" max="6918" width="9.85546875" style="92" customWidth="1"/>
    <col min="6919" max="6919" width="10" style="92" customWidth="1"/>
    <col min="6920" max="6920" width="8.28515625" style="92" customWidth="1"/>
    <col min="6921" max="6921" width="10.42578125" style="92" customWidth="1"/>
    <col min="6922" max="6922" width="10" style="92" customWidth="1"/>
    <col min="6923" max="6923" width="8.42578125" style="92" customWidth="1"/>
    <col min="6924" max="6924" width="10.5703125" style="92" customWidth="1"/>
    <col min="6925" max="6925" width="10.85546875" style="92" customWidth="1"/>
    <col min="6926" max="6926" width="8.85546875" style="92" customWidth="1"/>
    <col min="6927" max="6927" width="10.5703125" style="92" customWidth="1"/>
    <col min="6928" max="7168" width="9.140625" style="92"/>
    <col min="7169" max="7169" width="17.140625" style="92" customWidth="1"/>
    <col min="7170" max="7170" width="9.85546875" style="92" customWidth="1"/>
    <col min="7171" max="7171" width="9" style="92" customWidth="1"/>
    <col min="7172" max="7172" width="9.85546875" style="92" customWidth="1"/>
    <col min="7173" max="7173" width="9.140625" style="92"/>
    <col min="7174" max="7174" width="9.85546875" style="92" customWidth="1"/>
    <col min="7175" max="7175" width="10" style="92" customWidth="1"/>
    <col min="7176" max="7176" width="8.28515625" style="92" customWidth="1"/>
    <col min="7177" max="7177" width="10.42578125" style="92" customWidth="1"/>
    <col min="7178" max="7178" width="10" style="92" customWidth="1"/>
    <col min="7179" max="7179" width="8.42578125" style="92" customWidth="1"/>
    <col min="7180" max="7180" width="10.5703125" style="92" customWidth="1"/>
    <col min="7181" max="7181" width="10.85546875" style="92" customWidth="1"/>
    <col min="7182" max="7182" width="8.85546875" style="92" customWidth="1"/>
    <col min="7183" max="7183" width="10.5703125" style="92" customWidth="1"/>
    <col min="7184" max="7424" width="9.140625" style="92"/>
    <col min="7425" max="7425" width="17.140625" style="92" customWidth="1"/>
    <col min="7426" max="7426" width="9.85546875" style="92" customWidth="1"/>
    <col min="7427" max="7427" width="9" style="92" customWidth="1"/>
    <col min="7428" max="7428" width="9.85546875" style="92" customWidth="1"/>
    <col min="7429" max="7429" width="9.140625" style="92"/>
    <col min="7430" max="7430" width="9.85546875" style="92" customWidth="1"/>
    <col min="7431" max="7431" width="10" style="92" customWidth="1"/>
    <col min="7432" max="7432" width="8.28515625" style="92" customWidth="1"/>
    <col min="7433" max="7433" width="10.42578125" style="92" customWidth="1"/>
    <col min="7434" max="7434" width="10" style="92" customWidth="1"/>
    <col min="7435" max="7435" width="8.42578125" style="92" customWidth="1"/>
    <col min="7436" max="7436" width="10.5703125" style="92" customWidth="1"/>
    <col min="7437" max="7437" width="10.85546875" style="92" customWidth="1"/>
    <col min="7438" max="7438" width="8.85546875" style="92" customWidth="1"/>
    <col min="7439" max="7439" width="10.5703125" style="92" customWidth="1"/>
    <col min="7440" max="7680" width="9.140625" style="92"/>
    <col min="7681" max="7681" width="17.140625" style="92" customWidth="1"/>
    <col min="7682" max="7682" width="9.85546875" style="92" customWidth="1"/>
    <col min="7683" max="7683" width="9" style="92" customWidth="1"/>
    <col min="7684" max="7684" width="9.85546875" style="92" customWidth="1"/>
    <col min="7685" max="7685" width="9.140625" style="92"/>
    <col min="7686" max="7686" width="9.85546875" style="92" customWidth="1"/>
    <col min="7687" max="7687" width="10" style="92" customWidth="1"/>
    <col min="7688" max="7688" width="8.28515625" style="92" customWidth="1"/>
    <col min="7689" max="7689" width="10.42578125" style="92" customWidth="1"/>
    <col min="7690" max="7690" width="10" style="92" customWidth="1"/>
    <col min="7691" max="7691" width="8.42578125" style="92" customWidth="1"/>
    <col min="7692" max="7692" width="10.5703125" style="92" customWidth="1"/>
    <col min="7693" max="7693" width="10.85546875" style="92" customWidth="1"/>
    <col min="7694" max="7694" width="8.85546875" style="92" customWidth="1"/>
    <col min="7695" max="7695" width="10.5703125" style="92" customWidth="1"/>
    <col min="7696" max="7936" width="9.140625" style="92"/>
    <col min="7937" max="7937" width="17.140625" style="92" customWidth="1"/>
    <col min="7938" max="7938" width="9.85546875" style="92" customWidth="1"/>
    <col min="7939" max="7939" width="9" style="92" customWidth="1"/>
    <col min="7940" max="7940" width="9.85546875" style="92" customWidth="1"/>
    <col min="7941" max="7941" width="9.140625" style="92"/>
    <col min="7942" max="7942" width="9.85546875" style="92" customWidth="1"/>
    <col min="7943" max="7943" width="10" style="92" customWidth="1"/>
    <col min="7944" max="7944" width="8.28515625" style="92" customWidth="1"/>
    <col min="7945" max="7945" width="10.42578125" style="92" customWidth="1"/>
    <col min="7946" max="7946" width="10" style="92" customWidth="1"/>
    <col min="7947" max="7947" width="8.42578125" style="92" customWidth="1"/>
    <col min="7948" max="7948" width="10.5703125" style="92" customWidth="1"/>
    <col min="7949" max="7949" width="10.85546875" style="92" customWidth="1"/>
    <col min="7950" max="7950" width="8.85546875" style="92" customWidth="1"/>
    <col min="7951" max="7951" width="10.5703125" style="92" customWidth="1"/>
    <col min="7952" max="8192" width="9.140625" style="92"/>
    <col min="8193" max="8193" width="17.140625" style="92" customWidth="1"/>
    <col min="8194" max="8194" width="9.85546875" style="92" customWidth="1"/>
    <col min="8195" max="8195" width="9" style="92" customWidth="1"/>
    <col min="8196" max="8196" width="9.85546875" style="92" customWidth="1"/>
    <col min="8197" max="8197" width="9.140625" style="92"/>
    <col min="8198" max="8198" width="9.85546875" style="92" customWidth="1"/>
    <col min="8199" max="8199" width="10" style="92" customWidth="1"/>
    <col min="8200" max="8200" width="8.28515625" style="92" customWidth="1"/>
    <col min="8201" max="8201" width="10.42578125" style="92" customWidth="1"/>
    <col min="8202" max="8202" width="10" style="92" customWidth="1"/>
    <col min="8203" max="8203" width="8.42578125" style="92" customWidth="1"/>
    <col min="8204" max="8204" width="10.5703125" style="92" customWidth="1"/>
    <col min="8205" max="8205" width="10.85546875" style="92" customWidth="1"/>
    <col min="8206" max="8206" width="8.85546875" style="92" customWidth="1"/>
    <col min="8207" max="8207" width="10.5703125" style="92" customWidth="1"/>
    <col min="8208" max="8448" width="9.140625" style="92"/>
    <col min="8449" max="8449" width="17.140625" style="92" customWidth="1"/>
    <col min="8450" max="8450" width="9.85546875" style="92" customWidth="1"/>
    <col min="8451" max="8451" width="9" style="92" customWidth="1"/>
    <col min="8452" max="8452" width="9.85546875" style="92" customWidth="1"/>
    <col min="8453" max="8453" width="9.140625" style="92"/>
    <col min="8454" max="8454" width="9.85546875" style="92" customWidth="1"/>
    <col min="8455" max="8455" width="10" style="92" customWidth="1"/>
    <col min="8456" max="8456" width="8.28515625" style="92" customWidth="1"/>
    <col min="8457" max="8457" width="10.42578125" style="92" customWidth="1"/>
    <col min="8458" max="8458" width="10" style="92" customWidth="1"/>
    <col min="8459" max="8459" width="8.42578125" style="92" customWidth="1"/>
    <col min="8460" max="8460" width="10.5703125" style="92" customWidth="1"/>
    <col min="8461" max="8461" width="10.85546875" style="92" customWidth="1"/>
    <col min="8462" max="8462" width="8.85546875" style="92" customWidth="1"/>
    <col min="8463" max="8463" width="10.5703125" style="92" customWidth="1"/>
    <col min="8464" max="8704" width="9.140625" style="92"/>
    <col min="8705" max="8705" width="17.140625" style="92" customWidth="1"/>
    <col min="8706" max="8706" width="9.85546875" style="92" customWidth="1"/>
    <col min="8707" max="8707" width="9" style="92" customWidth="1"/>
    <col min="8708" max="8708" width="9.85546875" style="92" customWidth="1"/>
    <col min="8709" max="8709" width="9.140625" style="92"/>
    <col min="8710" max="8710" width="9.85546875" style="92" customWidth="1"/>
    <col min="8711" max="8711" width="10" style="92" customWidth="1"/>
    <col min="8712" max="8712" width="8.28515625" style="92" customWidth="1"/>
    <col min="8713" max="8713" width="10.42578125" style="92" customWidth="1"/>
    <col min="8714" max="8714" width="10" style="92" customWidth="1"/>
    <col min="8715" max="8715" width="8.42578125" style="92" customWidth="1"/>
    <col min="8716" max="8716" width="10.5703125" style="92" customWidth="1"/>
    <col min="8717" max="8717" width="10.85546875" style="92" customWidth="1"/>
    <col min="8718" max="8718" width="8.85546875" style="92" customWidth="1"/>
    <col min="8719" max="8719" width="10.5703125" style="92" customWidth="1"/>
    <col min="8720" max="8960" width="9.140625" style="92"/>
    <col min="8961" max="8961" width="17.140625" style="92" customWidth="1"/>
    <col min="8962" max="8962" width="9.85546875" style="92" customWidth="1"/>
    <col min="8963" max="8963" width="9" style="92" customWidth="1"/>
    <col min="8964" max="8964" width="9.85546875" style="92" customWidth="1"/>
    <col min="8965" max="8965" width="9.140625" style="92"/>
    <col min="8966" max="8966" width="9.85546875" style="92" customWidth="1"/>
    <col min="8967" max="8967" width="10" style="92" customWidth="1"/>
    <col min="8968" max="8968" width="8.28515625" style="92" customWidth="1"/>
    <col min="8969" max="8969" width="10.42578125" style="92" customWidth="1"/>
    <col min="8970" max="8970" width="10" style="92" customWidth="1"/>
    <col min="8971" max="8971" width="8.42578125" style="92" customWidth="1"/>
    <col min="8972" max="8972" width="10.5703125" style="92" customWidth="1"/>
    <col min="8973" max="8973" width="10.85546875" style="92" customWidth="1"/>
    <col min="8974" max="8974" width="8.85546875" style="92" customWidth="1"/>
    <col min="8975" max="8975" width="10.5703125" style="92" customWidth="1"/>
    <col min="8976" max="9216" width="9.140625" style="92"/>
    <col min="9217" max="9217" width="17.140625" style="92" customWidth="1"/>
    <col min="9218" max="9218" width="9.85546875" style="92" customWidth="1"/>
    <col min="9219" max="9219" width="9" style="92" customWidth="1"/>
    <col min="9220" max="9220" width="9.85546875" style="92" customWidth="1"/>
    <col min="9221" max="9221" width="9.140625" style="92"/>
    <col min="9222" max="9222" width="9.85546875" style="92" customWidth="1"/>
    <col min="9223" max="9223" width="10" style="92" customWidth="1"/>
    <col min="9224" max="9224" width="8.28515625" style="92" customWidth="1"/>
    <col min="9225" max="9225" width="10.42578125" style="92" customWidth="1"/>
    <col min="9226" max="9226" width="10" style="92" customWidth="1"/>
    <col min="9227" max="9227" width="8.42578125" style="92" customWidth="1"/>
    <col min="9228" max="9228" width="10.5703125" style="92" customWidth="1"/>
    <col min="9229" max="9229" width="10.85546875" style="92" customWidth="1"/>
    <col min="9230" max="9230" width="8.85546875" style="92" customWidth="1"/>
    <col min="9231" max="9231" width="10.5703125" style="92" customWidth="1"/>
    <col min="9232" max="9472" width="9.140625" style="92"/>
    <col min="9473" max="9473" width="17.140625" style="92" customWidth="1"/>
    <col min="9474" max="9474" width="9.85546875" style="92" customWidth="1"/>
    <col min="9475" max="9475" width="9" style="92" customWidth="1"/>
    <col min="9476" max="9476" width="9.85546875" style="92" customWidth="1"/>
    <col min="9477" max="9477" width="9.140625" style="92"/>
    <col min="9478" max="9478" width="9.85546875" style="92" customWidth="1"/>
    <col min="9479" max="9479" width="10" style="92" customWidth="1"/>
    <col min="9480" max="9480" width="8.28515625" style="92" customWidth="1"/>
    <col min="9481" max="9481" width="10.42578125" style="92" customWidth="1"/>
    <col min="9482" max="9482" width="10" style="92" customWidth="1"/>
    <col min="9483" max="9483" width="8.42578125" style="92" customWidth="1"/>
    <col min="9484" max="9484" width="10.5703125" style="92" customWidth="1"/>
    <col min="9485" max="9485" width="10.85546875" style="92" customWidth="1"/>
    <col min="9486" max="9486" width="8.85546875" style="92" customWidth="1"/>
    <col min="9487" max="9487" width="10.5703125" style="92" customWidth="1"/>
    <col min="9488" max="9728" width="9.140625" style="92"/>
    <col min="9729" max="9729" width="17.140625" style="92" customWidth="1"/>
    <col min="9730" max="9730" width="9.85546875" style="92" customWidth="1"/>
    <col min="9731" max="9731" width="9" style="92" customWidth="1"/>
    <col min="9732" max="9732" width="9.85546875" style="92" customWidth="1"/>
    <col min="9733" max="9733" width="9.140625" style="92"/>
    <col min="9734" max="9734" width="9.85546875" style="92" customWidth="1"/>
    <col min="9735" max="9735" width="10" style="92" customWidth="1"/>
    <col min="9736" max="9736" width="8.28515625" style="92" customWidth="1"/>
    <col min="9737" max="9737" width="10.42578125" style="92" customWidth="1"/>
    <col min="9738" max="9738" width="10" style="92" customWidth="1"/>
    <col min="9739" max="9739" width="8.42578125" style="92" customWidth="1"/>
    <col min="9740" max="9740" width="10.5703125" style="92" customWidth="1"/>
    <col min="9741" max="9741" width="10.85546875" style="92" customWidth="1"/>
    <col min="9742" max="9742" width="8.85546875" style="92" customWidth="1"/>
    <col min="9743" max="9743" width="10.5703125" style="92" customWidth="1"/>
    <col min="9744" max="9984" width="9.140625" style="92"/>
    <col min="9985" max="9985" width="17.140625" style="92" customWidth="1"/>
    <col min="9986" max="9986" width="9.85546875" style="92" customWidth="1"/>
    <col min="9987" max="9987" width="9" style="92" customWidth="1"/>
    <col min="9988" max="9988" width="9.85546875" style="92" customWidth="1"/>
    <col min="9989" max="9989" width="9.140625" style="92"/>
    <col min="9990" max="9990" width="9.85546875" style="92" customWidth="1"/>
    <col min="9991" max="9991" width="10" style="92" customWidth="1"/>
    <col min="9992" max="9992" width="8.28515625" style="92" customWidth="1"/>
    <col min="9993" max="9993" width="10.42578125" style="92" customWidth="1"/>
    <col min="9994" max="9994" width="10" style="92" customWidth="1"/>
    <col min="9995" max="9995" width="8.42578125" style="92" customWidth="1"/>
    <col min="9996" max="9996" width="10.5703125" style="92" customWidth="1"/>
    <col min="9997" max="9997" width="10.85546875" style="92" customWidth="1"/>
    <col min="9998" max="9998" width="8.85546875" style="92" customWidth="1"/>
    <col min="9999" max="9999" width="10.5703125" style="92" customWidth="1"/>
    <col min="10000" max="10240" width="9.140625" style="92"/>
    <col min="10241" max="10241" width="17.140625" style="92" customWidth="1"/>
    <col min="10242" max="10242" width="9.85546875" style="92" customWidth="1"/>
    <col min="10243" max="10243" width="9" style="92" customWidth="1"/>
    <col min="10244" max="10244" width="9.85546875" style="92" customWidth="1"/>
    <col min="10245" max="10245" width="9.140625" style="92"/>
    <col min="10246" max="10246" width="9.85546875" style="92" customWidth="1"/>
    <col min="10247" max="10247" width="10" style="92" customWidth="1"/>
    <col min="10248" max="10248" width="8.28515625" style="92" customWidth="1"/>
    <col min="10249" max="10249" width="10.42578125" style="92" customWidth="1"/>
    <col min="10250" max="10250" width="10" style="92" customWidth="1"/>
    <col min="10251" max="10251" width="8.42578125" style="92" customWidth="1"/>
    <col min="10252" max="10252" width="10.5703125" style="92" customWidth="1"/>
    <col min="10253" max="10253" width="10.85546875" style="92" customWidth="1"/>
    <col min="10254" max="10254" width="8.85546875" style="92" customWidth="1"/>
    <col min="10255" max="10255" width="10.5703125" style="92" customWidth="1"/>
    <col min="10256" max="10496" width="9.140625" style="92"/>
    <col min="10497" max="10497" width="17.140625" style="92" customWidth="1"/>
    <col min="10498" max="10498" width="9.85546875" style="92" customWidth="1"/>
    <col min="10499" max="10499" width="9" style="92" customWidth="1"/>
    <col min="10500" max="10500" width="9.85546875" style="92" customWidth="1"/>
    <col min="10501" max="10501" width="9.140625" style="92"/>
    <col min="10502" max="10502" width="9.85546875" style="92" customWidth="1"/>
    <col min="10503" max="10503" width="10" style="92" customWidth="1"/>
    <col min="10504" max="10504" width="8.28515625" style="92" customWidth="1"/>
    <col min="10505" max="10505" width="10.42578125" style="92" customWidth="1"/>
    <col min="10506" max="10506" width="10" style="92" customWidth="1"/>
    <col min="10507" max="10507" width="8.42578125" style="92" customWidth="1"/>
    <col min="10508" max="10508" width="10.5703125" style="92" customWidth="1"/>
    <col min="10509" max="10509" width="10.85546875" style="92" customWidth="1"/>
    <col min="10510" max="10510" width="8.85546875" style="92" customWidth="1"/>
    <col min="10511" max="10511" width="10.5703125" style="92" customWidth="1"/>
    <col min="10512" max="10752" width="9.140625" style="92"/>
    <col min="10753" max="10753" width="17.140625" style="92" customWidth="1"/>
    <col min="10754" max="10754" width="9.85546875" style="92" customWidth="1"/>
    <col min="10755" max="10755" width="9" style="92" customWidth="1"/>
    <col min="10756" max="10756" width="9.85546875" style="92" customWidth="1"/>
    <col min="10757" max="10757" width="9.140625" style="92"/>
    <col min="10758" max="10758" width="9.85546875" style="92" customWidth="1"/>
    <col min="10759" max="10759" width="10" style="92" customWidth="1"/>
    <col min="10760" max="10760" width="8.28515625" style="92" customWidth="1"/>
    <col min="10761" max="10761" width="10.42578125" style="92" customWidth="1"/>
    <col min="10762" max="10762" width="10" style="92" customWidth="1"/>
    <col min="10763" max="10763" width="8.42578125" style="92" customWidth="1"/>
    <col min="10764" max="10764" width="10.5703125" style="92" customWidth="1"/>
    <col min="10765" max="10765" width="10.85546875" style="92" customWidth="1"/>
    <col min="10766" max="10766" width="8.85546875" style="92" customWidth="1"/>
    <col min="10767" max="10767" width="10.5703125" style="92" customWidth="1"/>
    <col min="10768" max="11008" width="9.140625" style="92"/>
    <col min="11009" max="11009" width="17.140625" style="92" customWidth="1"/>
    <col min="11010" max="11010" width="9.85546875" style="92" customWidth="1"/>
    <col min="11011" max="11011" width="9" style="92" customWidth="1"/>
    <col min="11012" max="11012" width="9.85546875" style="92" customWidth="1"/>
    <col min="11013" max="11013" width="9.140625" style="92"/>
    <col min="11014" max="11014" width="9.85546875" style="92" customWidth="1"/>
    <col min="11015" max="11015" width="10" style="92" customWidth="1"/>
    <col min="11016" max="11016" width="8.28515625" style="92" customWidth="1"/>
    <col min="11017" max="11017" width="10.42578125" style="92" customWidth="1"/>
    <col min="11018" max="11018" width="10" style="92" customWidth="1"/>
    <col min="11019" max="11019" width="8.42578125" style="92" customWidth="1"/>
    <col min="11020" max="11020" width="10.5703125" style="92" customWidth="1"/>
    <col min="11021" max="11021" width="10.85546875" style="92" customWidth="1"/>
    <col min="11022" max="11022" width="8.85546875" style="92" customWidth="1"/>
    <col min="11023" max="11023" width="10.5703125" style="92" customWidth="1"/>
    <col min="11024" max="11264" width="9.140625" style="92"/>
    <col min="11265" max="11265" width="17.140625" style="92" customWidth="1"/>
    <col min="11266" max="11266" width="9.85546875" style="92" customWidth="1"/>
    <col min="11267" max="11267" width="9" style="92" customWidth="1"/>
    <col min="11268" max="11268" width="9.85546875" style="92" customWidth="1"/>
    <col min="11269" max="11269" width="9.140625" style="92"/>
    <col min="11270" max="11270" width="9.85546875" style="92" customWidth="1"/>
    <col min="11271" max="11271" width="10" style="92" customWidth="1"/>
    <col min="11272" max="11272" width="8.28515625" style="92" customWidth="1"/>
    <col min="11273" max="11273" width="10.42578125" style="92" customWidth="1"/>
    <col min="11274" max="11274" width="10" style="92" customWidth="1"/>
    <col min="11275" max="11275" width="8.42578125" style="92" customWidth="1"/>
    <col min="11276" max="11276" width="10.5703125" style="92" customWidth="1"/>
    <col min="11277" max="11277" width="10.85546875" style="92" customWidth="1"/>
    <col min="11278" max="11278" width="8.85546875" style="92" customWidth="1"/>
    <col min="11279" max="11279" width="10.5703125" style="92" customWidth="1"/>
    <col min="11280" max="11520" width="9.140625" style="92"/>
    <col min="11521" max="11521" width="17.140625" style="92" customWidth="1"/>
    <col min="11522" max="11522" width="9.85546875" style="92" customWidth="1"/>
    <col min="11523" max="11523" width="9" style="92" customWidth="1"/>
    <col min="11524" max="11524" width="9.85546875" style="92" customWidth="1"/>
    <col min="11525" max="11525" width="9.140625" style="92"/>
    <col min="11526" max="11526" width="9.85546875" style="92" customWidth="1"/>
    <col min="11527" max="11527" width="10" style="92" customWidth="1"/>
    <col min="11528" max="11528" width="8.28515625" style="92" customWidth="1"/>
    <col min="11529" max="11529" width="10.42578125" style="92" customWidth="1"/>
    <col min="11530" max="11530" width="10" style="92" customWidth="1"/>
    <col min="11531" max="11531" width="8.42578125" style="92" customWidth="1"/>
    <col min="11532" max="11532" width="10.5703125" style="92" customWidth="1"/>
    <col min="11533" max="11533" width="10.85546875" style="92" customWidth="1"/>
    <col min="11534" max="11534" width="8.85546875" style="92" customWidth="1"/>
    <col min="11535" max="11535" width="10.5703125" style="92" customWidth="1"/>
    <col min="11536" max="11776" width="9.140625" style="92"/>
    <col min="11777" max="11777" width="17.140625" style="92" customWidth="1"/>
    <col min="11778" max="11778" width="9.85546875" style="92" customWidth="1"/>
    <col min="11779" max="11779" width="9" style="92" customWidth="1"/>
    <col min="11780" max="11780" width="9.85546875" style="92" customWidth="1"/>
    <col min="11781" max="11781" width="9.140625" style="92"/>
    <col min="11782" max="11782" width="9.85546875" style="92" customWidth="1"/>
    <col min="11783" max="11783" width="10" style="92" customWidth="1"/>
    <col min="11784" max="11784" width="8.28515625" style="92" customWidth="1"/>
    <col min="11785" max="11785" width="10.42578125" style="92" customWidth="1"/>
    <col min="11786" max="11786" width="10" style="92" customWidth="1"/>
    <col min="11787" max="11787" width="8.42578125" style="92" customWidth="1"/>
    <col min="11788" max="11788" width="10.5703125" style="92" customWidth="1"/>
    <col min="11789" max="11789" width="10.85546875" style="92" customWidth="1"/>
    <col min="11790" max="11790" width="8.85546875" style="92" customWidth="1"/>
    <col min="11791" max="11791" width="10.5703125" style="92" customWidth="1"/>
    <col min="11792" max="12032" width="9.140625" style="92"/>
    <col min="12033" max="12033" width="17.140625" style="92" customWidth="1"/>
    <col min="12034" max="12034" width="9.85546875" style="92" customWidth="1"/>
    <col min="12035" max="12035" width="9" style="92" customWidth="1"/>
    <col min="12036" max="12036" width="9.85546875" style="92" customWidth="1"/>
    <col min="12037" max="12037" width="9.140625" style="92"/>
    <col min="12038" max="12038" width="9.85546875" style="92" customWidth="1"/>
    <col min="12039" max="12039" width="10" style="92" customWidth="1"/>
    <col min="12040" max="12040" width="8.28515625" style="92" customWidth="1"/>
    <col min="12041" max="12041" width="10.42578125" style="92" customWidth="1"/>
    <col min="12042" max="12042" width="10" style="92" customWidth="1"/>
    <col min="12043" max="12043" width="8.42578125" style="92" customWidth="1"/>
    <col min="12044" max="12044" width="10.5703125" style="92" customWidth="1"/>
    <col min="12045" max="12045" width="10.85546875" style="92" customWidth="1"/>
    <col min="12046" max="12046" width="8.85546875" style="92" customWidth="1"/>
    <col min="12047" max="12047" width="10.5703125" style="92" customWidth="1"/>
    <col min="12048" max="12288" width="9.140625" style="92"/>
    <col min="12289" max="12289" width="17.140625" style="92" customWidth="1"/>
    <col min="12290" max="12290" width="9.85546875" style="92" customWidth="1"/>
    <col min="12291" max="12291" width="9" style="92" customWidth="1"/>
    <col min="12292" max="12292" width="9.85546875" style="92" customWidth="1"/>
    <col min="12293" max="12293" width="9.140625" style="92"/>
    <col min="12294" max="12294" width="9.85546875" style="92" customWidth="1"/>
    <col min="12295" max="12295" width="10" style="92" customWidth="1"/>
    <col min="12296" max="12296" width="8.28515625" style="92" customWidth="1"/>
    <col min="12297" max="12297" width="10.42578125" style="92" customWidth="1"/>
    <col min="12298" max="12298" width="10" style="92" customWidth="1"/>
    <col min="12299" max="12299" width="8.42578125" style="92" customWidth="1"/>
    <col min="12300" max="12300" width="10.5703125" style="92" customWidth="1"/>
    <col min="12301" max="12301" width="10.85546875" style="92" customWidth="1"/>
    <col min="12302" max="12302" width="8.85546875" style="92" customWidth="1"/>
    <col min="12303" max="12303" width="10.5703125" style="92" customWidth="1"/>
    <col min="12304" max="12544" width="9.140625" style="92"/>
    <col min="12545" max="12545" width="17.140625" style="92" customWidth="1"/>
    <col min="12546" max="12546" width="9.85546875" style="92" customWidth="1"/>
    <col min="12547" max="12547" width="9" style="92" customWidth="1"/>
    <col min="12548" max="12548" width="9.85546875" style="92" customWidth="1"/>
    <col min="12549" max="12549" width="9.140625" style="92"/>
    <col min="12550" max="12550" width="9.85546875" style="92" customWidth="1"/>
    <col min="12551" max="12551" width="10" style="92" customWidth="1"/>
    <col min="12552" max="12552" width="8.28515625" style="92" customWidth="1"/>
    <col min="12553" max="12553" width="10.42578125" style="92" customWidth="1"/>
    <col min="12554" max="12554" width="10" style="92" customWidth="1"/>
    <col min="12555" max="12555" width="8.42578125" style="92" customWidth="1"/>
    <col min="12556" max="12556" width="10.5703125" style="92" customWidth="1"/>
    <col min="12557" max="12557" width="10.85546875" style="92" customWidth="1"/>
    <col min="12558" max="12558" width="8.85546875" style="92" customWidth="1"/>
    <col min="12559" max="12559" width="10.5703125" style="92" customWidth="1"/>
    <col min="12560" max="12800" width="9.140625" style="92"/>
    <col min="12801" max="12801" width="17.140625" style="92" customWidth="1"/>
    <col min="12802" max="12802" width="9.85546875" style="92" customWidth="1"/>
    <col min="12803" max="12803" width="9" style="92" customWidth="1"/>
    <col min="12804" max="12804" width="9.85546875" style="92" customWidth="1"/>
    <col min="12805" max="12805" width="9.140625" style="92"/>
    <col min="12806" max="12806" width="9.85546875" style="92" customWidth="1"/>
    <col min="12807" max="12807" width="10" style="92" customWidth="1"/>
    <col min="12808" max="12808" width="8.28515625" style="92" customWidth="1"/>
    <col min="12809" max="12809" width="10.42578125" style="92" customWidth="1"/>
    <col min="12810" max="12810" width="10" style="92" customWidth="1"/>
    <col min="12811" max="12811" width="8.42578125" style="92" customWidth="1"/>
    <col min="12812" max="12812" width="10.5703125" style="92" customWidth="1"/>
    <col min="12813" max="12813" width="10.85546875" style="92" customWidth="1"/>
    <col min="12814" max="12814" width="8.85546875" style="92" customWidth="1"/>
    <col min="12815" max="12815" width="10.5703125" style="92" customWidth="1"/>
    <col min="12816" max="13056" width="9.140625" style="92"/>
    <col min="13057" max="13057" width="17.140625" style="92" customWidth="1"/>
    <col min="13058" max="13058" width="9.85546875" style="92" customWidth="1"/>
    <col min="13059" max="13059" width="9" style="92" customWidth="1"/>
    <col min="13060" max="13060" width="9.85546875" style="92" customWidth="1"/>
    <col min="13061" max="13061" width="9.140625" style="92"/>
    <col min="13062" max="13062" width="9.85546875" style="92" customWidth="1"/>
    <col min="13063" max="13063" width="10" style="92" customWidth="1"/>
    <col min="13064" max="13064" width="8.28515625" style="92" customWidth="1"/>
    <col min="13065" max="13065" width="10.42578125" style="92" customWidth="1"/>
    <col min="13066" max="13066" width="10" style="92" customWidth="1"/>
    <col min="13067" max="13067" width="8.42578125" style="92" customWidth="1"/>
    <col min="13068" max="13068" width="10.5703125" style="92" customWidth="1"/>
    <col min="13069" max="13069" width="10.85546875" style="92" customWidth="1"/>
    <col min="13070" max="13070" width="8.85546875" style="92" customWidth="1"/>
    <col min="13071" max="13071" width="10.5703125" style="92" customWidth="1"/>
    <col min="13072" max="13312" width="9.140625" style="92"/>
    <col min="13313" max="13313" width="17.140625" style="92" customWidth="1"/>
    <col min="13314" max="13314" width="9.85546875" style="92" customWidth="1"/>
    <col min="13315" max="13315" width="9" style="92" customWidth="1"/>
    <col min="13316" max="13316" width="9.85546875" style="92" customWidth="1"/>
    <col min="13317" max="13317" width="9.140625" style="92"/>
    <col min="13318" max="13318" width="9.85546875" style="92" customWidth="1"/>
    <col min="13319" max="13319" width="10" style="92" customWidth="1"/>
    <col min="13320" max="13320" width="8.28515625" style="92" customWidth="1"/>
    <col min="13321" max="13321" width="10.42578125" style="92" customWidth="1"/>
    <col min="13322" max="13322" width="10" style="92" customWidth="1"/>
    <col min="13323" max="13323" width="8.42578125" style="92" customWidth="1"/>
    <col min="13324" max="13324" width="10.5703125" style="92" customWidth="1"/>
    <col min="13325" max="13325" width="10.85546875" style="92" customWidth="1"/>
    <col min="13326" max="13326" width="8.85546875" style="92" customWidth="1"/>
    <col min="13327" max="13327" width="10.5703125" style="92" customWidth="1"/>
    <col min="13328" max="13568" width="9.140625" style="92"/>
    <col min="13569" max="13569" width="17.140625" style="92" customWidth="1"/>
    <col min="13570" max="13570" width="9.85546875" style="92" customWidth="1"/>
    <col min="13571" max="13571" width="9" style="92" customWidth="1"/>
    <col min="13572" max="13572" width="9.85546875" style="92" customWidth="1"/>
    <col min="13573" max="13573" width="9.140625" style="92"/>
    <col min="13574" max="13574" width="9.85546875" style="92" customWidth="1"/>
    <col min="13575" max="13575" width="10" style="92" customWidth="1"/>
    <col min="13576" max="13576" width="8.28515625" style="92" customWidth="1"/>
    <col min="13577" max="13577" width="10.42578125" style="92" customWidth="1"/>
    <col min="13578" max="13578" width="10" style="92" customWidth="1"/>
    <col min="13579" max="13579" width="8.42578125" style="92" customWidth="1"/>
    <col min="13580" max="13580" width="10.5703125" style="92" customWidth="1"/>
    <col min="13581" max="13581" width="10.85546875" style="92" customWidth="1"/>
    <col min="13582" max="13582" width="8.85546875" style="92" customWidth="1"/>
    <col min="13583" max="13583" width="10.5703125" style="92" customWidth="1"/>
    <col min="13584" max="13824" width="9.140625" style="92"/>
    <col min="13825" max="13825" width="17.140625" style="92" customWidth="1"/>
    <col min="13826" max="13826" width="9.85546875" style="92" customWidth="1"/>
    <col min="13827" max="13827" width="9" style="92" customWidth="1"/>
    <col min="13828" max="13828" width="9.85546875" style="92" customWidth="1"/>
    <col min="13829" max="13829" width="9.140625" style="92"/>
    <col min="13830" max="13830" width="9.85546875" style="92" customWidth="1"/>
    <col min="13831" max="13831" width="10" style="92" customWidth="1"/>
    <col min="13832" max="13832" width="8.28515625" style="92" customWidth="1"/>
    <col min="13833" max="13833" width="10.42578125" style="92" customWidth="1"/>
    <col min="13834" max="13834" width="10" style="92" customWidth="1"/>
    <col min="13835" max="13835" width="8.42578125" style="92" customWidth="1"/>
    <col min="13836" max="13836" width="10.5703125" style="92" customWidth="1"/>
    <col min="13837" max="13837" width="10.85546875" style="92" customWidth="1"/>
    <col min="13838" max="13838" width="8.85546875" style="92" customWidth="1"/>
    <col min="13839" max="13839" width="10.5703125" style="92" customWidth="1"/>
    <col min="13840" max="14080" width="9.140625" style="92"/>
    <col min="14081" max="14081" width="17.140625" style="92" customWidth="1"/>
    <col min="14082" max="14082" width="9.85546875" style="92" customWidth="1"/>
    <col min="14083" max="14083" width="9" style="92" customWidth="1"/>
    <col min="14084" max="14084" width="9.85546875" style="92" customWidth="1"/>
    <col min="14085" max="14085" width="9.140625" style="92"/>
    <col min="14086" max="14086" width="9.85546875" style="92" customWidth="1"/>
    <col min="14087" max="14087" width="10" style="92" customWidth="1"/>
    <col min="14088" max="14088" width="8.28515625" style="92" customWidth="1"/>
    <col min="14089" max="14089" width="10.42578125" style="92" customWidth="1"/>
    <col min="14090" max="14090" width="10" style="92" customWidth="1"/>
    <col min="14091" max="14091" width="8.42578125" style="92" customWidth="1"/>
    <col min="14092" max="14092" width="10.5703125" style="92" customWidth="1"/>
    <col min="14093" max="14093" width="10.85546875" style="92" customWidth="1"/>
    <col min="14094" max="14094" width="8.85546875" style="92" customWidth="1"/>
    <col min="14095" max="14095" width="10.5703125" style="92" customWidth="1"/>
    <col min="14096" max="14336" width="9.140625" style="92"/>
    <col min="14337" max="14337" width="17.140625" style="92" customWidth="1"/>
    <col min="14338" max="14338" width="9.85546875" style="92" customWidth="1"/>
    <col min="14339" max="14339" width="9" style="92" customWidth="1"/>
    <col min="14340" max="14340" width="9.85546875" style="92" customWidth="1"/>
    <col min="14341" max="14341" width="9.140625" style="92"/>
    <col min="14342" max="14342" width="9.85546875" style="92" customWidth="1"/>
    <col min="14343" max="14343" width="10" style="92" customWidth="1"/>
    <col min="14344" max="14344" width="8.28515625" style="92" customWidth="1"/>
    <col min="14345" max="14345" width="10.42578125" style="92" customWidth="1"/>
    <col min="14346" max="14346" width="10" style="92" customWidth="1"/>
    <col min="14347" max="14347" width="8.42578125" style="92" customWidth="1"/>
    <col min="14348" max="14348" width="10.5703125" style="92" customWidth="1"/>
    <col min="14349" max="14349" width="10.85546875" style="92" customWidth="1"/>
    <col min="14350" max="14350" width="8.85546875" style="92" customWidth="1"/>
    <col min="14351" max="14351" width="10.5703125" style="92" customWidth="1"/>
    <col min="14352" max="14592" width="9.140625" style="92"/>
    <col min="14593" max="14593" width="17.140625" style="92" customWidth="1"/>
    <col min="14594" max="14594" width="9.85546875" style="92" customWidth="1"/>
    <col min="14595" max="14595" width="9" style="92" customWidth="1"/>
    <col min="14596" max="14596" width="9.85546875" style="92" customWidth="1"/>
    <col min="14597" max="14597" width="9.140625" style="92"/>
    <col min="14598" max="14598" width="9.85546875" style="92" customWidth="1"/>
    <col min="14599" max="14599" width="10" style="92" customWidth="1"/>
    <col min="14600" max="14600" width="8.28515625" style="92" customWidth="1"/>
    <col min="14601" max="14601" width="10.42578125" style="92" customWidth="1"/>
    <col min="14602" max="14602" width="10" style="92" customWidth="1"/>
    <col min="14603" max="14603" width="8.42578125" style="92" customWidth="1"/>
    <col min="14604" max="14604" width="10.5703125" style="92" customWidth="1"/>
    <col min="14605" max="14605" width="10.85546875" style="92" customWidth="1"/>
    <col min="14606" max="14606" width="8.85546875" style="92" customWidth="1"/>
    <col min="14607" max="14607" width="10.5703125" style="92" customWidth="1"/>
    <col min="14608" max="14848" width="9.140625" style="92"/>
    <col min="14849" max="14849" width="17.140625" style="92" customWidth="1"/>
    <col min="14850" max="14850" width="9.85546875" style="92" customWidth="1"/>
    <col min="14851" max="14851" width="9" style="92" customWidth="1"/>
    <col min="14852" max="14852" width="9.85546875" style="92" customWidth="1"/>
    <col min="14853" max="14853" width="9.140625" style="92"/>
    <col min="14854" max="14854" width="9.85546875" style="92" customWidth="1"/>
    <col min="14855" max="14855" width="10" style="92" customWidth="1"/>
    <col min="14856" max="14856" width="8.28515625" style="92" customWidth="1"/>
    <col min="14857" max="14857" width="10.42578125" style="92" customWidth="1"/>
    <col min="14858" max="14858" width="10" style="92" customWidth="1"/>
    <col min="14859" max="14859" width="8.42578125" style="92" customWidth="1"/>
    <col min="14860" max="14860" width="10.5703125" style="92" customWidth="1"/>
    <col min="14861" max="14861" width="10.85546875" style="92" customWidth="1"/>
    <col min="14862" max="14862" width="8.85546875" style="92" customWidth="1"/>
    <col min="14863" max="14863" width="10.5703125" style="92" customWidth="1"/>
    <col min="14864" max="15104" width="9.140625" style="92"/>
    <col min="15105" max="15105" width="17.140625" style="92" customWidth="1"/>
    <col min="15106" max="15106" width="9.85546875" style="92" customWidth="1"/>
    <col min="15107" max="15107" width="9" style="92" customWidth="1"/>
    <col min="15108" max="15108" width="9.85546875" style="92" customWidth="1"/>
    <col min="15109" max="15109" width="9.140625" style="92"/>
    <col min="15110" max="15110" width="9.85546875" style="92" customWidth="1"/>
    <col min="15111" max="15111" width="10" style="92" customWidth="1"/>
    <col min="15112" max="15112" width="8.28515625" style="92" customWidth="1"/>
    <col min="15113" max="15113" width="10.42578125" style="92" customWidth="1"/>
    <col min="15114" max="15114" width="10" style="92" customWidth="1"/>
    <col min="15115" max="15115" width="8.42578125" style="92" customWidth="1"/>
    <col min="15116" max="15116" width="10.5703125" style="92" customWidth="1"/>
    <col min="15117" max="15117" width="10.85546875" style="92" customWidth="1"/>
    <col min="15118" max="15118" width="8.85546875" style="92" customWidth="1"/>
    <col min="15119" max="15119" width="10.5703125" style="92" customWidth="1"/>
    <col min="15120" max="15360" width="9.140625" style="92"/>
    <col min="15361" max="15361" width="17.140625" style="92" customWidth="1"/>
    <col min="15362" max="15362" width="9.85546875" style="92" customWidth="1"/>
    <col min="15363" max="15363" width="9" style="92" customWidth="1"/>
    <col min="15364" max="15364" width="9.85546875" style="92" customWidth="1"/>
    <col min="15365" max="15365" width="9.140625" style="92"/>
    <col min="15366" max="15366" width="9.85546875" style="92" customWidth="1"/>
    <col min="15367" max="15367" width="10" style="92" customWidth="1"/>
    <col min="15368" max="15368" width="8.28515625" style="92" customWidth="1"/>
    <col min="15369" max="15369" width="10.42578125" style="92" customWidth="1"/>
    <col min="15370" max="15370" width="10" style="92" customWidth="1"/>
    <col min="15371" max="15371" width="8.42578125" style="92" customWidth="1"/>
    <col min="15372" max="15372" width="10.5703125" style="92" customWidth="1"/>
    <col min="15373" max="15373" width="10.85546875" style="92" customWidth="1"/>
    <col min="15374" max="15374" width="8.85546875" style="92" customWidth="1"/>
    <col min="15375" max="15375" width="10.5703125" style="92" customWidth="1"/>
    <col min="15376" max="15616" width="9.140625" style="92"/>
    <col min="15617" max="15617" width="17.140625" style="92" customWidth="1"/>
    <col min="15618" max="15618" width="9.85546875" style="92" customWidth="1"/>
    <col min="15619" max="15619" width="9" style="92" customWidth="1"/>
    <col min="15620" max="15620" width="9.85546875" style="92" customWidth="1"/>
    <col min="15621" max="15621" width="9.140625" style="92"/>
    <col min="15622" max="15622" width="9.85546875" style="92" customWidth="1"/>
    <col min="15623" max="15623" width="10" style="92" customWidth="1"/>
    <col min="15624" max="15624" width="8.28515625" style="92" customWidth="1"/>
    <col min="15625" max="15625" width="10.42578125" style="92" customWidth="1"/>
    <col min="15626" max="15626" width="10" style="92" customWidth="1"/>
    <col min="15627" max="15627" width="8.42578125" style="92" customWidth="1"/>
    <col min="15628" max="15628" width="10.5703125" style="92" customWidth="1"/>
    <col min="15629" max="15629" width="10.85546875" style="92" customWidth="1"/>
    <col min="15630" max="15630" width="8.85546875" style="92" customWidth="1"/>
    <col min="15631" max="15631" width="10.5703125" style="92" customWidth="1"/>
    <col min="15632" max="15872" width="9.140625" style="92"/>
    <col min="15873" max="15873" width="17.140625" style="92" customWidth="1"/>
    <col min="15874" max="15874" width="9.85546875" style="92" customWidth="1"/>
    <col min="15875" max="15875" width="9" style="92" customWidth="1"/>
    <col min="15876" max="15876" width="9.85546875" style="92" customWidth="1"/>
    <col min="15877" max="15877" width="9.140625" style="92"/>
    <col min="15878" max="15878" width="9.85546875" style="92" customWidth="1"/>
    <col min="15879" max="15879" width="10" style="92" customWidth="1"/>
    <col min="15880" max="15880" width="8.28515625" style="92" customWidth="1"/>
    <col min="15881" max="15881" width="10.42578125" style="92" customWidth="1"/>
    <col min="15882" max="15882" width="10" style="92" customWidth="1"/>
    <col min="15883" max="15883" width="8.42578125" style="92" customWidth="1"/>
    <col min="15884" max="15884" width="10.5703125" style="92" customWidth="1"/>
    <col min="15885" max="15885" width="10.85546875" style="92" customWidth="1"/>
    <col min="15886" max="15886" width="8.85546875" style="92" customWidth="1"/>
    <col min="15887" max="15887" width="10.5703125" style="92" customWidth="1"/>
    <col min="15888" max="16128" width="9.140625" style="92"/>
    <col min="16129" max="16129" width="17.140625" style="92" customWidth="1"/>
    <col min="16130" max="16130" width="9.85546875" style="92" customWidth="1"/>
    <col min="16131" max="16131" width="9" style="92" customWidth="1"/>
    <col min="16132" max="16132" width="9.85546875" style="92" customWidth="1"/>
    <col min="16133" max="16133" width="9.140625" style="92"/>
    <col min="16134" max="16134" width="9.85546875" style="92" customWidth="1"/>
    <col min="16135" max="16135" width="10" style="92" customWidth="1"/>
    <col min="16136" max="16136" width="8.28515625" style="92" customWidth="1"/>
    <col min="16137" max="16137" width="10.42578125" style="92" customWidth="1"/>
    <col min="16138" max="16138" width="10" style="92" customWidth="1"/>
    <col min="16139" max="16139" width="8.42578125" style="92" customWidth="1"/>
    <col min="16140" max="16140" width="10.5703125" style="92" customWidth="1"/>
    <col min="16141" max="16141" width="10.85546875" style="92" customWidth="1"/>
    <col min="16142" max="16142" width="8.85546875" style="92" customWidth="1"/>
    <col min="16143" max="16143" width="10.5703125" style="92" customWidth="1"/>
    <col min="16144" max="16384" width="9.140625" style="92"/>
  </cols>
  <sheetData>
    <row r="1" spans="1:15" s="190" customFormat="1" ht="16.5" customHeight="1" x14ac:dyDescent="0.2">
      <c r="A1" s="50" t="str">
        <f>[4]SUM!A1</f>
        <v>CY 2015 ALLOTMENT RELEASES</v>
      </c>
      <c r="B1" s="50"/>
      <c r="C1" s="50"/>
      <c r="O1" s="191"/>
    </row>
    <row r="2" spans="1:15" s="190" customFormat="1" x14ac:dyDescent="0.2">
      <c r="A2" s="192" t="s">
        <v>187</v>
      </c>
      <c r="B2" s="192"/>
      <c r="C2" s="192"/>
    </row>
    <row r="3" spans="1:15" s="190" customFormat="1" ht="15" customHeight="1" x14ac:dyDescent="0.2">
      <c r="A3" s="50" t="str">
        <f>[4]SUM!A3</f>
        <v>January 1-May 31, 2015</v>
      </c>
      <c r="B3" s="50"/>
      <c r="C3" s="50"/>
      <c r="E3" s="96"/>
      <c r="F3" s="96"/>
    </row>
    <row r="4" spans="1:15" s="190" customFormat="1" x14ac:dyDescent="0.2">
      <c r="A4" s="50" t="s">
        <v>0</v>
      </c>
      <c r="B4" s="50"/>
      <c r="C4" s="50"/>
      <c r="E4" s="96"/>
      <c r="F4" s="96"/>
    </row>
    <row r="5" spans="1:15" s="205" customFormat="1" ht="66" customHeight="1" x14ac:dyDescent="0.25">
      <c r="A5" s="203" t="s">
        <v>1</v>
      </c>
      <c r="B5" s="198" t="s">
        <v>260</v>
      </c>
      <c r="C5" s="198" t="s">
        <v>306</v>
      </c>
      <c r="D5" s="198" t="s">
        <v>188</v>
      </c>
      <c r="E5" s="198" t="s">
        <v>189</v>
      </c>
      <c r="F5" s="198" t="s">
        <v>190</v>
      </c>
      <c r="G5" s="198" t="s">
        <v>191</v>
      </c>
      <c r="H5" s="198" t="s">
        <v>328</v>
      </c>
      <c r="I5" s="203" t="s">
        <v>298</v>
      </c>
      <c r="J5" s="203" t="s">
        <v>192</v>
      </c>
      <c r="K5" s="198" t="s">
        <v>193</v>
      </c>
      <c r="L5" s="198" t="s">
        <v>194</v>
      </c>
      <c r="M5" s="204" t="s">
        <v>195</v>
      </c>
      <c r="N5" s="198" t="s">
        <v>196</v>
      </c>
      <c r="O5" s="198" t="s">
        <v>13</v>
      </c>
    </row>
    <row r="6" spans="1:15" ht="14.25" customHeight="1" x14ac:dyDescent="0.2">
      <c r="A6" s="56" t="s">
        <v>102</v>
      </c>
      <c r="B6" s="180">
        <f>[4]AUTO!F7</f>
        <v>324783</v>
      </c>
      <c r="C6" s="180">
        <f>[4]AUTO!K7</f>
        <v>0</v>
      </c>
      <c r="D6" s="180">
        <f>[4]AUTO!N7</f>
        <v>0</v>
      </c>
      <c r="E6" s="180">
        <f>[4]AUTO!S7</f>
        <v>0</v>
      </c>
      <c r="F6" s="180"/>
      <c r="G6" s="180">
        <f>[4]AUTO!AD7</f>
        <v>0</v>
      </c>
      <c r="H6" s="180">
        <f>[4]AUTO!AE7</f>
        <v>0</v>
      </c>
      <c r="I6" s="180">
        <f>[4]AUTO!AF7</f>
        <v>0</v>
      </c>
      <c r="J6" s="180">
        <f>[4]AUTO!AG7</f>
        <v>0</v>
      </c>
      <c r="K6" s="180">
        <f>[4]AUTO!AJ7</f>
        <v>0</v>
      </c>
      <c r="L6" s="180">
        <f>[4]AUTO!AM7</f>
        <v>0</v>
      </c>
      <c r="M6" s="180">
        <f>[4]AUTO!AQ7</f>
        <v>0</v>
      </c>
      <c r="N6" s="180">
        <f>[4]AUTO!AR7</f>
        <v>0</v>
      </c>
      <c r="O6" s="180">
        <f t="shared" ref="O6:O11" si="0">SUM(B6:N6)</f>
        <v>324783</v>
      </c>
    </row>
    <row r="7" spans="1:15" x14ac:dyDescent="0.2">
      <c r="A7" s="62" t="s">
        <v>103</v>
      </c>
      <c r="B7" s="180">
        <f>[4]AUTO!F8</f>
        <v>34489</v>
      </c>
      <c r="C7" s="180">
        <f>[4]AUTO!K8</f>
        <v>0</v>
      </c>
      <c r="D7" s="180">
        <f>[4]AUTO!N8</f>
        <v>0</v>
      </c>
      <c r="E7" s="180">
        <f>[4]AUTO!S8</f>
        <v>0</v>
      </c>
      <c r="F7" s="180"/>
      <c r="G7" s="180">
        <f>[4]AUTO!AD8</f>
        <v>0</v>
      </c>
      <c r="H7" s="180">
        <f>[4]AUTO!AE8</f>
        <v>331</v>
      </c>
      <c r="I7" s="180">
        <f>[4]AUTO!AF8</f>
        <v>0</v>
      </c>
      <c r="J7" s="180">
        <f>[4]AUTO!AG8</f>
        <v>0</v>
      </c>
      <c r="K7" s="180">
        <f>[4]AUTO!AJ8</f>
        <v>0</v>
      </c>
      <c r="L7" s="180">
        <f>[4]AUTO!AM8</f>
        <v>0</v>
      </c>
      <c r="M7" s="180">
        <f>[4]AUTO!AQ8</f>
        <v>0</v>
      </c>
      <c r="N7" s="180">
        <f>[4]AUTO!AR8</f>
        <v>0</v>
      </c>
      <c r="O7" s="180">
        <f t="shared" si="0"/>
        <v>34820</v>
      </c>
    </row>
    <row r="8" spans="1:15" x14ac:dyDescent="0.2">
      <c r="A8" s="62" t="s">
        <v>104</v>
      </c>
      <c r="B8" s="180">
        <f>[4]AUTO!F9</f>
        <v>3885</v>
      </c>
      <c r="C8" s="180">
        <f>[4]AUTO!K9</f>
        <v>0</v>
      </c>
      <c r="D8" s="180">
        <f>[4]AUTO!N9</f>
        <v>0</v>
      </c>
      <c r="E8" s="180">
        <f>[4]AUTO!S9</f>
        <v>0</v>
      </c>
      <c r="F8" s="180"/>
      <c r="G8" s="180">
        <f>[4]AUTO!AD9</f>
        <v>0</v>
      </c>
      <c r="H8" s="180">
        <f>[4]AUTO!AE9</f>
        <v>0</v>
      </c>
      <c r="I8" s="180">
        <f>[4]AUTO!AF9</f>
        <v>0</v>
      </c>
      <c r="J8" s="180">
        <f>[4]AUTO!AG9</f>
        <v>0</v>
      </c>
      <c r="K8" s="180">
        <f>[4]AUTO!AJ9</f>
        <v>0</v>
      </c>
      <c r="L8" s="180">
        <f>[4]AUTO!AM9</f>
        <v>0</v>
      </c>
      <c r="M8" s="180">
        <f>[4]AUTO!AQ9</f>
        <v>0</v>
      </c>
      <c r="N8" s="180">
        <f>[4]AUTO!AR9</f>
        <v>0</v>
      </c>
      <c r="O8" s="180">
        <f t="shared" si="0"/>
        <v>3885</v>
      </c>
    </row>
    <row r="9" spans="1:15" x14ac:dyDescent="0.2">
      <c r="A9" s="62" t="s">
        <v>105</v>
      </c>
      <c r="B9" s="180">
        <f>[4]AUTO!F10</f>
        <v>323641</v>
      </c>
      <c r="C9" s="180">
        <f>[4]AUTO!K10</f>
        <v>0</v>
      </c>
      <c r="D9" s="180">
        <f>[4]AUTO!N10</f>
        <v>0</v>
      </c>
      <c r="E9" s="180">
        <f>[4]AUTO!S10</f>
        <v>0</v>
      </c>
      <c r="F9" s="180"/>
      <c r="G9" s="180">
        <f>[4]AUTO!AD10</f>
        <v>0</v>
      </c>
      <c r="H9" s="180">
        <f>[4]AUTO!AE10</f>
        <v>0</v>
      </c>
      <c r="I9" s="180">
        <f>[4]AUTO!AF10</f>
        <v>0</v>
      </c>
      <c r="J9" s="180">
        <f>[4]AUTO!AG10</f>
        <v>0</v>
      </c>
      <c r="K9" s="180">
        <f>[4]AUTO!AJ10</f>
        <v>0</v>
      </c>
      <c r="L9" s="180">
        <f>[4]AUTO!AM10</f>
        <v>0</v>
      </c>
      <c r="M9" s="180">
        <f>[4]AUTO!AQ10</f>
        <v>0</v>
      </c>
      <c r="N9" s="180">
        <f>[4]AUTO!AR10</f>
        <v>0</v>
      </c>
      <c r="O9" s="180">
        <f t="shared" si="0"/>
        <v>323641</v>
      </c>
    </row>
    <row r="10" spans="1:15" x14ac:dyDescent="0.2">
      <c r="A10" s="62" t="s">
        <v>106</v>
      </c>
      <c r="B10" s="180">
        <f>[4]AUTO!F11</f>
        <v>216563</v>
      </c>
      <c r="C10" s="180">
        <f>[4]AUTO!K11</f>
        <v>1446</v>
      </c>
      <c r="D10" s="180">
        <f>[4]AUTO!N11</f>
        <v>0</v>
      </c>
      <c r="E10" s="180">
        <f>[4]AUTO!S11</f>
        <v>59690</v>
      </c>
      <c r="F10" s="180"/>
      <c r="G10" s="180">
        <f>[4]AUTO!AD11</f>
        <v>0</v>
      </c>
      <c r="H10" s="180">
        <f>[4]AUTO!AE11</f>
        <v>0</v>
      </c>
      <c r="I10" s="180">
        <f>[4]AUTO!AF11</f>
        <v>0</v>
      </c>
      <c r="J10" s="180">
        <f>[4]AUTO!AG11</f>
        <v>0</v>
      </c>
      <c r="K10" s="180">
        <f>[4]AUTO!AJ11</f>
        <v>0</v>
      </c>
      <c r="L10" s="180">
        <f>[4]AUTO!AM11</f>
        <v>0</v>
      </c>
      <c r="M10" s="180">
        <f>[4]AUTO!AQ11</f>
        <v>0</v>
      </c>
      <c r="N10" s="180">
        <f>[4]AUTO!AR11</f>
        <v>0</v>
      </c>
      <c r="O10" s="180">
        <f t="shared" si="0"/>
        <v>277699</v>
      </c>
    </row>
    <row r="11" spans="1:15" x14ac:dyDescent="0.2">
      <c r="A11" s="62" t="s">
        <v>107</v>
      </c>
      <c r="B11" s="180">
        <f>[4]AUTO!F12</f>
        <v>313866</v>
      </c>
      <c r="C11" s="180">
        <f>[4]AUTO!K12</f>
        <v>7291</v>
      </c>
      <c r="D11" s="180">
        <f>[4]AUTO!N12</f>
        <v>517</v>
      </c>
      <c r="E11" s="180">
        <f>[4]AUTO!S12</f>
        <v>0</v>
      </c>
      <c r="F11" s="180"/>
      <c r="G11" s="180">
        <f>[4]AUTO!AD12</f>
        <v>0</v>
      </c>
      <c r="H11" s="180">
        <f>[4]AUTO!AE12</f>
        <v>0</v>
      </c>
      <c r="I11" s="180">
        <f>[4]AUTO!AF12</f>
        <v>0</v>
      </c>
      <c r="J11" s="180">
        <f>[4]AUTO!AG12</f>
        <v>0</v>
      </c>
      <c r="K11" s="180">
        <f>[4]AUTO!AJ12</f>
        <v>0</v>
      </c>
      <c r="L11" s="180">
        <f>[4]AUTO!AM12</f>
        <v>0</v>
      </c>
      <c r="M11" s="180">
        <f>[4]AUTO!AQ12</f>
        <v>0</v>
      </c>
      <c r="N11" s="180">
        <f>[4]AUTO!AR12</f>
        <v>0</v>
      </c>
      <c r="O11" s="180">
        <f t="shared" si="0"/>
        <v>321674</v>
      </c>
    </row>
    <row r="12" spans="1:15" x14ac:dyDescent="0.2">
      <c r="A12" s="60" t="s">
        <v>108</v>
      </c>
      <c r="B12" s="180">
        <f t="shared" ref="B12:N12" si="1">+B13+B14</f>
        <v>20417998</v>
      </c>
      <c r="C12" s="180">
        <f t="shared" si="1"/>
        <v>112141</v>
      </c>
      <c r="D12" s="180">
        <f t="shared" si="1"/>
        <v>1491</v>
      </c>
      <c r="E12" s="180">
        <f t="shared" si="1"/>
        <v>308983</v>
      </c>
      <c r="F12" s="180"/>
      <c r="G12" s="180">
        <f t="shared" si="1"/>
        <v>0</v>
      </c>
      <c r="H12" s="180">
        <f t="shared" si="1"/>
        <v>0</v>
      </c>
      <c r="I12" s="180">
        <f t="shared" si="1"/>
        <v>0</v>
      </c>
      <c r="J12" s="180">
        <f t="shared" si="1"/>
        <v>0</v>
      </c>
      <c r="K12" s="180">
        <f t="shared" si="1"/>
        <v>0</v>
      </c>
      <c r="L12" s="180">
        <f t="shared" si="1"/>
        <v>0</v>
      </c>
      <c r="M12" s="180">
        <f t="shared" si="1"/>
        <v>0</v>
      </c>
      <c r="N12" s="180">
        <f t="shared" si="1"/>
        <v>0</v>
      </c>
      <c r="O12" s="180">
        <f>+O13+O14</f>
        <v>20840613</v>
      </c>
    </row>
    <row r="13" spans="1:15" hidden="1" x14ac:dyDescent="0.2">
      <c r="A13" s="60" t="s">
        <v>109</v>
      </c>
      <c r="B13" s="180">
        <f>[4]AUTO!F14</f>
        <v>37697</v>
      </c>
      <c r="C13" s="180">
        <f>[4]AUTO!K14</f>
        <v>112141</v>
      </c>
      <c r="D13" s="180">
        <f>[4]AUTO!N14</f>
        <v>1491</v>
      </c>
      <c r="E13" s="180">
        <f>[4]AUTO!S14</f>
        <v>308983</v>
      </c>
      <c r="F13" s="180"/>
      <c r="G13" s="180">
        <f>[4]AUTO!AD14</f>
        <v>0</v>
      </c>
      <c r="H13" s="180">
        <f>[4]AUTO!AE14</f>
        <v>0</v>
      </c>
      <c r="I13" s="180">
        <f>[4]AUTO!AF14</f>
        <v>0</v>
      </c>
      <c r="J13" s="180">
        <f>[4]AUTO!AG14</f>
        <v>0</v>
      </c>
      <c r="K13" s="180">
        <f>[4]AUTO!AJ14</f>
        <v>0</v>
      </c>
      <c r="L13" s="180">
        <f>[4]AUTO!AM14</f>
        <v>0</v>
      </c>
      <c r="M13" s="180">
        <f>[4]AUTO!AQ14</f>
        <v>0</v>
      </c>
      <c r="N13" s="180">
        <f>[4]AUTO!AR14</f>
        <v>0</v>
      </c>
      <c r="O13" s="180">
        <f t="shared" ref="O13:O19" si="2">SUM(B13:N13)</f>
        <v>460312</v>
      </c>
    </row>
    <row r="14" spans="1:15" hidden="1" x14ac:dyDescent="0.2">
      <c r="A14" s="60" t="s">
        <v>110</v>
      </c>
      <c r="B14" s="180">
        <f>[4]AUTO!F15</f>
        <v>20380301</v>
      </c>
      <c r="C14" s="180">
        <f>[4]AUTO!K15</f>
        <v>0</v>
      </c>
      <c r="D14" s="180">
        <f>[4]AUTO!N15</f>
        <v>0</v>
      </c>
      <c r="E14" s="180">
        <f>[4]AUTO!S15</f>
        <v>0</v>
      </c>
      <c r="F14" s="180"/>
      <c r="G14" s="180">
        <f>[4]AUTO!AD15</f>
        <v>0</v>
      </c>
      <c r="H14" s="180">
        <f>[4]AUTO!AE15</f>
        <v>0</v>
      </c>
      <c r="I14" s="180">
        <f>[4]AUTO!AF15</f>
        <v>0</v>
      </c>
      <c r="J14" s="180">
        <f>[4]AUTO!AG15</f>
        <v>0</v>
      </c>
      <c r="K14" s="180">
        <f>[4]AUTO!AJ15</f>
        <v>0</v>
      </c>
      <c r="L14" s="180">
        <f>[4]AUTO!AM15</f>
        <v>0</v>
      </c>
      <c r="M14" s="180">
        <f>[4]AUTO!AQ15</f>
        <v>0</v>
      </c>
      <c r="N14" s="180">
        <f>[4]AUTO!AR15</f>
        <v>0</v>
      </c>
      <c r="O14" s="180">
        <f t="shared" si="2"/>
        <v>20380301</v>
      </c>
    </row>
    <row r="15" spans="1:15" x14ac:dyDescent="0.2">
      <c r="A15" s="60" t="s">
        <v>111</v>
      </c>
      <c r="B15" s="180">
        <f>[4]AUTO!F16</f>
        <v>2200709</v>
      </c>
      <c r="C15" s="180">
        <f>[4]AUTO!K16</f>
        <v>0</v>
      </c>
      <c r="D15" s="180">
        <f>[4]AUTO!N16</f>
        <v>0</v>
      </c>
      <c r="E15" s="180">
        <f>[4]AUTO!S16</f>
        <v>0</v>
      </c>
      <c r="F15" s="180"/>
      <c r="G15" s="180">
        <f>[4]AUTO!AD16</f>
        <v>0</v>
      </c>
      <c r="H15" s="180">
        <f>[4]AUTO!AE16</f>
        <v>0</v>
      </c>
      <c r="I15" s="180">
        <f>[4]AUTO!AF16</f>
        <v>0</v>
      </c>
      <c r="J15" s="180">
        <f>[4]AUTO!AG16</f>
        <v>0</v>
      </c>
      <c r="K15" s="180">
        <f>[4]AUTO!AJ16</f>
        <v>0</v>
      </c>
      <c r="L15" s="180">
        <f>[4]AUTO!AM16</f>
        <v>0</v>
      </c>
      <c r="M15" s="180">
        <f>[4]AUTO!AQ16</f>
        <v>0</v>
      </c>
      <c r="N15" s="180">
        <f>[4]AUTO!AR16</f>
        <v>0</v>
      </c>
      <c r="O15" s="180">
        <f t="shared" si="2"/>
        <v>2200709</v>
      </c>
    </row>
    <row r="16" spans="1:15" x14ac:dyDescent="0.2">
      <c r="A16" s="60" t="s">
        <v>112</v>
      </c>
      <c r="B16" s="180">
        <f>[4]AUTO!F17</f>
        <v>27949</v>
      </c>
      <c r="C16" s="180">
        <f>[4]AUTO!K17</f>
        <v>140902</v>
      </c>
      <c r="D16" s="180">
        <f>[4]AUTO!N17</f>
        <v>3067</v>
      </c>
      <c r="E16" s="180">
        <f>[4]AUTO!S17</f>
        <v>974309</v>
      </c>
      <c r="F16" s="180"/>
      <c r="G16" s="180">
        <f>[4]AUTO!AD17</f>
        <v>0</v>
      </c>
      <c r="H16" s="180">
        <f>[4]AUTO!AE17</f>
        <v>0</v>
      </c>
      <c r="I16" s="180">
        <f>[4]AUTO!AF17</f>
        <v>0</v>
      </c>
      <c r="J16" s="180">
        <f>[4]AUTO!AG17</f>
        <v>0</v>
      </c>
      <c r="K16" s="180">
        <f>[4]AUTO!AJ17</f>
        <v>0</v>
      </c>
      <c r="L16" s="180">
        <f>[4]AUTO!AM17</f>
        <v>0</v>
      </c>
      <c r="M16" s="180">
        <f>[4]AUTO!AQ17</f>
        <v>0</v>
      </c>
      <c r="N16" s="180">
        <f>[4]AUTO!AR17</f>
        <v>0</v>
      </c>
      <c r="O16" s="180">
        <f t="shared" si="2"/>
        <v>1146227</v>
      </c>
    </row>
    <row r="17" spans="1:15" x14ac:dyDescent="0.2">
      <c r="A17" s="60" t="s">
        <v>113</v>
      </c>
      <c r="B17" s="180">
        <f>[4]AUTO!F18</f>
        <v>330326</v>
      </c>
      <c r="C17" s="180">
        <f>[4]AUTO!K18</f>
        <v>114940</v>
      </c>
      <c r="D17" s="180">
        <f>[4]AUTO!N18</f>
        <v>0</v>
      </c>
      <c r="E17" s="180">
        <f>[4]AUTO!S18</f>
        <v>0</v>
      </c>
      <c r="F17" s="180"/>
      <c r="G17" s="180">
        <f>[4]AUTO!AD18</f>
        <v>0</v>
      </c>
      <c r="H17" s="180">
        <f>[4]AUTO!AE18</f>
        <v>0</v>
      </c>
      <c r="I17" s="180">
        <f>[4]AUTO!AF18</f>
        <v>0</v>
      </c>
      <c r="J17" s="180">
        <f>[4]AUTO!AG18</f>
        <v>0</v>
      </c>
      <c r="K17" s="180">
        <f>[4]AUTO!AJ18</f>
        <v>0</v>
      </c>
      <c r="L17" s="180">
        <f>[4]AUTO!AM18</f>
        <v>0</v>
      </c>
      <c r="M17" s="180">
        <f>[4]AUTO!AQ18</f>
        <v>0</v>
      </c>
      <c r="N17" s="180">
        <f>[4]AUTO!AR18</f>
        <v>0</v>
      </c>
      <c r="O17" s="180">
        <f t="shared" si="2"/>
        <v>445266</v>
      </c>
    </row>
    <row r="18" spans="1:15" x14ac:dyDescent="0.2">
      <c r="A18" s="60" t="s">
        <v>114</v>
      </c>
      <c r="B18" s="180">
        <f>[4]AUTO!F19</f>
        <v>527381</v>
      </c>
      <c r="C18" s="180">
        <f>[4]AUTO!K19</f>
        <v>0</v>
      </c>
      <c r="D18" s="180">
        <f>[4]AUTO!N19</f>
        <v>1428547</v>
      </c>
      <c r="E18" s="180">
        <f>[4]AUTO!S19</f>
        <v>333813</v>
      </c>
      <c r="F18" s="180"/>
      <c r="G18" s="180">
        <f>[4]AUTO!AD19</f>
        <v>0</v>
      </c>
      <c r="H18" s="180">
        <f>[4]AUTO!AE19</f>
        <v>0</v>
      </c>
      <c r="I18" s="180">
        <f>[4]AUTO!AF19</f>
        <v>0</v>
      </c>
      <c r="J18" s="180">
        <f>[4]AUTO!AG19</f>
        <v>0</v>
      </c>
      <c r="K18" s="180">
        <f>[4]AUTO!AJ19</f>
        <v>0</v>
      </c>
      <c r="L18" s="180">
        <f>[4]AUTO!AM19</f>
        <v>0</v>
      </c>
      <c r="M18" s="180">
        <f>[4]AUTO!AQ19</f>
        <v>0</v>
      </c>
      <c r="N18" s="180">
        <f>[4]AUTO!AR19</f>
        <v>0</v>
      </c>
      <c r="O18" s="180">
        <f t="shared" si="2"/>
        <v>2289741</v>
      </c>
    </row>
    <row r="19" spans="1:15" x14ac:dyDescent="0.2">
      <c r="A19" s="60" t="s">
        <v>115</v>
      </c>
      <c r="B19" s="180">
        <f>[4]AUTO!F20</f>
        <v>99283</v>
      </c>
      <c r="C19" s="180">
        <f>[4]AUTO!K20</f>
        <v>0</v>
      </c>
      <c r="D19" s="180">
        <f>[4]AUTO!N20</f>
        <v>0</v>
      </c>
      <c r="E19" s="180">
        <f>[4]AUTO!S20</f>
        <v>0</v>
      </c>
      <c r="F19" s="180"/>
      <c r="G19" s="180">
        <f>[4]AUTO!AD20</f>
        <v>0</v>
      </c>
      <c r="H19" s="180">
        <f>[4]AUTO!AE20</f>
        <v>0</v>
      </c>
      <c r="I19" s="180">
        <f>[4]AUTO!AF20</f>
        <v>0</v>
      </c>
      <c r="J19" s="180">
        <f>[4]AUTO!AG20</f>
        <v>0</v>
      </c>
      <c r="K19" s="180">
        <f>[4]AUTO!AJ20</f>
        <v>0</v>
      </c>
      <c r="L19" s="180">
        <f>[4]AUTO!AM20</f>
        <v>0</v>
      </c>
      <c r="M19" s="180">
        <f>[4]AUTO!AQ20</f>
        <v>0</v>
      </c>
      <c r="N19" s="180">
        <f>[4]AUTO!AR20</f>
        <v>0</v>
      </c>
      <c r="O19" s="180">
        <f t="shared" si="2"/>
        <v>99283</v>
      </c>
    </row>
    <row r="20" spans="1:15" ht="12.75" customHeight="1" x14ac:dyDescent="0.2">
      <c r="A20" s="60" t="s">
        <v>116</v>
      </c>
      <c r="B20" s="180">
        <f t="shared" ref="B20:N20" si="3">+B21+B22</f>
        <v>904910</v>
      </c>
      <c r="C20" s="180">
        <f t="shared" si="3"/>
        <v>65836</v>
      </c>
      <c r="D20" s="180">
        <f t="shared" si="3"/>
        <v>31815</v>
      </c>
      <c r="E20" s="180">
        <f t="shared" si="3"/>
        <v>53068</v>
      </c>
      <c r="F20" s="180"/>
      <c r="G20" s="180">
        <f t="shared" si="3"/>
        <v>0</v>
      </c>
      <c r="H20" s="180">
        <f t="shared" si="3"/>
        <v>0</v>
      </c>
      <c r="I20" s="180">
        <f t="shared" si="3"/>
        <v>0</v>
      </c>
      <c r="J20" s="180">
        <f t="shared" si="3"/>
        <v>0</v>
      </c>
      <c r="K20" s="180">
        <f t="shared" si="3"/>
        <v>0</v>
      </c>
      <c r="L20" s="180">
        <f t="shared" si="3"/>
        <v>0</v>
      </c>
      <c r="M20" s="180">
        <f t="shared" si="3"/>
        <v>0</v>
      </c>
      <c r="N20" s="180">
        <f t="shared" si="3"/>
        <v>0</v>
      </c>
      <c r="O20" s="180">
        <f>+O21+O22</f>
        <v>1055629</v>
      </c>
    </row>
    <row r="21" spans="1:15" hidden="1" x14ac:dyDescent="0.2">
      <c r="A21" s="60" t="s">
        <v>109</v>
      </c>
      <c r="B21" s="180">
        <f>[4]AUTO!F22</f>
        <v>324871</v>
      </c>
      <c r="C21" s="180">
        <f>[4]AUTO!K22</f>
        <v>65676</v>
      </c>
      <c r="D21" s="180">
        <f>[4]AUTO!N22</f>
        <v>31815</v>
      </c>
      <c r="E21" s="180">
        <f>[4]AUTO!S22</f>
        <v>53068</v>
      </c>
      <c r="F21" s="180"/>
      <c r="G21" s="180">
        <f>[4]AUTO!AD22</f>
        <v>0</v>
      </c>
      <c r="H21" s="180">
        <f>[4]AUTO!AE22</f>
        <v>0</v>
      </c>
      <c r="I21" s="180">
        <f>[4]AUTO!AF22</f>
        <v>0</v>
      </c>
      <c r="J21" s="180">
        <f>[4]AUTO!AG22</f>
        <v>0</v>
      </c>
      <c r="K21" s="180">
        <f>[4]AUTO!AJ22</f>
        <v>0</v>
      </c>
      <c r="L21" s="180">
        <f>[4]AUTO!AM22</f>
        <v>0</v>
      </c>
      <c r="M21" s="180">
        <f>[4]AUTO!AQ22</f>
        <v>0</v>
      </c>
      <c r="N21" s="180">
        <f>[4]AUTO!AR22</f>
        <v>0</v>
      </c>
      <c r="O21" s="180">
        <f>SUM(B21:N21)</f>
        <v>475430</v>
      </c>
    </row>
    <row r="22" spans="1:15" hidden="1" x14ac:dyDescent="0.2">
      <c r="A22" s="60" t="s">
        <v>110</v>
      </c>
      <c r="B22" s="180">
        <f>[4]AUTO!F23</f>
        <v>580039</v>
      </c>
      <c r="C22" s="180">
        <f>[4]AUTO!K23</f>
        <v>160</v>
      </c>
      <c r="D22" s="180">
        <f>[4]AUTO!N23</f>
        <v>0</v>
      </c>
      <c r="E22" s="180">
        <f>[4]AUTO!S23</f>
        <v>0</v>
      </c>
      <c r="F22" s="180"/>
      <c r="G22" s="180">
        <f>[4]AUTO!AD23</f>
        <v>0</v>
      </c>
      <c r="H22" s="180">
        <f>[4]AUTO!AE23</f>
        <v>0</v>
      </c>
      <c r="I22" s="180">
        <f>[4]AUTO!AF23</f>
        <v>0</v>
      </c>
      <c r="J22" s="180">
        <f>[4]AUTO!AG23</f>
        <v>0</v>
      </c>
      <c r="K22" s="180">
        <f>[4]AUTO!AJ23</f>
        <v>0</v>
      </c>
      <c r="L22" s="180">
        <f>[4]AUTO!AM23</f>
        <v>0</v>
      </c>
      <c r="M22" s="180">
        <f>[4]AUTO!AQ23</f>
        <v>0</v>
      </c>
      <c r="N22" s="180">
        <f>[4]AUTO!AR23</f>
        <v>0</v>
      </c>
      <c r="O22" s="180">
        <f>SUM(B22:N22)</f>
        <v>580199</v>
      </c>
    </row>
    <row r="23" spans="1:15" x14ac:dyDescent="0.2">
      <c r="A23" s="60" t="s">
        <v>117</v>
      </c>
      <c r="B23" s="180">
        <f>[4]AUTO!F24</f>
        <v>364437</v>
      </c>
      <c r="C23" s="180">
        <f>[4]AUTO!K24</f>
        <v>0</v>
      </c>
      <c r="D23" s="180">
        <f>[4]AUTO!N24</f>
        <v>0</v>
      </c>
      <c r="E23" s="180">
        <f>[4]AUTO!S24</f>
        <v>65875</v>
      </c>
      <c r="F23" s="180"/>
      <c r="G23" s="180">
        <f>[4]AUTO!AD24</f>
        <v>0</v>
      </c>
      <c r="H23" s="180">
        <f>[4]AUTO!AE24</f>
        <v>0</v>
      </c>
      <c r="I23" s="180">
        <f>[4]AUTO!AF24</f>
        <v>0</v>
      </c>
      <c r="J23" s="180">
        <f>[4]AUTO!AG24</f>
        <v>0</v>
      </c>
      <c r="K23" s="180">
        <f>[4]AUTO!AJ24</f>
        <v>0</v>
      </c>
      <c r="L23" s="180">
        <f>[4]AUTO!AM24</f>
        <v>0</v>
      </c>
      <c r="M23" s="180">
        <f>[4]AUTO!AQ24</f>
        <v>0</v>
      </c>
      <c r="N23" s="180">
        <f>[4]AUTO!AR24</f>
        <v>0</v>
      </c>
      <c r="O23" s="180">
        <f>SUM(B23:N23)</f>
        <v>430312</v>
      </c>
    </row>
    <row r="24" spans="1:15" x14ac:dyDescent="0.2">
      <c r="A24" s="60" t="s">
        <v>118</v>
      </c>
      <c r="B24" s="180">
        <f>[4]AUTO!F25</f>
        <v>460292</v>
      </c>
      <c r="C24" s="180">
        <f>[4]AUTO!K25</f>
        <v>0</v>
      </c>
      <c r="D24" s="180">
        <f>[4]AUTO!N25</f>
        <v>0</v>
      </c>
      <c r="E24" s="180">
        <f>[4]AUTO!S25</f>
        <v>323302</v>
      </c>
      <c r="F24" s="180"/>
      <c r="G24" s="180">
        <f>[4]AUTO!AD25</f>
        <v>0</v>
      </c>
      <c r="H24" s="180">
        <f>[4]AUTO!AE25</f>
        <v>0</v>
      </c>
      <c r="I24" s="180">
        <f>[4]AUTO!AF25</f>
        <v>0</v>
      </c>
      <c r="J24" s="180">
        <f>[4]AUTO!AG25</f>
        <v>0</v>
      </c>
      <c r="K24" s="180">
        <f>[4]AUTO!AJ25</f>
        <v>5668</v>
      </c>
      <c r="L24" s="180">
        <f>[4]AUTO!AM25</f>
        <v>0</v>
      </c>
      <c r="M24" s="180">
        <f>[4]AUTO!AQ25</f>
        <v>0</v>
      </c>
      <c r="N24" s="180">
        <f>[4]AUTO!AR25</f>
        <v>0</v>
      </c>
      <c r="O24" s="180">
        <f>SUM(B24:N24)</f>
        <v>789262</v>
      </c>
    </row>
    <row r="25" spans="1:15" x14ac:dyDescent="0.2">
      <c r="A25" s="60" t="s">
        <v>119</v>
      </c>
      <c r="B25" s="180">
        <f t="shared" ref="B25:N25" si="4">+B26+B27</f>
        <v>291241</v>
      </c>
      <c r="C25" s="180">
        <f t="shared" si="4"/>
        <v>0</v>
      </c>
      <c r="D25" s="180">
        <f t="shared" si="4"/>
        <v>0</v>
      </c>
      <c r="E25" s="180">
        <f t="shared" si="4"/>
        <v>208095</v>
      </c>
      <c r="F25" s="180"/>
      <c r="G25" s="180">
        <f t="shared" si="4"/>
        <v>0</v>
      </c>
      <c r="H25" s="180">
        <f t="shared" si="4"/>
        <v>0</v>
      </c>
      <c r="I25" s="180">
        <f t="shared" si="4"/>
        <v>0</v>
      </c>
      <c r="J25" s="180">
        <f t="shared" si="4"/>
        <v>0</v>
      </c>
      <c r="K25" s="180">
        <f t="shared" si="4"/>
        <v>0</v>
      </c>
      <c r="L25" s="180">
        <f t="shared" si="4"/>
        <v>0</v>
      </c>
      <c r="M25" s="180">
        <f t="shared" si="4"/>
        <v>0</v>
      </c>
      <c r="N25" s="180">
        <f t="shared" si="4"/>
        <v>0</v>
      </c>
      <c r="O25" s="180">
        <f>+O26+O27</f>
        <v>499336</v>
      </c>
    </row>
    <row r="26" spans="1:15" hidden="1" x14ac:dyDescent="0.2">
      <c r="A26" s="60" t="s">
        <v>109</v>
      </c>
      <c r="B26" s="180">
        <f>[4]AUTO!F27</f>
        <v>180470</v>
      </c>
      <c r="C26" s="180">
        <f>[4]AUTO!K27</f>
        <v>0</v>
      </c>
      <c r="D26" s="180">
        <f>[4]AUTO!N27</f>
        <v>0</v>
      </c>
      <c r="E26" s="180">
        <f>[4]AUTO!S27</f>
        <v>208095</v>
      </c>
      <c r="F26" s="180"/>
      <c r="G26" s="180">
        <f>[4]AUTO!AD27</f>
        <v>0</v>
      </c>
      <c r="H26" s="180">
        <f>[4]AUTO!AE27</f>
        <v>0</v>
      </c>
      <c r="I26" s="180">
        <f>[4]AUTO!AF27</f>
        <v>0</v>
      </c>
      <c r="J26" s="180">
        <f>[4]AUTO!AG27</f>
        <v>0</v>
      </c>
      <c r="K26" s="180">
        <f>[4]AUTO!AJ27</f>
        <v>0</v>
      </c>
      <c r="L26" s="180">
        <f>[4]AUTO!AM27</f>
        <v>0</v>
      </c>
      <c r="M26" s="180">
        <f>[4]AUTO!AQ27</f>
        <v>0</v>
      </c>
      <c r="N26" s="180">
        <f>[4]AUTO!AR27</f>
        <v>0</v>
      </c>
      <c r="O26" s="180">
        <f>SUM(B26:N26)</f>
        <v>388565</v>
      </c>
    </row>
    <row r="27" spans="1:15" hidden="1" x14ac:dyDescent="0.2">
      <c r="A27" s="60" t="s">
        <v>110</v>
      </c>
      <c r="B27" s="180">
        <f>[4]AUTO!F28</f>
        <v>110771</v>
      </c>
      <c r="C27" s="180">
        <f>[4]AUTO!K28</f>
        <v>0</v>
      </c>
      <c r="D27" s="180">
        <f>[4]AUTO!N28</f>
        <v>0</v>
      </c>
      <c r="E27" s="180">
        <f>[4]AUTO!S28</f>
        <v>0</v>
      </c>
      <c r="F27" s="180"/>
      <c r="G27" s="180">
        <f>[4]AUTO!AD28</f>
        <v>0</v>
      </c>
      <c r="H27" s="180">
        <f>[4]AUTO!AE28</f>
        <v>0</v>
      </c>
      <c r="I27" s="180">
        <f>[4]AUTO!AF28</f>
        <v>0</v>
      </c>
      <c r="J27" s="180">
        <f>[4]AUTO!AG28</f>
        <v>0</v>
      </c>
      <c r="K27" s="180">
        <f>[4]AUTO!AJ28</f>
        <v>0</v>
      </c>
      <c r="L27" s="180">
        <f>[4]AUTO!AM28</f>
        <v>0</v>
      </c>
      <c r="M27" s="180">
        <f>[4]AUTO!AQ28</f>
        <v>0</v>
      </c>
      <c r="N27" s="180">
        <f>[4]AUTO!AR28</f>
        <v>0</v>
      </c>
      <c r="O27" s="180">
        <f>SUM(B27:N27)</f>
        <v>110771</v>
      </c>
    </row>
    <row r="28" spans="1:15" x14ac:dyDescent="0.2">
      <c r="A28" s="60" t="s">
        <v>120</v>
      </c>
      <c r="B28" s="180">
        <f>[4]AUTO!F29</f>
        <v>170169</v>
      </c>
      <c r="C28" s="180">
        <f>[4]AUTO!K29</f>
        <v>0</v>
      </c>
      <c r="D28" s="180">
        <f>[4]AUTO!N29</f>
        <v>97225</v>
      </c>
      <c r="E28" s="180">
        <f>[4]AUTO!S29</f>
        <v>0</v>
      </c>
      <c r="F28" s="180"/>
      <c r="G28" s="180">
        <f>[4]AUTO!AD29</f>
        <v>0</v>
      </c>
      <c r="H28" s="180">
        <f>[4]AUTO!AE29</f>
        <v>0</v>
      </c>
      <c r="I28" s="180">
        <f>[4]AUTO!AF29</f>
        <v>0</v>
      </c>
      <c r="J28" s="180">
        <f>[4]AUTO!AG29</f>
        <v>0</v>
      </c>
      <c r="K28" s="180">
        <f>[4]AUTO!AJ29</f>
        <v>0</v>
      </c>
      <c r="L28" s="180">
        <f>[4]AUTO!AM29</f>
        <v>0</v>
      </c>
      <c r="M28" s="180">
        <f>[4]AUTO!AQ29</f>
        <v>0</v>
      </c>
      <c r="N28" s="180">
        <f>[4]AUTO!AR29</f>
        <v>0</v>
      </c>
      <c r="O28" s="180">
        <f>SUM(B28:N28)</f>
        <v>267394</v>
      </c>
    </row>
    <row r="29" spans="1:15" x14ac:dyDescent="0.2">
      <c r="A29" s="60" t="s">
        <v>121</v>
      </c>
      <c r="B29" s="180">
        <f t="shared" ref="B29:N29" si="5">+B30+B31</f>
        <v>501113</v>
      </c>
      <c r="C29" s="180">
        <f t="shared" si="5"/>
        <v>0</v>
      </c>
      <c r="D29" s="180">
        <f t="shared" si="5"/>
        <v>12689</v>
      </c>
      <c r="E29" s="180">
        <f t="shared" si="5"/>
        <v>0</v>
      </c>
      <c r="F29" s="180">
        <f t="shared" si="5"/>
        <v>4696015</v>
      </c>
      <c r="G29" s="180">
        <f t="shared" si="5"/>
        <v>0</v>
      </c>
      <c r="H29" s="180">
        <f t="shared" si="5"/>
        <v>0</v>
      </c>
      <c r="I29" s="180">
        <f t="shared" si="5"/>
        <v>0</v>
      </c>
      <c r="J29" s="180">
        <f t="shared" si="5"/>
        <v>0</v>
      </c>
      <c r="K29" s="180">
        <f t="shared" si="5"/>
        <v>0</v>
      </c>
      <c r="L29" s="180">
        <f t="shared" si="5"/>
        <v>0</v>
      </c>
      <c r="M29" s="180">
        <f t="shared" si="5"/>
        <v>0</v>
      </c>
      <c r="N29" s="180">
        <f t="shared" si="5"/>
        <v>0</v>
      </c>
      <c r="O29" s="180">
        <f>+O30+O31</f>
        <v>5209817</v>
      </c>
    </row>
    <row r="30" spans="1:15" hidden="1" x14ac:dyDescent="0.2">
      <c r="A30" s="60" t="s">
        <v>109</v>
      </c>
      <c r="B30" s="180">
        <f>[4]AUTO!F31</f>
        <v>57250</v>
      </c>
      <c r="C30" s="180">
        <f>[4]AUTO!K31</f>
        <v>0</v>
      </c>
      <c r="D30" s="180">
        <f>[4]AUTO!N31</f>
        <v>12689</v>
      </c>
      <c r="E30" s="180">
        <f>[4]AUTO!S31</f>
        <v>0</v>
      </c>
      <c r="F30" s="180">
        <f>[4]AUTO!W31</f>
        <v>4696015</v>
      </c>
      <c r="G30" s="180">
        <f>[4]AUTO!AD31</f>
        <v>0</v>
      </c>
      <c r="H30" s="180">
        <f>[4]AUTO!AE31</f>
        <v>0</v>
      </c>
      <c r="I30" s="180">
        <f>[4]AUTO!AF31</f>
        <v>0</v>
      </c>
      <c r="J30" s="180">
        <f>[4]AUTO!AG31</f>
        <v>0</v>
      </c>
      <c r="K30" s="180">
        <f>[4]AUTO!AJ31</f>
        <v>0</v>
      </c>
      <c r="L30" s="180">
        <f>[4]AUTO!AM31</f>
        <v>0</v>
      </c>
      <c r="M30" s="180">
        <f>[4]AUTO!AQ31</f>
        <v>0</v>
      </c>
      <c r="N30" s="180">
        <f>[4]AUTO!AR31</f>
        <v>0</v>
      </c>
      <c r="O30" s="180">
        <f t="shared" ref="O30:O46" si="6">SUM(B30:N30)</f>
        <v>4765954</v>
      </c>
    </row>
    <row r="31" spans="1:15" hidden="1" x14ac:dyDescent="0.2">
      <c r="A31" s="60" t="s">
        <v>110</v>
      </c>
      <c r="B31" s="180">
        <f>[4]AUTO!F32</f>
        <v>443863</v>
      </c>
      <c r="C31" s="180">
        <f>[4]AUTO!K32</f>
        <v>0</v>
      </c>
      <c r="D31" s="180">
        <f>[4]AUTO!N32</f>
        <v>0</v>
      </c>
      <c r="E31" s="180">
        <f>[4]AUTO!S32</f>
        <v>0</v>
      </c>
      <c r="F31" s="180">
        <f>[4]AUTO!W32</f>
        <v>0</v>
      </c>
      <c r="G31" s="180">
        <f>[4]AUTO!AD32</f>
        <v>0</v>
      </c>
      <c r="H31" s="180">
        <f>[4]AUTO!AE32</f>
        <v>0</v>
      </c>
      <c r="I31" s="180">
        <f>[4]AUTO!AF32</f>
        <v>0</v>
      </c>
      <c r="J31" s="180">
        <f>[4]AUTO!AG32</f>
        <v>0</v>
      </c>
      <c r="K31" s="180">
        <f>[4]AUTO!AJ32</f>
        <v>0</v>
      </c>
      <c r="L31" s="180">
        <f>[4]AUTO!AM32</f>
        <v>0</v>
      </c>
      <c r="M31" s="180">
        <f>[4]AUTO!AQ32</f>
        <v>0</v>
      </c>
      <c r="N31" s="180">
        <f>[4]AUTO!AR32</f>
        <v>0</v>
      </c>
      <c r="O31" s="180">
        <f t="shared" si="6"/>
        <v>443863</v>
      </c>
    </row>
    <row r="32" spans="1:15" x14ac:dyDescent="0.2">
      <c r="A32" s="60" t="s">
        <v>122</v>
      </c>
      <c r="B32" s="180">
        <f>[4]AUTO!F33</f>
        <v>180000</v>
      </c>
      <c r="C32" s="180">
        <f>[4]AUTO!K33</f>
        <v>832</v>
      </c>
      <c r="D32" s="180">
        <f>[4]AUTO!N33</f>
        <v>0</v>
      </c>
      <c r="E32" s="180">
        <f>[4]AUTO!S33</f>
        <v>0</v>
      </c>
      <c r="F32" s="180"/>
      <c r="G32" s="180">
        <f>[4]AUTO!AD33</f>
        <v>0</v>
      </c>
      <c r="H32" s="180">
        <f>[4]AUTO!AE33</f>
        <v>0</v>
      </c>
      <c r="I32" s="180">
        <f>[4]AUTO!AF33</f>
        <v>0</v>
      </c>
      <c r="J32" s="180">
        <f>[4]AUTO!AG33</f>
        <v>0</v>
      </c>
      <c r="K32" s="180">
        <f>[4]AUTO!AJ33</f>
        <v>0</v>
      </c>
      <c r="L32" s="180">
        <f>[4]AUTO!AM33</f>
        <v>0</v>
      </c>
      <c r="M32" s="180">
        <f>[4]AUTO!AQ33</f>
        <v>0</v>
      </c>
      <c r="N32" s="180">
        <f>[4]AUTO!AR33</f>
        <v>0</v>
      </c>
      <c r="O32" s="180">
        <f t="shared" si="6"/>
        <v>180832</v>
      </c>
    </row>
    <row r="33" spans="1:15" x14ac:dyDescent="0.2">
      <c r="A33" s="60" t="s">
        <v>123</v>
      </c>
      <c r="B33" s="180">
        <f>[4]AUTO!F34</f>
        <v>90831</v>
      </c>
      <c r="C33" s="180">
        <f>[4]AUTO!K34</f>
        <v>218806</v>
      </c>
      <c r="D33" s="180">
        <f>[4]AUTO!N34</f>
        <v>26794</v>
      </c>
      <c r="E33" s="180">
        <f>[4]AUTO!S34</f>
        <v>0</v>
      </c>
      <c r="F33" s="180"/>
      <c r="G33" s="180">
        <f>[4]AUTO!AD34</f>
        <v>0</v>
      </c>
      <c r="H33" s="180">
        <f>[4]AUTO!AE34</f>
        <v>0</v>
      </c>
      <c r="I33" s="180">
        <f>[4]AUTO!AF34</f>
        <v>0</v>
      </c>
      <c r="J33" s="180">
        <f>[4]AUTO!AG34</f>
        <v>0</v>
      </c>
      <c r="K33" s="180">
        <f>[4]AUTO!AJ34</f>
        <v>9538</v>
      </c>
      <c r="L33" s="180">
        <f>[4]AUTO!AM34</f>
        <v>0</v>
      </c>
      <c r="M33" s="180">
        <f>[4]AUTO!AQ34</f>
        <v>0</v>
      </c>
      <c r="N33" s="180">
        <f>[4]AUTO!AR34</f>
        <v>0</v>
      </c>
      <c r="O33" s="180">
        <f t="shared" si="6"/>
        <v>345969</v>
      </c>
    </row>
    <row r="34" spans="1:15" x14ac:dyDescent="0.2">
      <c r="A34" s="60" t="s">
        <v>124</v>
      </c>
      <c r="B34" s="180">
        <f>[4]AUTO!F35</f>
        <v>25525</v>
      </c>
      <c r="C34" s="180">
        <f>[4]AUTO!K35</f>
        <v>0</v>
      </c>
      <c r="D34" s="180">
        <f>[4]AUTO!N35</f>
        <v>0</v>
      </c>
      <c r="E34" s="180">
        <f>[4]AUTO!S35</f>
        <v>0</v>
      </c>
      <c r="F34" s="180"/>
      <c r="G34" s="180">
        <f>[4]AUTO!AD35</f>
        <v>0</v>
      </c>
      <c r="H34" s="180">
        <f>[4]AUTO!AE35</f>
        <v>0</v>
      </c>
      <c r="I34" s="180">
        <f>[4]AUTO!AF35</f>
        <v>0</v>
      </c>
      <c r="J34" s="180">
        <f>[4]AUTO!AG35</f>
        <v>0</v>
      </c>
      <c r="K34" s="180">
        <f>[4]AUTO!AJ35</f>
        <v>0</v>
      </c>
      <c r="L34" s="180">
        <f>[4]AUTO!AM35</f>
        <v>0</v>
      </c>
      <c r="M34" s="180">
        <f>[4]AUTO!AQ35</f>
        <v>0</v>
      </c>
      <c r="N34" s="180">
        <f>[4]AUTO!AR35</f>
        <v>0</v>
      </c>
      <c r="O34" s="180">
        <f t="shared" si="6"/>
        <v>25525</v>
      </c>
    </row>
    <row r="35" spans="1:15" x14ac:dyDescent="0.2">
      <c r="A35" s="60" t="s">
        <v>125</v>
      </c>
      <c r="B35" s="180">
        <f>[4]AUTO!F36</f>
        <v>87802</v>
      </c>
      <c r="C35" s="180">
        <f>[4]AUTO!K36</f>
        <v>0</v>
      </c>
      <c r="D35" s="180">
        <f>[4]AUTO!N36</f>
        <v>0</v>
      </c>
      <c r="E35" s="180">
        <f>[4]AUTO!S36</f>
        <v>0</v>
      </c>
      <c r="F35" s="180"/>
      <c r="G35" s="180">
        <f>[4]AUTO!AD36</f>
        <v>0</v>
      </c>
      <c r="H35" s="180">
        <f>[4]AUTO!AE36</f>
        <v>0</v>
      </c>
      <c r="I35" s="180">
        <f>[4]AUTO!AF36</f>
        <v>0</v>
      </c>
      <c r="J35" s="180">
        <f>[4]AUTO!AG36</f>
        <v>0</v>
      </c>
      <c r="K35" s="180">
        <f>[4]AUTO!AJ36</f>
        <v>0</v>
      </c>
      <c r="L35" s="180">
        <f>[4]AUTO!AM36</f>
        <v>0</v>
      </c>
      <c r="M35" s="180">
        <f>[4]AUTO!AQ36</f>
        <v>0</v>
      </c>
      <c r="N35" s="180">
        <f>[4]AUTO!AR36</f>
        <v>0</v>
      </c>
      <c r="O35" s="180">
        <f t="shared" si="6"/>
        <v>87802</v>
      </c>
    </row>
    <row r="36" spans="1:15" x14ac:dyDescent="0.2">
      <c r="A36" s="60" t="s">
        <v>126</v>
      </c>
      <c r="B36" s="180">
        <f>[4]AUTO!F37</f>
        <v>126441</v>
      </c>
      <c r="C36" s="180">
        <f>[4]AUTO!K37</f>
        <v>0</v>
      </c>
      <c r="D36" s="180">
        <f>[4]AUTO!N37</f>
        <v>1242152</v>
      </c>
      <c r="E36" s="180">
        <f>[4]AUTO!S37</f>
        <v>710084</v>
      </c>
      <c r="F36" s="180">
        <f>[4]AUTO!W37</f>
        <v>260000</v>
      </c>
      <c r="G36" s="180">
        <f>[4]AUTO!AD37</f>
        <v>0</v>
      </c>
      <c r="H36" s="180">
        <f>[4]AUTO!AE37</f>
        <v>0</v>
      </c>
      <c r="I36" s="180">
        <f>[4]AUTO!AF37</f>
        <v>0</v>
      </c>
      <c r="J36" s="180">
        <f>[4]AUTO!AG37</f>
        <v>0</v>
      </c>
      <c r="K36" s="180">
        <f>[4]AUTO!AJ37</f>
        <v>0</v>
      </c>
      <c r="L36" s="180">
        <f>[4]AUTO!AM37</f>
        <v>0</v>
      </c>
      <c r="M36" s="180">
        <f>[4]AUTO!AQ37</f>
        <v>0</v>
      </c>
      <c r="N36" s="180">
        <f>[4]AUTO!AR37</f>
        <v>0</v>
      </c>
      <c r="O36" s="180">
        <f t="shared" si="6"/>
        <v>2338677</v>
      </c>
    </row>
    <row r="37" spans="1:15" x14ac:dyDescent="0.2">
      <c r="A37" s="60" t="s">
        <v>127</v>
      </c>
      <c r="B37" s="180">
        <f>[4]AUTO!F38</f>
        <v>137261</v>
      </c>
      <c r="C37" s="180">
        <f>[4]AUTO!K38</f>
        <v>53413</v>
      </c>
      <c r="D37" s="180">
        <f>[4]AUTO!N38</f>
        <v>0</v>
      </c>
      <c r="E37" s="180">
        <f>[4]AUTO!S38</f>
        <v>0</v>
      </c>
      <c r="F37" s="180"/>
      <c r="G37" s="180">
        <f>[4]AUTO!AD38</f>
        <v>0</v>
      </c>
      <c r="H37" s="180">
        <f>[4]AUTO!AE38</f>
        <v>0</v>
      </c>
      <c r="I37" s="180">
        <f>[4]AUTO!AF38</f>
        <v>0</v>
      </c>
      <c r="J37" s="180">
        <f>[4]AUTO!AG38</f>
        <v>0</v>
      </c>
      <c r="K37" s="180">
        <f>[4]AUTO!AJ38</f>
        <v>0</v>
      </c>
      <c r="L37" s="180">
        <f>[4]AUTO!AM38</f>
        <v>0</v>
      </c>
      <c r="M37" s="180">
        <f>[4]AUTO!AQ38</f>
        <v>0</v>
      </c>
      <c r="N37" s="180">
        <f>[4]AUTO!AR38</f>
        <v>0</v>
      </c>
      <c r="O37" s="180">
        <f t="shared" si="6"/>
        <v>190674</v>
      </c>
    </row>
    <row r="38" spans="1:15" x14ac:dyDescent="0.2">
      <c r="A38" s="60" t="s">
        <v>128</v>
      </c>
      <c r="B38" s="180">
        <f>[4]AUTO!F39</f>
        <v>44650</v>
      </c>
      <c r="C38" s="180">
        <f>[4]AUTO!K39</f>
        <v>0</v>
      </c>
      <c r="D38" s="180">
        <f>[4]AUTO!N39</f>
        <v>0</v>
      </c>
      <c r="E38" s="180">
        <f>[4]AUTO!S39</f>
        <v>0</v>
      </c>
      <c r="F38" s="180"/>
      <c r="G38" s="180">
        <f>[4]AUTO!AD39</f>
        <v>0</v>
      </c>
      <c r="H38" s="180">
        <f>[4]AUTO!AE39</f>
        <v>0</v>
      </c>
      <c r="I38" s="180">
        <f>[4]AUTO!AF39</f>
        <v>0</v>
      </c>
      <c r="J38" s="180">
        <f>[4]AUTO!AG39</f>
        <v>0</v>
      </c>
      <c r="K38" s="180">
        <f>[4]AUTO!AJ39</f>
        <v>0</v>
      </c>
      <c r="L38" s="180">
        <f>[4]AUTO!AM39</f>
        <v>0</v>
      </c>
      <c r="M38" s="180">
        <f>[4]AUTO!AQ39</f>
        <v>0</v>
      </c>
      <c r="N38" s="180">
        <f>[4]AUTO!AR39</f>
        <v>0</v>
      </c>
      <c r="O38" s="180">
        <f t="shared" si="6"/>
        <v>44650</v>
      </c>
    </row>
    <row r="39" spans="1:15" x14ac:dyDescent="0.2">
      <c r="A39" s="60" t="s">
        <v>152</v>
      </c>
      <c r="B39" s="180">
        <f>[4]AUTO!F40</f>
        <v>205706</v>
      </c>
      <c r="C39" s="180">
        <f>[4]AUTO!K40</f>
        <v>0</v>
      </c>
      <c r="D39" s="180">
        <f>[4]AUTO!N40</f>
        <v>0</v>
      </c>
      <c r="E39" s="180">
        <f>[4]AUTO!S40</f>
        <v>0</v>
      </c>
      <c r="F39" s="180"/>
      <c r="G39" s="180">
        <f>[4]AUTO!AD40</f>
        <v>0</v>
      </c>
      <c r="H39" s="180">
        <f>[4]AUTO!AE40</f>
        <v>0</v>
      </c>
      <c r="I39" s="180">
        <f>[4]AUTO!AF40</f>
        <v>0</v>
      </c>
      <c r="J39" s="180">
        <f>[4]AUTO!AG40</f>
        <v>0</v>
      </c>
      <c r="K39" s="180">
        <f>[4]AUTO!AJ40</f>
        <v>0</v>
      </c>
      <c r="L39" s="180">
        <f>[4]AUTO!AM40</f>
        <v>0</v>
      </c>
      <c r="M39" s="180">
        <f>[4]AUTO!AQ40</f>
        <v>0</v>
      </c>
      <c r="N39" s="180">
        <f>[4]AUTO!AR40</f>
        <v>0</v>
      </c>
      <c r="O39" s="180">
        <f t="shared" si="6"/>
        <v>205706</v>
      </c>
    </row>
    <row r="40" spans="1:15" hidden="1" x14ac:dyDescent="0.2">
      <c r="A40" s="60" t="s">
        <v>129</v>
      </c>
      <c r="B40" s="180">
        <f>[4]AUTO!F41</f>
        <v>0</v>
      </c>
      <c r="C40" s="180">
        <f>[4]AUTO!K41</f>
        <v>0</v>
      </c>
      <c r="D40" s="180">
        <f>[4]AUTO!N41</f>
        <v>0</v>
      </c>
      <c r="E40" s="180">
        <f>[4]AUTO!S41</f>
        <v>0</v>
      </c>
      <c r="F40" s="180"/>
      <c r="G40" s="180">
        <f>[4]AUTO!AD41</f>
        <v>0</v>
      </c>
      <c r="H40" s="180">
        <f>[4]AUTO!AE41</f>
        <v>0</v>
      </c>
      <c r="I40" s="180">
        <f>[4]AUTO!AF41</f>
        <v>0</v>
      </c>
      <c r="J40" s="180">
        <f>[4]AUTO!AG41</f>
        <v>0</v>
      </c>
      <c r="K40" s="180">
        <f>[4]AUTO!AJ41</f>
        <v>0</v>
      </c>
      <c r="L40" s="180">
        <f>[4]AUTO!AM41</f>
        <v>0</v>
      </c>
      <c r="M40" s="180">
        <f>[4]AUTO!AQ41</f>
        <v>0</v>
      </c>
      <c r="N40" s="180">
        <f>[4]AUTO!AR41</f>
        <v>0</v>
      </c>
      <c r="O40" s="180">
        <f t="shared" si="6"/>
        <v>0</v>
      </c>
    </row>
    <row r="41" spans="1:15" x14ac:dyDescent="0.2">
      <c r="A41" s="60" t="s">
        <v>130</v>
      </c>
      <c r="B41" s="180">
        <f>[4]AUTO!F42</f>
        <v>785487</v>
      </c>
      <c r="C41" s="180">
        <f>[4]AUTO!K42</f>
        <v>0</v>
      </c>
      <c r="D41" s="180">
        <f>[4]AUTO!N42</f>
        <v>0</v>
      </c>
      <c r="E41" s="180">
        <f>[4]AUTO!S42</f>
        <v>0</v>
      </c>
      <c r="F41" s="180"/>
      <c r="G41" s="180">
        <f>[4]AUTO!AD42</f>
        <v>0</v>
      </c>
      <c r="H41" s="180">
        <f>[4]AUTO!AE42</f>
        <v>0</v>
      </c>
      <c r="I41" s="180">
        <f>[4]AUTO!AF42</f>
        <v>0</v>
      </c>
      <c r="J41" s="180">
        <f>[4]AUTO!AG42</f>
        <v>0</v>
      </c>
      <c r="K41" s="180">
        <f>[4]AUTO!AJ42</f>
        <v>0</v>
      </c>
      <c r="L41" s="180">
        <f>[4]AUTO!AM42</f>
        <v>0</v>
      </c>
      <c r="M41" s="180">
        <f>[4]AUTO!AQ42</f>
        <v>0</v>
      </c>
      <c r="N41" s="180">
        <f>[4]AUTO!AR42</f>
        <v>0</v>
      </c>
      <c r="O41" s="180">
        <f t="shared" si="6"/>
        <v>785487</v>
      </c>
    </row>
    <row r="42" spans="1:15" x14ac:dyDescent="0.2">
      <c r="A42" s="60" t="s">
        <v>131</v>
      </c>
      <c r="B42" s="180">
        <f>[4]AUTO!F43</f>
        <v>61651</v>
      </c>
      <c r="C42" s="180">
        <f>[4]AUTO!K43</f>
        <v>0</v>
      </c>
      <c r="D42" s="180">
        <f>[4]AUTO!N43</f>
        <v>0</v>
      </c>
      <c r="E42" s="180">
        <f>[4]AUTO!S43</f>
        <v>0</v>
      </c>
      <c r="F42" s="180"/>
      <c r="G42" s="180">
        <f>[4]AUTO!AD43</f>
        <v>0</v>
      </c>
      <c r="H42" s="180">
        <f>[4]AUTO!AE43</f>
        <v>0</v>
      </c>
      <c r="I42" s="180">
        <f>[4]AUTO!AF43</f>
        <v>0</v>
      </c>
      <c r="J42" s="180">
        <f>[4]AUTO!AG43</f>
        <v>0</v>
      </c>
      <c r="K42" s="180">
        <f>[4]AUTO!AJ43</f>
        <v>0</v>
      </c>
      <c r="L42" s="180">
        <f>[4]AUTO!AM43</f>
        <v>0</v>
      </c>
      <c r="M42" s="180">
        <f>[4]AUTO!AQ43</f>
        <v>0</v>
      </c>
      <c r="N42" s="180">
        <f>[4]AUTO!AR43</f>
        <v>0</v>
      </c>
      <c r="O42" s="180">
        <f t="shared" si="6"/>
        <v>61651</v>
      </c>
    </row>
    <row r="43" spans="1:15" x14ac:dyDescent="0.2">
      <c r="A43" s="60" t="s">
        <v>132</v>
      </c>
      <c r="B43" s="180">
        <f>[4]AUTO!F44</f>
        <v>756721</v>
      </c>
      <c r="C43" s="180">
        <f>[4]AUTO!K44</f>
        <v>0</v>
      </c>
      <c r="D43" s="180">
        <f>[4]AUTO!N44</f>
        <v>0</v>
      </c>
      <c r="E43" s="180">
        <f>[4]AUTO!S44</f>
        <v>0</v>
      </c>
      <c r="F43" s="180"/>
      <c r="G43" s="180">
        <f>[4]AUTO!AD44</f>
        <v>0</v>
      </c>
      <c r="H43" s="180">
        <f>[4]AUTO!AE44</f>
        <v>0</v>
      </c>
      <c r="I43" s="180">
        <f>[4]AUTO!AF44</f>
        <v>0</v>
      </c>
      <c r="J43" s="180">
        <f>[4]AUTO!AG44</f>
        <v>0</v>
      </c>
      <c r="K43" s="180">
        <f>[4]AUTO!AJ44</f>
        <v>0</v>
      </c>
      <c r="L43" s="180">
        <f>[4]AUTO!AM44</f>
        <v>0</v>
      </c>
      <c r="M43" s="180">
        <f>[4]AUTO!AQ44</f>
        <v>0</v>
      </c>
      <c r="N43" s="180">
        <f>[4]AUTO!AR44</f>
        <v>0</v>
      </c>
      <c r="O43" s="180">
        <f t="shared" si="6"/>
        <v>756721</v>
      </c>
    </row>
    <row r="44" spans="1:15" x14ac:dyDescent="0.2">
      <c r="A44" s="60" t="s">
        <v>133</v>
      </c>
      <c r="B44" s="180">
        <f>[4]AUTO!F45</f>
        <v>150190</v>
      </c>
      <c r="C44" s="180">
        <f>[4]AUTO!K45</f>
        <v>0</v>
      </c>
      <c r="D44" s="180">
        <f>[4]AUTO!N45</f>
        <v>0</v>
      </c>
      <c r="E44" s="180">
        <f>[4]AUTO!S45</f>
        <v>0</v>
      </c>
      <c r="F44" s="180"/>
      <c r="G44" s="180">
        <f>[4]AUTO!AD45</f>
        <v>0</v>
      </c>
      <c r="H44" s="180">
        <f>[4]AUTO!AE45</f>
        <v>0</v>
      </c>
      <c r="I44" s="180">
        <f>[4]AUTO!AF45</f>
        <v>0</v>
      </c>
      <c r="J44" s="180">
        <f>[4]AUTO!AG45</f>
        <v>0</v>
      </c>
      <c r="K44" s="180">
        <f>[4]AUTO!AJ45</f>
        <v>0</v>
      </c>
      <c r="L44" s="180">
        <f>[4]AUTO!AM45</f>
        <v>0</v>
      </c>
      <c r="M44" s="180">
        <f>[4]AUTO!AQ45</f>
        <v>0</v>
      </c>
      <c r="N44" s="180">
        <f>[4]AUTO!AR45</f>
        <v>0</v>
      </c>
      <c r="O44" s="180">
        <f t="shared" si="6"/>
        <v>150190</v>
      </c>
    </row>
    <row r="45" spans="1:15" x14ac:dyDescent="0.2">
      <c r="A45" s="60" t="s">
        <v>134</v>
      </c>
      <c r="B45" s="180">
        <f>[4]AUTO!F46</f>
        <v>60310</v>
      </c>
      <c r="C45" s="180">
        <f>[4]AUTO!K46</f>
        <v>0</v>
      </c>
      <c r="D45" s="180">
        <f>[4]AUTO!N46</f>
        <v>0</v>
      </c>
      <c r="E45" s="180">
        <f>[4]AUTO!S46</f>
        <v>0</v>
      </c>
      <c r="F45" s="180"/>
      <c r="G45" s="180">
        <f>[4]AUTO!AD46</f>
        <v>0</v>
      </c>
      <c r="H45" s="180">
        <f>[4]AUTO!AE46</f>
        <v>0</v>
      </c>
      <c r="I45" s="180">
        <f>[4]AUTO!AF46</f>
        <v>0</v>
      </c>
      <c r="J45" s="180">
        <f>[4]AUTO!AG46</f>
        <v>0</v>
      </c>
      <c r="K45" s="180">
        <f>[4]AUTO!AJ46</f>
        <v>0</v>
      </c>
      <c r="L45" s="180">
        <f>[4]AUTO!AM46</f>
        <v>0</v>
      </c>
      <c r="M45" s="180">
        <f>[4]AUTO!AQ46</f>
        <v>0</v>
      </c>
      <c r="N45" s="180">
        <f>[4]AUTO!AR46</f>
        <v>0</v>
      </c>
      <c r="O45" s="180">
        <f t="shared" si="6"/>
        <v>60310</v>
      </c>
    </row>
    <row r="46" spans="1:15" x14ac:dyDescent="0.2">
      <c r="A46" s="60" t="s">
        <v>135</v>
      </c>
      <c r="B46" s="180">
        <f>[4]AUTO!F47</f>
        <v>20349</v>
      </c>
      <c r="C46" s="180">
        <f>[4]AUTO!K47</f>
        <v>0</v>
      </c>
      <c r="D46" s="180">
        <f>[4]AUTO!N47</f>
        <v>0</v>
      </c>
      <c r="E46" s="180">
        <f>[4]AUTO!S47</f>
        <v>0</v>
      </c>
      <c r="F46" s="180"/>
      <c r="G46" s="180">
        <f>[4]AUTO!AD47</f>
        <v>0</v>
      </c>
      <c r="H46" s="180">
        <f>[4]AUTO!AE47</f>
        <v>0</v>
      </c>
      <c r="I46" s="180">
        <f>[4]AUTO!AF47</f>
        <v>0</v>
      </c>
      <c r="J46" s="180">
        <f>[4]AUTO!AG47</f>
        <v>0</v>
      </c>
      <c r="K46" s="180">
        <f>[4]AUTO!AJ47</f>
        <v>0</v>
      </c>
      <c r="L46" s="180">
        <f>[4]AUTO!AM47</f>
        <v>0</v>
      </c>
      <c r="M46" s="180">
        <f>[4]AUTO!AQ47</f>
        <v>0</v>
      </c>
      <c r="N46" s="180">
        <f>[4]AUTO!AR47</f>
        <v>0</v>
      </c>
      <c r="O46" s="180">
        <f t="shared" si="6"/>
        <v>20349</v>
      </c>
    </row>
    <row r="47" spans="1:15" hidden="1" x14ac:dyDescent="0.2">
      <c r="A47" s="60"/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</row>
    <row r="48" spans="1:15" x14ac:dyDescent="0.2">
      <c r="A48" s="60" t="s">
        <v>136</v>
      </c>
      <c r="B48" s="69">
        <f t="shared" ref="B48:O48" si="7">SUM(B49:B52)+SUM(B55:B67)+SUM(B72:B87)</f>
        <v>320288</v>
      </c>
      <c r="C48" s="69">
        <f t="shared" si="7"/>
        <v>20113</v>
      </c>
      <c r="D48" s="69">
        <f t="shared" si="7"/>
        <v>0</v>
      </c>
      <c r="E48" s="69">
        <f t="shared" si="7"/>
        <v>1906248</v>
      </c>
      <c r="F48" s="69">
        <f t="shared" si="7"/>
        <v>0</v>
      </c>
      <c r="G48" s="69">
        <f t="shared" si="7"/>
        <v>0</v>
      </c>
      <c r="H48" s="69">
        <f t="shared" si="7"/>
        <v>0</v>
      </c>
      <c r="I48" s="69">
        <f t="shared" si="7"/>
        <v>0</v>
      </c>
      <c r="J48" s="69">
        <f t="shared" si="7"/>
        <v>0</v>
      </c>
      <c r="K48" s="69">
        <f t="shared" si="7"/>
        <v>0</v>
      </c>
      <c r="L48" s="69">
        <f t="shared" si="7"/>
        <v>0</v>
      </c>
      <c r="M48" s="69">
        <f t="shared" si="7"/>
        <v>0</v>
      </c>
      <c r="N48" s="69">
        <f t="shared" si="7"/>
        <v>0</v>
      </c>
      <c r="O48" s="69">
        <f t="shared" si="7"/>
        <v>2246649</v>
      </c>
    </row>
    <row r="49" spans="1:15" hidden="1" x14ac:dyDescent="0.2">
      <c r="A49" s="60" t="s">
        <v>53</v>
      </c>
      <c r="B49" s="180">
        <f>[4]AUTO!F50</f>
        <v>0</v>
      </c>
      <c r="C49" s="180">
        <f>[4]AUTO!K50</f>
        <v>0</v>
      </c>
      <c r="D49" s="180">
        <f>[4]AUTO!N50</f>
        <v>0</v>
      </c>
      <c r="E49" s="180">
        <f>[4]AUTO!S50</f>
        <v>0</v>
      </c>
      <c r="F49" s="180"/>
      <c r="G49" s="180">
        <f>[4]AUTO!AD50</f>
        <v>0</v>
      </c>
      <c r="H49" s="180">
        <f>[4]AUTO!AE50</f>
        <v>0</v>
      </c>
      <c r="I49" s="180">
        <f>[4]AUTO!AF50</f>
        <v>0</v>
      </c>
      <c r="J49" s="180">
        <f>[4]AUTO!AG50</f>
        <v>0</v>
      </c>
      <c r="K49" s="180">
        <f>[4]AUTO!AJ50</f>
        <v>0</v>
      </c>
      <c r="L49" s="180">
        <f>[4]AUTO!AM50</f>
        <v>0</v>
      </c>
      <c r="M49" s="180">
        <f>[4]AUTO!AQ50</f>
        <v>0</v>
      </c>
      <c r="N49" s="180">
        <f>[4]AUTO!AR50</f>
        <v>0</v>
      </c>
      <c r="O49" s="180">
        <f>SUM(B49:N49)</f>
        <v>0</v>
      </c>
    </row>
    <row r="50" spans="1:15" x14ac:dyDescent="0.2">
      <c r="A50" s="60" t="s">
        <v>54</v>
      </c>
      <c r="B50" s="180">
        <f>[4]AUTO!F51</f>
        <v>2005</v>
      </c>
      <c r="C50" s="180">
        <f>[4]AUTO!K51</f>
        <v>0</v>
      </c>
      <c r="D50" s="180">
        <f>[4]AUTO!N51</f>
        <v>0</v>
      </c>
      <c r="E50" s="180">
        <f>[4]AUTO!S51</f>
        <v>0</v>
      </c>
      <c r="F50" s="180"/>
      <c r="G50" s="180">
        <f>[4]AUTO!AD51</f>
        <v>0</v>
      </c>
      <c r="H50" s="180">
        <f>[4]AUTO!AE51</f>
        <v>0</v>
      </c>
      <c r="I50" s="180">
        <f>[4]AUTO!AF51</f>
        <v>0</v>
      </c>
      <c r="J50" s="180">
        <f>[4]AUTO!AG51</f>
        <v>0</v>
      </c>
      <c r="K50" s="180">
        <f>[4]AUTO!AJ51</f>
        <v>0</v>
      </c>
      <c r="L50" s="180">
        <f>[4]AUTO!AM51</f>
        <v>0</v>
      </c>
      <c r="M50" s="180">
        <f>[4]AUTO!AQ51</f>
        <v>0</v>
      </c>
      <c r="N50" s="180">
        <f>[4]AUTO!AR51</f>
        <v>0</v>
      </c>
      <c r="O50" s="180">
        <f>SUM(B50:N50)</f>
        <v>2005</v>
      </c>
    </row>
    <row r="51" spans="1:15" x14ac:dyDescent="0.2">
      <c r="A51" s="60" t="s">
        <v>55</v>
      </c>
      <c r="B51" s="180">
        <f>[4]AUTO!F52</f>
        <v>2520</v>
      </c>
      <c r="C51" s="180">
        <f>[4]AUTO!K52</f>
        <v>0</v>
      </c>
      <c r="D51" s="180">
        <f>[4]AUTO!N52</f>
        <v>0</v>
      </c>
      <c r="E51" s="180">
        <f>[4]AUTO!S52</f>
        <v>0</v>
      </c>
      <c r="F51" s="180"/>
      <c r="G51" s="180">
        <f>[4]AUTO!AD52</f>
        <v>0</v>
      </c>
      <c r="H51" s="180">
        <f>[4]AUTO!AE52</f>
        <v>0</v>
      </c>
      <c r="I51" s="180">
        <f>[4]AUTO!AF52</f>
        <v>0</v>
      </c>
      <c r="J51" s="180">
        <f>[4]AUTO!AG52</f>
        <v>0</v>
      </c>
      <c r="K51" s="180">
        <f>[4]AUTO!AJ52</f>
        <v>0</v>
      </c>
      <c r="L51" s="180">
        <f>[4]AUTO!AM52</f>
        <v>0</v>
      </c>
      <c r="M51" s="180">
        <f>[4]AUTO!AQ52</f>
        <v>0</v>
      </c>
      <c r="N51" s="180">
        <f>[4]AUTO!AR52</f>
        <v>0</v>
      </c>
      <c r="O51" s="180">
        <f>SUM(B51:N51)</f>
        <v>2520</v>
      </c>
    </row>
    <row r="52" spans="1:15" ht="14.25" customHeight="1" x14ac:dyDescent="0.2">
      <c r="A52" s="60" t="s">
        <v>56</v>
      </c>
      <c r="B52" s="180">
        <f t="shared" ref="B52:M52" si="8">+B53+B54</f>
        <v>22510</v>
      </c>
      <c r="C52" s="180">
        <f t="shared" si="8"/>
        <v>0</v>
      </c>
      <c r="D52" s="180">
        <f t="shared" si="8"/>
        <v>0</v>
      </c>
      <c r="E52" s="180">
        <f t="shared" si="8"/>
        <v>1030208</v>
      </c>
      <c r="F52" s="180"/>
      <c r="G52" s="180">
        <f t="shared" si="8"/>
        <v>0</v>
      </c>
      <c r="H52" s="180">
        <f t="shared" si="8"/>
        <v>0</v>
      </c>
      <c r="I52" s="180">
        <f t="shared" si="8"/>
        <v>0</v>
      </c>
      <c r="J52" s="180">
        <f t="shared" si="8"/>
        <v>0</v>
      </c>
      <c r="K52" s="180">
        <f t="shared" si="8"/>
        <v>0</v>
      </c>
      <c r="L52" s="180">
        <f t="shared" si="8"/>
        <v>0</v>
      </c>
      <c r="M52" s="180">
        <f t="shared" si="8"/>
        <v>0</v>
      </c>
      <c r="N52" s="180">
        <f>+N53+N54</f>
        <v>0</v>
      </c>
      <c r="O52" s="180">
        <f>+O53+O54</f>
        <v>1052718</v>
      </c>
    </row>
    <row r="53" spans="1:15" ht="15" hidden="1" customHeight="1" x14ac:dyDescent="0.2">
      <c r="A53" s="60" t="s">
        <v>137</v>
      </c>
      <c r="B53" s="180">
        <f>[4]AUTO!F54</f>
        <v>8006</v>
      </c>
      <c r="C53" s="180">
        <f>[4]AUTO!K54</f>
        <v>0</v>
      </c>
      <c r="D53" s="180">
        <f>[4]AUTO!N54</f>
        <v>0</v>
      </c>
      <c r="E53" s="180">
        <f>[4]AUTO!S54</f>
        <v>1030208</v>
      </c>
      <c r="F53" s="180"/>
      <c r="G53" s="180">
        <f>[4]AUTO!AD54</f>
        <v>0</v>
      </c>
      <c r="H53" s="180">
        <f>[4]AUTO!AE54</f>
        <v>0</v>
      </c>
      <c r="I53" s="180">
        <f>[4]AUTO!AF54</f>
        <v>0</v>
      </c>
      <c r="J53" s="180">
        <f>[4]AUTO!AG54</f>
        <v>0</v>
      </c>
      <c r="K53" s="180">
        <f>[4]AUTO!AJ54</f>
        <v>0</v>
      </c>
      <c r="L53" s="180">
        <f>[4]AUTO!AM54</f>
        <v>0</v>
      </c>
      <c r="M53" s="180">
        <f>[4]AUTO!AQ54</f>
        <v>0</v>
      </c>
      <c r="N53" s="180">
        <f>[4]AUTO!AR54</f>
        <v>0</v>
      </c>
      <c r="O53" s="180">
        <f>SUM(B53:N53)</f>
        <v>1038214</v>
      </c>
    </row>
    <row r="54" spans="1:15" ht="13.5" hidden="1" customHeight="1" x14ac:dyDescent="0.2">
      <c r="A54" s="60" t="s">
        <v>138</v>
      </c>
      <c r="B54" s="180">
        <f>[4]AUTO!F55</f>
        <v>14504</v>
      </c>
      <c r="C54" s="180">
        <f>[4]AUTO!K55</f>
        <v>0</v>
      </c>
      <c r="D54" s="180">
        <f>[4]AUTO!N55</f>
        <v>0</v>
      </c>
      <c r="E54" s="180">
        <f>[4]AUTO!S55</f>
        <v>0</v>
      </c>
      <c r="F54" s="180"/>
      <c r="G54" s="180">
        <f>[4]AUTO!AD55</f>
        <v>0</v>
      </c>
      <c r="H54" s="180">
        <f>[4]AUTO!AE55</f>
        <v>0</v>
      </c>
      <c r="I54" s="180">
        <f>[4]AUTO!AF55</f>
        <v>0</v>
      </c>
      <c r="J54" s="180">
        <f>[4]AUTO!AG55</f>
        <v>0</v>
      </c>
      <c r="K54" s="180">
        <f>[4]AUTO!AJ55</f>
        <v>0</v>
      </c>
      <c r="L54" s="180">
        <f>[4]AUTO!AM55</f>
        <v>0</v>
      </c>
      <c r="M54" s="180">
        <f>[4]AUTO!AQ55</f>
        <v>0</v>
      </c>
      <c r="N54" s="180">
        <f>[4]AUTO!AR55</f>
        <v>0</v>
      </c>
      <c r="O54" s="180">
        <f>SUM(B54:N54)</f>
        <v>14504</v>
      </c>
    </row>
    <row r="55" spans="1:15" x14ac:dyDescent="0.2">
      <c r="A55" s="60" t="s">
        <v>59</v>
      </c>
      <c r="B55" s="180">
        <f>[4]AUTO!F56</f>
        <v>2269</v>
      </c>
      <c r="C55" s="180">
        <f>[4]AUTO!K56</f>
        <v>0</v>
      </c>
      <c r="D55" s="180">
        <f>[4]AUTO!N56</f>
        <v>0</v>
      </c>
      <c r="E55" s="180">
        <f>[4]AUTO!S56</f>
        <v>0</v>
      </c>
      <c r="F55" s="180"/>
      <c r="G55" s="180">
        <f>[4]AUTO!AD56</f>
        <v>0</v>
      </c>
      <c r="H55" s="180">
        <f>[4]AUTO!AE56</f>
        <v>0</v>
      </c>
      <c r="I55" s="180">
        <f>[4]AUTO!AF56</f>
        <v>0</v>
      </c>
      <c r="J55" s="180">
        <f>[4]AUTO!AG56</f>
        <v>0</v>
      </c>
      <c r="K55" s="180">
        <f>[4]AUTO!AJ56</f>
        <v>0</v>
      </c>
      <c r="L55" s="180">
        <f>[4]AUTO!AM56</f>
        <v>0</v>
      </c>
      <c r="M55" s="180">
        <f>[4]AUTO!AQ56</f>
        <v>0</v>
      </c>
      <c r="N55" s="180">
        <f>[4]AUTO!AR56</f>
        <v>0</v>
      </c>
      <c r="O55" s="180">
        <f>SUM(B55:N55)</f>
        <v>2269</v>
      </c>
    </row>
    <row r="56" spans="1:15" x14ac:dyDescent="0.2">
      <c r="A56" s="60" t="s">
        <v>60</v>
      </c>
      <c r="B56" s="180">
        <f>[4]AUTO!F57</f>
        <v>3784</v>
      </c>
      <c r="C56" s="180">
        <f>[4]AUTO!K57</f>
        <v>0</v>
      </c>
      <c r="D56" s="180">
        <f>[4]AUTO!N57</f>
        <v>0</v>
      </c>
      <c r="E56" s="180">
        <f>[4]AUTO!S57</f>
        <v>0</v>
      </c>
      <c r="F56" s="180"/>
      <c r="G56" s="180">
        <f>[4]AUTO!AD57</f>
        <v>0</v>
      </c>
      <c r="H56" s="180">
        <f>[4]AUTO!AE57</f>
        <v>0</v>
      </c>
      <c r="I56" s="180">
        <f>[4]AUTO!AF57</f>
        <v>0</v>
      </c>
      <c r="J56" s="180">
        <f>[4]AUTO!AG57</f>
        <v>0</v>
      </c>
      <c r="K56" s="180">
        <f>[4]AUTO!AJ57</f>
        <v>0</v>
      </c>
      <c r="L56" s="180">
        <f>[4]AUTO!AM57</f>
        <v>0</v>
      </c>
      <c r="M56" s="180">
        <f>[4]AUTO!AQ57</f>
        <v>0</v>
      </c>
      <c r="N56" s="180">
        <f>[4]AUTO!AR57</f>
        <v>0</v>
      </c>
      <c r="O56" s="180">
        <f>SUM(B56:N56)</f>
        <v>3784</v>
      </c>
    </row>
    <row r="57" spans="1:15" x14ac:dyDescent="0.2">
      <c r="A57" s="60" t="s">
        <v>61</v>
      </c>
      <c r="B57" s="180">
        <f>[4]AUTO!F58</f>
        <v>10245</v>
      </c>
      <c r="C57" s="180">
        <f>[4]AUTO!K58</f>
        <v>0</v>
      </c>
      <c r="D57" s="180">
        <f>[4]AUTO!N58</f>
        <v>0</v>
      </c>
      <c r="E57" s="180">
        <f>[4]AUTO!S58</f>
        <v>0</v>
      </c>
      <c r="F57" s="180"/>
      <c r="G57" s="180">
        <f>[4]AUTO!AD58</f>
        <v>0</v>
      </c>
      <c r="H57" s="180">
        <f>[4]AUTO!AE58</f>
        <v>0</v>
      </c>
      <c r="I57" s="180">
        <f>[4]AUTO!AF58</f>
        <v>0</v>
      </c>
      <c r="J57" s="180">
        <f>[4]AUTO!AG58</f>
        <v>0</v>
      </c>
      <c r="K57" s="180">
        <f>[4]AUTO!AJ58</f>
        <v>0</v>
      </c>
      <c r="L57" s="180">
        <f>[4]AUTO!AM58</f>
        <v>0</v>
      </c>
      <c r="M57" s="180">
        <f>[4]AUTO!AQ58</f>
        <v>0</v>
      </c>
      <c r="N57" s="180">
        <f>[4]AUTO!AR58</f>
        <v>0</v>
      </c>
      <c r="O57" s="180">
        <f>SUM(B57:N57)</f>
        <v>10245</v>
      </c>
    </row>
    <row r="58" spans="1:15" x14ac:dyDescent="0.2">
      <c r="A58" s="60" t="s">
        <v>62</v>
      </c>
      <c r="B58" s="180">
        <f>[4]AUTO!F59</f>
        <v>796</v>
      </c>
      <c r="C58" s="180">
        <f>[4]AUTO!K59</f>
        <v>0</v>
      </c>
      <c r="D58" s="180">
        <f>[4]AUTO!N59</f>
        <v>0</v>
      </c>
      <c r="E58" s="180">
        <f>[4]AUTO!S59</f>
        <v>41869</v>
      </c>
      <c r="F58" s="180"/>
      <c r="G58" s="180">
        <f>[4]AUTO!AD59</f>
        <v>0</v>
      </c>
      <c r="H58" s="180">
        <f>[4]AUTO!AE59</f>
        <v>0</v>
      </c>
      <c r="I58" s="180">
        <f>[4]AUTO!AF59</f>
        <v>0</v>
      </c>
      <c r="J58" s="180">
        <f>[4]AUTO!AG59</f>
        <v>0</v>
      </c>
      <c r="K58" s="180">
        <f>[4]AUTO!AJ59</f>
        <v>0</v>
      </c>
      <c r="L58" s="180">
        <f>[4]AUTO!AM59</f>
        <v>0</v>
      </c>
      <c r="M58" s="180">
        <f>[4]AUTO!AQ59</f>
        <v>0</v>
      </c>
      <c r="N58" s="180">
        <f>[4]AUTO!AR59</f>
        <v>0</v>
      </c>
      <c r="O58" s="180">
        <f t="shared" ref="O58:O66" si="9">SUM(B58:N58)</f>
        <v>42665</v>
      </c>
    </row>
    <row r="59" spans="1:15" x14ac:dyDescent="0.2">
      <c r="A59" s="60" t="s">
        <v>222</v>
      </c>
      <c r="B59" s="180">
        <f>[4]AUTO!F60</f>
        <v>2881</v>
      </c>
      <c r="C59" s="180">
        <f>[4]AUTO!K60</f>
        <v>0</v>
      </c>
      <c r="D59" s="180">
        <f>[4]AUTO!N60</f>
        <v>0</v>
      </c>
      <c r="E59" s="180">
        <f>[4]AUTO!S60</f>
        <v>0</v>
      </c>
      <c r="F59" s="180"/>
      <c r="G59" s="180">
        <f>[4]AUTO!AD60</f>
        <v>0</v>
      </c>
      <c r="H59" s="180">
        <f>[4]AUTO!AE60</f>
        <v>0</v>
      </c>
      <c r="I59" s="180">
        <f>[4]AUTO!AF60</f>
        <v>0</v>
      </c>
      <c r="J59" s="180">
        <f>[4]AUTO!AG60</f>
        <v>0</v>
      </c>
      <c r="K59" s="180">
        <f>[4]AUTO!AJ60</f>
        <v>0</v>
      </c>
      <c r="L59" s="180">
        <f>[4]AUTO!AM60</f>
        <v>0</v>
      </c>
      <c r="M59" s="180">
        <f>[4]AUTO!AQ60</f>
        <v>0</v>
      </c>
      <c r="N59" s="180">
        <f>[4]AUTO!AR60</f>
        <v>0</v>
      </c>
      <c r="O59" s="180">
        <f t="shared" si="9"/>
        <v>2881</v>
      </c>
    </row>
    <row r="60" spans="1:15" x14ac:dyDescent="0.2">
      <c r="A60" s="60" t="s">
        <v>63</v>
      </c>
      <c r="B60" s="180">
        <f>[4]AUTO!F61</f>
        <v>4832</v>
      </c>
      <c r="C60" s="180">
        <f>[4]AUTO!K61</f>
        <v>0</v>
      </c>
      <c r="D60" s="180">
        <f>[4]AUTO!N61</f>
        <v>0</v>
      </c>
      <c r="E60" s="180">
        <f>[4]AUTO!S61</f>
        <v>10830</v>
      </c>
      <c r="F60" s="180"/>
      <c r="G60" s="180">
        <f>[4]AUTO!AD61</f>
        <v>0</v>
      </c>
      <c r="H60" s="180">
        <f>[4]AUTO!AE61</f>
        <v>0</v>
      </c>
      <c r="I60" s="180">
        <f>[4]AUTO!AF61</f>
        <v>0</v>
      </c>
      <c r="J60" s="180">
        <f>[4]AUTO!AG61</f>
        <v>0</v>
      </c>
      <c r="K60" s="180">
        <f>[4]AUTO!AJ61</f>
        <v>0</v>
      </c>
      <c r="L60" s="180">
        <f>[4]AUTO!AM61</f>
        <v>0</v>
      </c>
      <c r="M60" s="180">
        <f>[4]AUTO!AQ61</f>
        <v>0</v>
      </c>
      <c r="N60" s="180">
        <f>[4]AUTO!AR61</f>
        <v>0</v>
      </c>
      <c r="O60" s="180">
        <f t="shared" si="9"/>
        <v>15662</v>
      </c>
    </row>
    <row r="61" spans="1:15" x14ac:dyDescent="0.2">
      <c r="A61" s="60" t="s">
        <v>178</v>
      </c>
      <c r="B61" s="180">
        <f>[4]AUTO!F62</f>
        <v>3236</v>
      </c>
      <c r="C61" s="180">
        <f>[4]AUTO!K62</f>
        <v>0</v>
      </c>
      <c r="D61" s="180">
        <f>[4]AUTO!N62</f>
        <v>0</v>
      </c>
      <c r="E61" s="180">
        <f>[4]AUTO!S62</f>
        <v>0</v>
      </c>
      <c r="F61" s="180"/>
      <c r="G61" s="180">
        <f>[4]AUTO!AD62</f>
        <v>0</v>
      </c>
      <c r="H61" s="180">
        <f>[4]AUTO!AE62</f>
        <v>0</v>
      </c>
      <c r="I61" s="180">
        <f>[4]AUTO!AF62</f>
        <v>0</v>
      </c>
      <c r="J61" s="180">
        <f>[4]AUTO!AG62</f>
        <v>0</v>
      </c>
      <c r="K61" s="180">
        <f>[4]AUTO!AJ62</f>
        <v>0</v>
      </c>
      <c r="L61" s="180">
        <f>[4]AUTO!AM62</f>
        <v>0</v>
      </c>
      <c r="M61" s="180">
        <f>[4]AUTO!AQ62</f>
        <v>0</v>
      </c>
      <c r="N61" s="180">
        <f>[4]AUTO!AR62</f>
        <v>0</v>
      </c>
      <c r="O61" s="180">
        <f t="shared" si="9"/>
        <v>3236</v>
      </c>
    </row>
    <row r="62" spans="1:15" x14ac:dyDescent="0.2">
      <c r="A62" s="60" t="s">
        <v>64</v>
      </c>
      <c r="B62" s="180">
        <f>[4]AUTO!F63</f>
        <v>18028</v>
      </c>
      <c r="C62" s="180">
        <f>[4]AUTO!K63</f>
        <v>0</v>
      </c>
      <c r="D62" s="180">
        <f>[4]AUTO!N63</f>
        <v>0</v>
      </c>
      <c r="E62" s="180">
        <f>[4]AUTO!S63</f>
        <v>134968</v>
      </c>
      <c r="F62" s="180"/>
      <c r="G62" s="180">
        <f>[4]AUTO!AD63</f>
        <v>0</v>
      </c>
      <c r="H62" s="180">
        <f>[4]AUTO!AE63</f>
        <v>0</v>
      </c>
      <c r="I62" s="180">
        <f>[4]AUTO!AF63</f>
        <v>0</v>
      </c>
      <c r="J62" s="180">
        <f>[4]AUTO!AG63</f>
        <v>0</v>
      </c>
      <c r="K62" s="180">
        <f>[4]AUTO!AJ63</f>
        <v>0</v>
      </c>
      <c r="L62" s="180">
        <f>[4]AUTO!AM63</f>
        <v>0</v>
      </c>
      <c r="M62" s="180">
        <f>[4]AUTO!AQ63</f>
        <v>0</v>
      </c>
      <c r="N62" s="180">
        <f>[4]AUTO!AR63</f>
        <v>0</v>
      </c>
      <c r="O62" s="180">
        <f t="shared" si="9"/>
        <v>152996</v>
      </c>
    </row>
    <row r="63" spans="1:15" x14ac:dyDescent="0.2">
      <c r="A63" s="60" t="s">
        <v>65</v>
      </c>
      <c r="B63" s="180">
        <f>[4]AUTO!F64</f>
        <v>3356</v>
      </c>
      <c r="C63" s="180">
        <f>[4]AUTO!K64</f>
        <v>0</v>
      </c>
      <c r="D63" s="180">
        <f>[4]AUTO!N64</f>
        <v>0</v>
      </c>
      <c r="E63" s="180">
        <f>[4]AUTO!S64</f>
        <v>0</v>
      </c>
      <c r="F63" s="180"/>
      <c r="G63" s="180">
        <f>[4]AUTO!AD64</f>
        <v>0</v>
      </c>
      <c r="H63" s="180">
        <f>[4]AUTO!AE64</f>
        <v>0</v>
      </c>
      <c r="I63" s="180">
        <f>[4]AUTO!AF64</f>
        <v>0</v>
      </c>
      <c r="J63" s="180">
        <f>[4]AUTO!AG64</f>
        <v>0</v>
      </c>
      <c r="K63" s="180">
        <f>[4]AUTO!AJ64</f>
        <v>0</v>
      </c>
      <c r="L63" s="180">
        <f>[4]AUTO!AM64</f>
        <v>0</v>
      </c>
      <c r="M63" s="180">
        <f>[4]AUTO!AQ64</f>
        <v>0</v>
      </c>
      <c r="N63" s="180">
        <f>[4]AUTO!AR64</f>
        <v>0</v>
      </c>
      <c r="O63" s="180">
        <f t="shared" si="9"/>
        <v>3356</v>
      </c>
    </row>
    <row r="64" spans="1:15" x14ac:dyDescent="0.2">
      <c r="A64" s="60" t="s">
        <v>66</v>
      </c>
      <c r="B64" s="180">
        <f>[4]AUTO!F65</f>
        <v>3386</v>
      </c>
      <c r="C64" s="180">
        <f>[4]AUTO!K65</f>
        <v>0</v>
      </c>
      <c r="D64" s="180">
        <f>[4]AUTO!N65</f>
        <v>0</v>
      </c>
      <c r="E64" s="180">
        <f>[4]AUTO!S65</f>
        <v>0</v>
      </c>
      <c r="F64" s="180"/>
      <c r="G64" s="180">
        <f>[4]AUTO!AD65</f>
        <v>0</v>
      </c>
      <c r="H64" s="180">
        <f>[4]AUTO!AE65</f>
        <v>0</v>
      </c>
      <c r="I64" s="180">
        <f>[4]AUTO!AF65</f>
        <v>0</v>
      </c>
      <c r="J64" s="180">
        <f>[4]AUTO!AG65</f>
        <v>0</v>
      </c>
      <c r="K64" s="180">
        <f>[4]AUTO!AJ65</f>
        <v>0</v>
      </c>
      <c r="L64" s="180">
        <f>[4]AUTO!AM65</f>
        <v>0</v>
      </c>
      <c r="M64" s="180">
        <f>[4]AUTO!AQ65</f>
        <v>0</v>
      </c>
      <c r="N64" s="180">
        <f>[4]AUTO!AR65</f>
        <v>0</v>
      </c>
      <c r="O64" s="180">
        <f t="shared" si="9"/>
        <v>3386</v>
      </c>
    </row>
    <row r="65" spans="1:15" x14ac:dyDescent="0.2">
      <c r="A65" s="60" t="s">
        <v>67</v>
      </c>
      <c r="B65" s="180">
        <f>[4]AUTO!F66</f>
        <v>1588</v>
      </c>
      <c r="C65" s="180">
        <f>[4]AUTO!K66</f>
        <v>0</v>
      </c>
      <c r="D65" s="180">
        <f>[4]AUTO!N66</f>
        <v>0</v>
      </c>
      <c r="E65" s="180">
        <f>[4]AUTO!S66</f>
        <v>30399</v>
      </c>
      <c r="F65" s="180"/>
      <c r="G65" s="180">
        <f>[4]AUTO!AD66</f>
        <v>0</v>
      </c>
      <c r="H65" s="180">
        <f>[4]AUTO!AE66</f>
        <v>0</v>
      </c>
      <c r="I65" s="180">
        <f>[4]AUTO!AF66</f>
        <v>0</v>
      </c>
      <c r="J65" s="180">
        <f>[4]AUTO!AG66</f>
        <v>0</v>
      </c>
      <c r="K65" s="180">
        <f>[4]AUTO!AJ66</f>
        <v>0</v>
      </c>
      <c r="L65" s="180">
        <f>[4]AUTO!AM66</f>
        <v>0</v>
      </c>
      <c r="M65" s="180">
        <f>[4]AUTO!AQ66</f>
        <v>0</v>
      </c>
      <c r="N65" s="180">
        <f>[4]AUTO!AR66</f>
        <v>0</v>
      </c>
      <c r="O65" s="180">
        <f t="shared" si="9"/>
        <v>31987</v>
      </c>
    </row>
    <row r="66" spans="1:15" x14ac:dyDescent="0.2">
      <c r="A66" s="60" t="s">
        <v>68</v>
      </c>
      <c r="B66" s="180">
        <f>[4]AUTO!F67</f>
        <v>1419</v>
      </c>
      <c r="C66" s="180">
        <f>[4]AUTO!K67</f>
        <v>2698</v>
      </c>
      <c r="D66" s="180">
        <f>[4]AUTO!N67</f>
        <v>0</v>
      </c>
      <c r="E66" s="180">
        <f>[4]AUTO!S67</f>
        <v>0</v>
      </c>
      <c r="F66" s="180"/>
      <c r="G66" s="180">
        <f>[4]AUTO!AD67</f>
        <v>0</v>
      </c>
      <c r="H66" s="180">
        <f>[4]AUTO!AE67</f>
        <v>0</v>
      </c>
      <c r="I66" s="180">
        <f>[4]AUTO!AF67</f>
        <v>0</v>
      </c>
      <c r="J66" s="180">
        <f>[4]AUTO!AG67</f>
        <v>0</v>
      </c>
      <c r="K66" s="180">
        <f>[4]AUTO!AJ67</f>
        <v>0</v>
      </c>
      <c r="L66" s="180">
        <f>[4]AUTO!AM67</f>
        <v>0</v>
      </c>
      <c r="M66" s="180">
        <f>[4]AUTO!AQ67</f>
        <v>0</v>
      </c>
      <c r="N66" s="180">
        <f>[4]AUTO!AR67</f>
        <v>0</v>
      </c>
      <c r="O66" s="180">
        <f t="shared" si="9"/>
        <v>4117</v>
      </c>
    </row>
    <row r="67" spans="1:15" x14ac:dyDescent="0.2">
      <c r="A67" s="18" t="s">
        <v>69</v>
      </c>
      <c r="B67" s="69">
        <f t="shared" ref="B67:N67" si="10">SUM(B68:B71)</f>
        <v>15332</v>
      </c>
      <c r="C67" s="69">
        <f t="shared" si="10"/>
        <v>0</v>
      </c>
      <c r="D67" s="69">
        <f t="shared" si="10"/>
        <v>0</v>
      </c>
      <c r="E67" s="69">
        <f t="shared" si="10"/>
        <v>657974</v>
      </c>
      <c r="F67" s="69"/>
      <c r="G67" s="69">
        <f t="shared" si="10"/>
        <v>0</v>
      </c>
      <c r="H67" s="69">
        <f t="shared" si="10"/>
        <v>0</v>
      </c>
      <c r="I67" s="69">
        <f t="shared" si="10"/>
        <v>0</v>
      </c>
      <c r="J67" s="69">
        <f t="shared" si="10"/>
        <v>0</v>
      </c>
      <c r="K67" s="69">
        <f t="shared" si="10"/>
        <v>0</v>
      </c>
      <c r="L67" s="69">
        <f t="shared" si="10"/>
        <v>0</v>
      </c>
      <c r="M67" s="69">
        <f t="shared" si="10"/>
        <v>0</v>
      </c>
      <c r="N67" s="69">
        <f t="shared" si="10"/>
        <v>0</v>
      </c>
      <c r="O67" s="69">
        <f>SUM(O68:O71)</f>
        <v>673306</v>
      </c>
    </row>
    <row r="68" spans="1:15" x14ac:dyDescent="0.2">
      <c r="A68" s="18" t="s">
        <v>70</v>
      </c>
      <c r="B68" s="180">
        <f>[4]AUTO!F69</f>
        <v>1540</v>
      </c>
      <c r="C68" s="180">
        <f>[4]AUTO!K69</f>
        <v>0</v>
      </c>
      <c r="D68" s="180">
        <f>[4]AUTO!N69</f>
        <v>0</v>
      </c>
      <c r="E68" s="180">
        <f>[4]AUTO!S69</f>
        <v>657974</v>
      </c>
      <c r="F68" s="180"/>
      <c r="G68" s="180">
        <f>[4]AUTO!AD69</f>
        <v>0</v>
      </c>
      <c r="H68" s="180">
        <f>[4]AUTO!AE69</f>
        <v>0</v>
      </c>
      <c r="I68" s="180">
        <f>[4]AUTO!AF69</f>
        <v>0</v>
      </c>
      <c r="J68" s="180">
        <f>[4]AUTO!AG69</f>
        <v>0</v>
      </c>
      <c r="K68" s="180">
        <f>[4]AUTO!AJ69</f>
        <v>0</v>
      </c>
      <c r="L68" s="180">
        <f>[4]AUTO!AM69</f>
        <v>0</v>
      </c>
      <c r="M68" s="180">
        <f>[4]AUTO!AQ69</f>
        <v>0</v>
      </c>
      <c r="N68" s="180">
        <f>[4]AUTO!AR69</f>
        <v>0</v>
      </c>
      <c r="O68" s="180">
        <f t="shared" ref="O68:O87" si="11">SUM(B68:N68)</f>
        <v>659514</v>
      </c>
    </row>
    <row r="69" spans="1:15" x14ac:dyDescent="0.2">
      <c r="A69" s="18" t="s">
        <v>71</v>
      </c>
      <c r="B69" s="180">
        <f>[4]AUTO!F70</f>
        <v>4660</v>
      </c>
      <c r="C69" s="180">
        <f>[4]AUTO!K70</f>
        <v>0</v>
      </c>
      <c r="D69" s="180">
        <f>[4]AUTO!N70</f>
        <v>0</v>
      </c>
      <c r="E69" s="180">
        <f>[4]AUTO!S70</f>
        <v>0</v>
      </c>
      <c r="F69" s="180"/>
      <c r="G69" s="180">
        <f>[4]AUTO!AD70</f>
        <v>0</v>
      </c>
      <c r="H69" s="180">
        <f>[4]AUTO!AE70</f>
        <v>0</v>
      </c>
      <c r="I69" s="180">
        <f>[4]AUTO!AF70</f>
        <v>0</v>
      </c>
      <c r="J69" s="180">
        <f>[4]AUTO!AG70</f>
        <v>0</v>
      </c>
      <c r="K69" s="180">
        <f>[4]AUTO!AJ70</f>
        <v>0</v>
      </c>
      <c r="L69" s="180">
        <f>[4]AUTO!AM70</f>
        <v>0</v>
      </c>
      <c r="M69" s="180">
        <f>[4]AUTO!AQ70</f>
        <v>0</v>
      </c>
      <c r="N69" s="180">
        <f>[4]AUTO!AR70</f>
        <v>0</v>
      </c>
      <c r="O69" s="180">
        <f t="shared" si="11"/>
        <v>4660</v>
      </c>
    </row>
    <row r="70" spans="1:15" x14ac:dyDescent="0.2">
      <c r="A70" s="18" t="s">
        <v>72</v>
      </c>
      <c r="B70" s="180">
        <f>[4]AUTO!F71</f>
        <v>4872</v>
      </c>
      <c r="C70" s="180">
        <f>[4]AUTO!K71</f>
        <v>0</v>
      </c>
      <c r="D70" s="180">
        <f>[4]AUTO!N71</f>
        <v>0</v>
      </c>
      <c r="E70" s="180">
        <f>[4]AUTO!S71</f>
        <v>0</v>
      </c>
      <c r="F70" s="180"/>
      <c r="G70" s="180">
        <f>[4]AUTO!AD71</f>
        <v>0</v>
      </c>
      <c r="H70" s="180">
        <f>[4]AUTO!AE71</f>
        <v>0</v>
      </c>
      <c r="I70" s="180">
        <f>[4]AUTO!AF71</f>
        <v>0</v>
      </c>
      <c r="J70" s="180">
        <f>[4]AUTO!AG71</f>
        <v>0</v>
      </c>
      <c r="K70" s="180">
        <f>[4]AUTO!AJ71</f>
        <v>0</v>
      </c>
      <c r="L70" s="180">
        <f>[4]AUTO!AM71</f>
        <v>0</v>
      </c>
      <c r="M70" s="180">
        <f>[4]AUTO!AQ71</f>
        <v>0</v>
      </c>
      <c r="N70" s="180">
        <f>[4]AUTO!AR71</f>
        <v>0</v>
      </c>
      <c r="O70" s="180">
        <f t="shared" si="11"/>
        <v>4872</v>
      </c>
    </row>
    <row r="71" spans="1:15" x14ac:dyDescent="0.2">
      <c r="A71" s="18" t="s">
        <v>73</v>
      </c>
      <c r="B71" s="180">
        <f>[4]AUTO!F72</f>
        <v>4260</v>
      </c>
      <c r="C71" s="180">
        <f>[4]AUTO!K72</f>
        <v>0</v>
      </c>
      <c r="D71" s="180">
        <f>[4]AUTO!N72</f>
        <v>0</v>
      </c>
      <c r="E71" s="180">
        <f>[4]AUTO!S72</f>
        <v>0</v>
      </c>
      <c r="F71" s="180"/>
      <c r="G71" s="180">
        <f>[4]AUTO!AD72</f>
        <v>0</v>
      </c>
      <c r="H71" s="180">
        <f>[4]AUTO!AE72</f>
        <v>0</v>
      </c>
      <c r="I71" s="180">
        <f>[4]AUTO!AF72</f>
        <v>0</v>
      </c>
      <c r="J71" s="180">
        <f>[4]AUTO!AG72</f>
        <v>0</v>
      </c>
      <c r="K71" s="180">
        <f>[4]AUTO!AJ72</f>
        <v>0</v>
      </c>
      <c r="L71" s="180">
        <f>[4]AUTO!AM72</f>
        <v>0</v>
      </c>
      <c r="M71" s="180">
        <f>[4]AUTO!AQ72</f>
        <v>0</v>
      </c>
      <c r="N71" s="180">
        <f>[4]AUTO!AR72</f>
        <v>0</v>
      </c>
      <c r="O71" s="180">
        <f t="shared" si="11"/>
        <v>4260</v>
      </c>
    </row>
    <row r="72" spans="1:15" x14ac:dyDescent="0.2">
      <c r="A72" s="18" t="s">
        <v>74</v>
      </c>
      <c r="B72" s="180">
        <f>[4]AUTO!F73</f>
        <v>47467</v>
      </c>
      <c r="C72" s="180">
        <f>[4]AUTO!K73</f>
        <v>0</v>
      </c>
      <c r="D72" s="180">
        <f>[4]AUTO!N73</f>
        <v>0</v>
      </c>
      <c r="E72" s="180">
        <f>[4]AUTO!S73</f>
        <v>0</v>
      </c>
      <c r="F72" s="180"/>
      <c r="G72" s="180">
        <f>[4]AUTO!AD73</f>
        <v>0</v>
      </c>
      <c r="H72" s="180">
        <f>[4]AUTO!AE73</f>
        <v>0</v>
      </c>
      <c r="I72" s="180">
        <f>[4]AUTO!AF73</f>
        <v>0</v>
      </c>
      <c r="J72" s="180">
        <f>[4]AUTO!AG73</f>
        <v>0</v>
      </c>
      <c r="K72" s="180">
        <f>[4]AUTO!AJ73</f>
        <v>0</v>
      </c>
      <c r="L72" s="180">
        <f>[4]AUTO!AM73</f>
        <v>0</v>
      </c>
      <c r="M72" s="180">
        <f>[4]AUTO!AQ73</f>
        <v>0</v>
      </c>
      <c r="N72" s="180">
        <f>[4]AUTO!AR73</f>
        <v>0</v>
      </c>
      <c r="O72" s="180">
        <f t="shared" si="11"/>
        <v>47467</v>
      </c>
    </row>
    <row r="73" spans="1:15" x14ac:dyDescent="0.2">
      <c r="A73" s="18" t="s">
        <v>139</v>
      </c>
      <c r="B73" s="180">
        <f>[4]AUTO!F74</f>
        <v>32895</v>
      </c>
      <c r="C73" s="180">
        <f>[4]AUTO!K74</f>
        <v>0</v>
      </c>
      <c r="D73" s="180">
        <f>[4]AUTO!N74</f>
        <v>0</v>
      </c>
      <c r="E73" s="180">
        <f>[4]AUTO!S74</f>
        <v>0</v>
      </c>
      <c r="F73" s="180"/>
      <c r="G73" s="180">
        <f>[4]AUTO!AD74</f>
        <v>0</v>
      </c>
      <c r="H73" s="180">
        <f>[4]AUTO!AE74</f>
        <v>0</v>
      </c>
      <c r="I73" s="180">
        <f>[4]AUTO!AF74</f>
        <v>0</v>
      </c>
      <c r="J73" s="180">
        <f>[4]AUTO!AG74</f>
        <v>0</v>
      </c>
      <c r="K73" s="180">
        <f>[4]AUTO!AJ74</f>
        <v>0</v>
      </c>
      <c r="L73" s="180">
        <f>[4]AUTO!AM74</f>
        <v>0</v>
      </c>
      <c r="M73" s="180">
        <f>[4]AUTO!AQ74</f>
        <v>0</v>
      </c>
      <c r="N73" s="180">
        <f>[4]AUTO!AR74</f>
        <v>0</v>
      </c>
      <c r="O73" s="180">
        <f t="shared" si="11"/>
        <v>32895</v>
      </c>
    </row>
    <row r="74" spans="1:15" x14ac:dyDescent="0.2">
      <c r="A74" s="18" t="s">
        <v>75</v>
      </c>
      <c r="B74" s="180">
        <f>[4]AUTO!F75</f>
        <v>32338</v>
      </c>
      <c r="C74" s="180">
        <f>[4]AUTO!K75</f>
        <v>0</v>
      </c>
      <c r="D74" s="180">
        <f>[4]AUTO!N75</f>
        <v>0</v>
      </c>
      <c r="E74" s="180">
        <f>[4]AUTO!S75</f>
        <v>0</v>
      </c>
      <c r="F74" s="180"/>
      <c r="G74" s="180">
        <f>[4]AUTO!AD75</f>
        <v>0</v>
      </c>
      <c r="H74" s="180">
        <f>[4]AUTO!AE75</f>
        <v>0</v>
      </c>
      <c r="I74" s="180">
        <f>[4]AUTO!AF75</f>
        <v>0</v>
      </c>
      <c r="J74" s="180">
        <f>[4]AUTO!AG75</f>
        <v>0</v>
      </c>
      <c r="K74" s="180">
        <f>[4]AUTO!AJ75</f>
        <v>0</v>
      </c>
      <c r="L74" s="180">
        <f>[4]AUTO!AM75</f>
        <v>0</v>
      </c>
      <c r="M74" s="180">
        <f>[4]AUTO!AQ75</f>
        <v>0</v>
      </c>
      <c r="N74" s="180">
        <f>[4]AUTO!AR75</f>
        <v>0</v>
      </c>
      <c r="O74" s="180">
        <f t="shared" si="11"/>
        <v>32338</v>
      </c>
    </row>
    <row r="75" spans="1:15" x14ac:dyDescent="0.2">
      <c r="A75" s="18" t="s">
        <v>76</v>
      </c>
      <c r="B75" s="180">
        <f>[4]AUTO!F76</f>
        <v>3767</v>
      </c>
      <c r="C75" s="180">
        <f>[4]AUTO!K76</f>
        <v>0</v>
      </c>
      <c r="D75" s="180">
        <f>[4]AUTO!N76</f>
        <v>0</v>
      </c>
      <c r="E75" s="180">
        <f>[4]AUTO!S76</f>
        <v>0</v>
      </c>
      <c r="F75" s="180"/>
      <c r="G75" s="180">
        <f>[4]AUTO!AD76</f>
        <v>0</v>
      </c>
      <c r="H75" s="180">
        <f>[4]AUTO!AE76</f>
        <v>0</v>
      </c>
      <c r="I75" s="180">
        <f>[4]AUTO!AF76</f>
        <v>0</v>
      </c>
      <c r="J75" s="180">
        <f>[4]AUTO!AG76</f>
        <v>0</v>
      </c>
      <c r="K75" s="180">
        <f>[4]AUTO!AJ76</f>
        <v>0</v>
      </c>
      <c r="L75" s="180">
        <f>[4]AUTO!AM76</f>
        <v>0</v>
      </c>
      <c r="M75" s="180">
        <f>[4]AUTO!AQ76</f>
        <v>0</v>
      </c>
      <c r="N75" s="180">
        <f>[4]AUTO!AR76</f>
        <v>0</v>
      </c>
      <c r="O75" s="180">
        <f t="shared" si="11"/>
        <v>3767</v>
      </c>
    </row>
    <row r="76" spans="1:15" x14ac:dyDescent="0.2">
      <c r="A76" s="18" t="s">
        <v>77</v>
      </c>
      <c r="B76" s="180">
        <f>[4]AUTO!F77</f>
        <v>16825</v>
      </c>
      <c r="C76" s="180">
        <f>[4]AUTO!K77</f>
        <v>0</v>
      </c>
      <c r="D76" s="180">
        <f>[4]AUTO!N77</f>
        <v>0</v>
      </c>
      <c r="E76" s="180">
        <f>[4]AUTO!S77</f>
        <v>0</v>
      </c>
      <c r="F76" s="180"/>
      <c r="G76" s="180">
        <f>[4]AUTO!AD77</f>
        <v>0</v>
      </c>
      <c r="H76" s="180">
        <f>[4]AUTO!AE77</f>
        <v>0</v>
      </c>
      <c r="I76" s="180">
        <f>[4]AUTO!AF77</f>
        <v>0</v>
      </c>
      <c r="J76" s="180">
        <f>[4]AUTO!AG77</f>
        <v>0</v>
      </c>
      <c r="K76" s="180">
        <f>[4]AUTO!AJ77</f>
        <v>0</v>
      </c>
      <c r="L76" s="180">
        <f>[4]AUTO!AM77</f>
        <v>0</v>
      </c>
      <c r="M76" s="180">
        <f>[4]AUTO!AQ77</f>
        <v>0</v>
      </c>
      <c r="N76" s="180">
        <f>[4]AUTO!AR77</f>
        <v>0</v>
      </c>
      <c r="O76" s="180">
        <f t="shared" si="11"/>
        <v>16825</v>
      </c>
    </row>
    <row r="77" spans="1:15" hidden="1" x14ac:dyDescent="0.2">
      <c r="A77" s="18" t="s">
        <v>78</v>
      </c>
      <c r="B77" s="180">
        <f>[4]AUTO!F78</f>
        <v>0</v>
      </c>
      <c r="C77" s="180">
        <f>[4]AUTO!K78</f>
        <v>0</v>
      </c>
      <c r="D77" s="180">
        <f>[4]AUTO!N78</f>
        <v>0</v>
      </c>
      <c r="E77" s="180">
        <f>[4]AUTO!S78</f>
        <v>0</v>
      </c>
      <c r="F77" s="180"/>
      <c r="G77" s="180">
        <f>[4]AUTO!AD78</f>
        <v>0</v>
      </c>
      <c r="H77" s="180">
        <f>[4]AUTO!AE78</f>
        <v>0</v>
      </c>
      <c r="I77" s="180">
        <f>[4]AUTO!AF78</f>
        <v>0</v>
      </c>
      <c r="J77" s="180">
        <f>[4]AUTO!AG78</f>
        <v>0</v>
      </c>
      <c r="K77" s="180">
        <f>[4]AUTO!AJ78</f>
        <v>0</v>
      </c>
      <c r="L77" s="180">
        <f>[4]AUTO!AM78</f>
        <v>0</v>
      </c>
      <c r="M77" s="180">
        <f>[4]AUTO!AQ78</f>
        <v>0</v>
      </c>
      <c r="N77" s="180">
        <f>[4]AUTO!AR78</f>
        <v>0</v>
      </c>
      <c r="O77" s="180">
        <f t="shared" si="11"/>
        <v>0</v>
      </c>
    </row>
    <row r="78" spans="1:15" x14ac:dyDescent="0.2">
      <c r="A78" s="18" t="s">
        <v>179</v>
      </c>
      <c r="B78" s="180">
        <f>[4]AUTO!F79</f>
        <v>2284</v>
      </c>
      <c r="C78" s="180">
        <f>[4]AUTO!K79</f>
        <v>0</v>
      </c>
      <c r="D78" s="180">
        <f>[4]AUTO!N79</f>
        <v>0</v>
      </c>
      <c r="E78" s="180">
        <f>[4]AUTO!S79</f>
        <v>0</v>
      </c>
      <c r="F78" s="180"/>
      <c r="G78" s="180">
        <f>[4]AUTO!AD79</f>
        <v>0</v>
      </c>
      <c r="H78" s="180">
        <f>[4]AUTO!AE79</f>
        <v>0</v>
      </c>
      <c r="I78" s="180">
        <f>[4]AUTO!AF79</f>
        <v>0</v>
      </c>
      <c r="J78" s="180">
        <f>[4]AUTO!AG79</f>
        <v>0</v>
      </c>
      <c r="K78" s="180">
        <f>[4]AUTO!AJ79</f>
        <v>0</v>
      </c>
      <c r="L78" s="180">
        <f>[4]AUTO!AM79</f>
        <v>0</v>
      </c>
      <c r="M78" s="180">
        <f>[4]AUTO!AQ79</f>
        <v>0</v>
      </c>
      <c r="N78" s="180">
        <f>[4]AUTO!AR79</f>
        <v>0</v>
      </c>
      <c r="O78" s="180">
        <f t="shared" si="11"/>
        <v>2284</v>
      </c>
    </row>
    <row r="79" spans="1:15" x14ac:dyDescent="0.2">
      <c r="A79" s="18" t="s">
        <v>81</v>
      </c>
      <c r="B79" s="180">
        <f>[4]AUTO!F80</f>
        <v>837</v>
      </c>
      <c r="C79" s="180">
        <f>[4]AUTO!K80</f>
        <v>0</v>
      </c>
      <c r="D79" s="180">
        <f>[4]AUTO!N80</f>
        <v>0</v>
      </c>
      <c r="E79" s="180">
        <f>[4]AUTO!S80</f>
        <v>0</v>
      </c>
      <c r="F79" s="180"/>
      <c r="G79" s="180">
        <f>[4]AUTO!AD80</f>
        <v>0</v>
      </c>
      <c r="H79" s="180">
        <f>[4]AUTO!AE80</f>
        <v>0</v>
      </c>
      <c r="I79" s="180">
        <f>[4]AUTO!AF80</f>
        <v>0</v>
      </c>
      <c r="J79" s="180">
        <f>[4]AUTO!AG80</f>
        <v>0</v>
      </c>
      <c r="K79" s="180">
        <f>[4]AUTO!AJ80</f>
        <v>0</v>
      </c>
      <c r="L79" s="180">
        <f>[4]AUTO!AM80</f>
        <v>0</v>
      </c>
      <c r="M79" s="180">
        <f>[4]AUTO!AQ80</f>
        <v>0</v>
      </c>
      <c r="N79" s="180">
        <f>[4]AUTO!AR80</f>
        <v>0</v>
      </c>
      <c r="O79" s="180">
        <f t="shared" si="11"/>
        <v>837</v>
      </c>
    </row>
    <row r="80" spans="1:15" x14ac:dyDescent="0.2">
      <c r="A80" s="18" t="s">
        <v>140</v>
      </c>
      <c r="B80" s="180">
        <f>[4]AUTO!F81</f>
        <v>2244</v>
      </c>
      <c r="C80" s="180">
        <f>[4]AUTO!K81</f>
        <v>17415</v>
      </c>
      <c r="D80" s="180">
        <f>[4]AUTO!N81</f>
        <v>0</v>
      </c>
      <c r="E80" s="180">
        <f>[4]AUTO!S81</f>
        <v>0</v>
      </c>
      <c r="F80" s="180"/>
      <c r="G80" s="180">
        <f>[4]AUTO!AD81</f>
        <v>0</v>
      </c>
      <c r="H80" s="180">
        <f>[4]AUTO!AE81</f>
        <v>0</v>
      </c>
      <c r="I80" s="180">
        <f>[4]AUTO!AF81</f>
        <v>0</v>
      </c>
      <c r="J80" s="180">
        <f>[4]AUTO!AG81</f>
        <v>0</v>
      </c>
      <c r="K80" s="180">
        <f>[4]AUTO!AJ81</f>
        <v>0</v>
      </c>
      <c r="L80" s="180">
        <f>[4]AUTO!AM81</f>
        <v>0</v>
      </c>
      <c r="M80" s="180">
        <f>[4]AUTO!AQ81</f>
        <v>0</v>
      </c>
      <c r="N80" s="180">
        <f>[4]AUTO!AR81</f>
        <v>0</v>
      </c>
      <c r="O80" s="180">
        <f t="shared" si="11"/>
        <v>19659</v>
      </c>
    </row>
    <row r="81" spans="1:15" x14ac:dyDescent="0.2">
      <c r="A81" s="18" t="s">
        <v>79</v>
      </c>
      <c r="B81" s="180">
        <f>[4]AUTO!F82</f>
        <v>54305</v>
      </c>
      <c r="C81" s="180">
        <f>[4]AUTO!K82</f>
        <v>0</v>
      </c>
      <c r="D81" s="180">
        <f>[4]AUTO!N82</f>
        <v>0</v>
      </c>
      <c r="E81" s="180">
        <f>[4]AUTO!S82</f>
        <v>0</v>
      </c>
      <c r="F81" s="180"/>
      <c r="G81" s="180">
        <f>[4]AUTO!AD82</f>
        <v>0</v>
      </c>
      <c r="H81" s="180">
        <f>[4]AUTO!AE82</f>
        <v>0</v>
      </c>
      <c r="I81" s="180">
        <f>[4]AUTO!AF82</f>
        <v>0</v>
      </c>
      <c r="J81" s="180">
        <f>[4]AUTO!AG82</f>
        <v>0</v>
      </c>
      <c r="K81" s="180">
        <f>[4]AUTO!AJ82</f>
        <v>0</v>
      </c>
      <c r="L81" s="180">
        <f>[4]AUTO!AM82</f>
        <v>0</v>
      </c>
      <c r="M81" s="180">
        <f>[4]AUTO!AQ82</f>
        <v>0</v>
      </c>
      <c r="N81" s="180">
        <f>[4]AUTO!AR82</f>
        <v>0</v>
      </c>
      <c r="O81" s="180">
        <f t="shared" si="11"/>
        <v>54305</v>
      </c>
    </row>
    <row r="82" spans="1:15" x14ac:dyDescent="0.2">
      <c r="A82" s="18" t="s">
        <v>80</v>
      </c>
      <c r="B82" s="180">
        <f>[4]AUTO!F83</f>
        <v>2484</v>
      </c>
      <c r="C82" s="180">
        <f>[4]AUTO!K83</f>
        <v>0</v>
      </c>
      <c r="D82" s="180">
        <f>[4]AUTO!N83</f>
        <v>0</v>
      </c>
      <c r="E82" s="180">
        <f>[4]AUTO!S83</f>
        <v>0</v>
      </c>
      <c r="F82" s="180"/>
      <c r="G82" s="180">
        <f>[4]AUTO!AD83</f>
        <v>0</v>
      </c>
      <c r="H82" s="180">
        <f>[4]AUTO!AE83</f>
        <v>0</v>
      </c>
      <c r="I82" s="180">
        <f>[4]AUTO!AF83</f>
        <v>0</v>
      </c>
      <c r="J82" s="180">
        <f>[4]AUTO!AG83</f>
        <v>0</v>
      </c>
      <c r="K82" s="180">
        <f>[4]AUTO!AJ83</f>
        <v>0</v>
      </c>
      <c r="L82" s="180">
        <f>[4]AUTO!AM83</f>
        <v>0</v>
      </c>
      <c r="M82" s="180">
        <f>[4]AUTO!AQ83</f>
        <v>0</v>
      </c>
      <c r="N82" s="180">
        <f>[4]AUTO!AR83</f>
        <v>0</v>
      </c>
      <c r="O82" s="180">
        <f t="shared" si="11"/>
        <v>2484</v>
      </c>
    </row>
    <row r="83" spans="1:15" x14ac:dyDescent="0.2">
      <c r="A83" s="18" t="s">
        <v>82</v>
      </c>
      <c r="B83" s="180">
        <f>[4]AUTO!F84</f>
        <v>4082</v>
      </c>
      <c r="C83" s="180">
        <f>[4]AUTO!K84</f>
        <v>0</v>
      </c>
      <c r="D83" s="180">
        <f>[4]AUTO!N84</f>
        <v>0</v>
      </c>
      <c r="E83" s="180">
        <f>[4]AUTO!S84</f>
        <v>0</v>
      </c>
      <c r="F83" s="180"/>
      <c r="G83" s="180">
        <f>[4]AUTO!AD84</f>
        <v>0</v>
      </c>
      <c r="H83" s="180">
        <f>[4]AUTO!AE84</f>
        <v>0</v>
      </c>
      <c r="I83" s="180">
        <f>[4]AUTO!AF84</f>
        <v>0</v>
      </c>
      <c r="J83" s="180">
        <f>[4]AUTO!AG84</f>
        <v>0</v>
      </c>
      <c r="K83" s="180">
        <f>[4]AUTO!AJ84</f>
        <v>0</v>
      </c>
      <c r="L83" s="180">
        <f>[4]AUTO!AM84</f>
        <v>0</v>
      </c>
      <c r="M83" s="180">
        <f>[4]AUTO!AQ84</f>
        <v>0</v>
      </c>
      <c r="N83" s="180">
        <f>[4]AUTO!AR84</f>
        <v>0</v>
      </c>
      <c r="O83" s="180">
        <f t="shared" si="11"/>
        <v>4082</v>
      </c>
    </row>
    <row r="84" spans="1:15" ht="14.25" customHeight="1" x14ac:dyDescent="0.2">
      <c r="A84" s="18" t="s">
        <v>83</v>
      </c>
      <c r="B84" s="180">
        <f>[4]AUTO!F85</f>
        <v>4911</v>
      </c>
      <c r="C84" s="180">
        <f>[4]AUTO!K85</f>
        <v>0</v>
      </c>
      <c r="D84" s="180">
        <f>[4]AUTO!N85</f>
        <v>0</v>
      </c>
      <c r="E84" s="180">
        <f>[4]AUTO!S85</f>
        <v>0</v>
      </c>
      <c r="F84" s="180"/>
      <c r="G84" s="180">
        <f>[4]AUTO!AD85</f>
        <v>0</v>
      </c>
      <c r="H84" s="180">
        <f>[4]AUTO!AE85</f>
        <v>0</v>
      </c>
      <c r="I84" s="180">
        <f>[4]AUTO!AF85</f>
        <v>0</v>
      </c>
      <c r="J84" s="180">
        <f>[4]AUTO!AG85</f>
        <v>0</v>
      </c>
      <c r="K84" s="180">
        <f>[4]AUTO!AJ85</f>
        <v>0</v>
      </c>
      <c r="L84" s="180">
        <f>[4]AUTO!AM85</f>
        <v>0</v>
      </c>
      <c r="M84" s="180">
        <f>[4]AUTO!AQ85</f>
        <v>0</v>
      </c>
      <c r="N84" s="180">
        <f>[4]AUTO!AR85</f>
        <v>0</v>
      </c>
      <c r="O84" s="180">
        <f t="shared" si="11"/>
        <v>4911</v>
      </c>
    </row>
    <row r="85" spans="1:15" hidden="1" x14ac:dyDescent="0.2">
      <c r="A85" s="18" t="s">
        <v>211</v>
      </c>
      <c r="B85" s="180">
        <f>[4]AUTO!F86</f>
        <v>0</v>
      </c>
      <c r="C85" s="180">
        <f>[4]AUTO!K86</f>
        <v>0</v>
      </c>
      <c r="D85" s="180">
        <f>[4]AUTO!N86</f>
        <v>0</v>
      </c>
      <c r="E85" s="180">
        <f>[4]AUTO!S86</f>
        <v>0</v>
      </c>
      <c r="F85" s="180"/>
      <c r="G85" s="180">
        <f>[4]AUTO!AD86</f>
        <v>0</v>
      </c>
      <c r="H85" s="180">
        <f>[4]AUTO!AE86</f>
        <v>0</v>
      </c>
      <c r="I85" s="180">
        <f>[4]AUTO!AF86</f>
        <v>0</v>
      </c>
      <c r="J85" s="180">
        <f>[4]AUTO!AG86</f>
        <v>0</v>
      </c>
      <c r="K85" s="180">
        <f>[4]AUTO!AJ86</f>
        <v>0</v>
      </c>
      <c r="L85" s="180">
        <f>[4]AUTO!AM86</f>
        <v>0</v>
      </c>
      <c r="M85" s="180">
        <f>[4]AUTO!AQ86</f>
        <v>0</v>
      </c>
      <c r="N85" s="180">
        <f>[4]AUTO!AR86</f>
        <v>0</v>
      </c>
      <c r="O85" s="180">
        <f t="shared" si="11"/>
        <v>0</v>
      </c>
    </row>
    <row r="86" spans="1:15" x14ac:dyDescent="0.2">
      <c r="A86" s="18" t="s">
        <v>84</v>
      </c>
      <c r="B86" s="180">
        <f>[4]AUTO!F87</f>
        <v>2054</v>
      </c>
      <c r="C86" s="180">
        <f>[4]AUTO!K87</f>
        <v>0</v>
      </c>
      <c r="D86" s="180">
        <f>[4]AUTO!N87</f>
        <v>0</v>
      </c>
      <c r="E86" s="180">
        <f>[4]AUTO!S87</f>
        <v>0</v>
      </c>
      <c r="F86" s="180"/>
      <c r="G86" s="180">
        <f>[4]AUTO!AD87</f>
        <v>0</v>
      </c>
      <c r="H86" s="180">
        <f>[4]AUTO!AE87</f>
        <v>0</v>
      </c>
      <c r="I86" s="180">
        <f>[4]AUTO!AF87</f>
        <v>0</v>
      </c>
      <c r="J86" s="180">
        <f>[4]AUTO!AG87</f>
        <v>0</v>
      </c>
      <c r="K86" s="180">
        <f>[4]AUTO!AJ87</f>
        <v>0</v>
      </c>
      <c r="L86" s="180">
        <f>[4]AUTO!AM87</f>
        <v>0</v>
      </c>
      <c r="M86" s="180">
        <f>[4]AUTO!AQ87</f>
        <v>0</v>
      </c>
      <c r="N86" s="180">
        <f>[4]AUTO!AR87</f>
        <v>0</v>
      </c>
      <c r="O86" s="180">
        <f t="shared" si="11"/>
        <v>2054</v>
      </c>
    </row>
    <row r="87" spans="1:15" ht="14.25" customHeight="1" x14ac:dyDescent="0.2">
      <c r="A87" s="18" t="s">
        <v>85</v>
      </c>
      <c r="B87" s="180">
        <f>[4]AUTO!F88</f>
        <v>15608</v>
      </c>
      <c r="C87" s="180">
        <f>[4]AUTO!K88</f>
        <v>0</v>
      </c>
      <c r="D87" s="180">
        <f>[4]AUTO!N88</f>
        <v>0</v>
      </c>
      <c r="E87" s="180">
        <f>[4]AUTO!S88</f>
        <v>0</v>
      </c>
      <c r="F87" s="180"/>
      <c r="G87" s="180">
        <f>[4]AUTO!AD88</f>
        <v>0</v>
      </c>
      <c r="H87" s="180">
        <f>[4]AUTO!AE88</f>
        <v>0</v>
      </c>
      <c r="I87" s="180">
        <f>[4]AUTO!AF88</f>
        <v>0</v>
      </c>
      <c r="J87" s="180">
        <f>[4]AUTO!AG88</f>
        <v>0</v>
      </c>
      <c r="K87" s="180">
        <f>[4]AUTO!AJ88</f>
        <v>0</v>
      </c>
      <c r="L87" s="180">
        <f>[4]AUTO!AM88</f>
        <v>0</v>
      </c>
      <c r="M87" s="180">
        <f>[4]AUTO!AQ88</f>
        <v>0</v>
      </c>
      <c r="N87" s="180">
        <f>[4]AUTO!AR88</f>
        <v>0</v>
      </c>
      <c r="O87" s="180">
        <f t="shared" si="11"/>
        <v>15608</v>
      </c>
    </row>
    <row r="88" spans="1:15" hidden="1" x14ac:dyDescent="0.2">
      <c r="A88" s="77"/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</row>
    <row r="89" spans="1:15" x14ac:dyDescent="0.2">
      <c r="A89" s="60" t="s">
        <v>147</v>
      </c>
      <c r="B89" s="180">
        <f>[4]AUTO!F90</f>
        <v>0</v>
      </c>
      <c r="C89" s="180">
        <f>[4]AUTO!K90</f>
        <v>0</v>
      </c>
      <c r="D89" s="180">
        <f>[4]AUTO!N90</f>
        <v>6182224</v>
      </c>
      <c r="E89" s="180">
        <f>[4]AUTO!S90</f>
        <v>204101</v>
      </c>
      <c r="F89" s="180"/>
      <c r="G89" s="180">
        <f>[4]AUTO!AD90</f>
        <v>0</v>
      </c>
      <c r="H89" s="180">
        <f>[4]AUTO!AE90</f>
        <v>0</v>
      </c>
      <c r="I89" s="180">
        <f>[4]AUTO!AF90</f>
        <v>0</v>
      </c>
      <c r="J89" s="180">
        <f>[4]AUTO!AG90</f>
        <v>2218000</v>
      </c>
      <c r="K89" s="180">
        <f>[4]AUTO!AJ90</f>
        <v>0</v>
      </c>
      <c r="L89" s="180">
        <f>[4]AUTO!AM90</f>
        <v>0</v>
      </c>
      <c r="M89" s="180">
        <f>[4]AUTO!AQ90</f>
        <v>0</v>
      </c>
      <c r="N89" s="180">
        <f>[4]AUTO!AR90</f>
        <v>0</v>
      </c>
      <c r="O89" s="180">
        <f>SUM(B89:N89)</f>
        <v>8604325</v>
      </c>
    </row>
    <row r="90" spans="1:15" ht="13.5" customHeight="1" x14ac:dyDescent="0.2">
      <c r="A90" s="78" t="s">
        <v>299</v>
      </c>
      <c r="B90" s="180">
        <f t="shared" ref="B90:K90" si="12">SUM(B91:B92)</f>
        <v>0</v>
      </c>
      <c r="C90" s="180">
        <f t="shared" si="12"/>
        <v>0</v>
      </c>
      <c r="D90" s="180">
        <f t="shared" si="12"/>
        <v>0</v>
      </c>
      <c r="E90" s="180">
        <f t="shared" si="12"/>
        <v>0</v>
      </c>
      <c r="F90" s="180"/>
      <c r="G90" s="180">
        <f t="shared" si="12"/>
        <v>0</v>
      </c>
      <c r="H90" s="180">
        <f t="shared" si="12"/>
        <v>0</v>
      </c>
      <c r="I90" s="180">
        <f t="shared" si="12"/>
        <v>0</v>
      </c>
      <c r="J90" s="180">
        <f t="shared" si="12"/>
        <v>0</v>
      </c>
      <c r="K90" s="180">
        <f t="shared" si="12"/>
        <v>0</v>
      </c>
      <c r="L90" s="180">
        <f>SUM(L91:L92)</f>
        <v>0</v>
      </c>
      <c r="M90" s="180">
        <f>SUM(M91:M92)</f>
        <v>389860429</v>
      </c>
      <c r="N90" s="180">
        <f>SUM(N91:N92)</f>
        <v>0</v>
      </c>
      <c r="O90" s="180">
        <f>SUM(O91:O92)</f>
        <v>389860429</v>
      </c>
    </row>
    <row r="91" spans="1:15" hidden="1" x14ac:dyDescent="0.2">
      <c r="A91" s="78" t="s">
        <v>149</v>
      </c>
      <c r="B91" s="180">
        <f>[4]AUTO!F92</f>
        <v>0</v>
      </c>
      <c r="C91" s="180">
        <f>[4]AUTO!K92</f>
        <v>0</v>
      </c>
      <c r="D91" s="180">
        <f>[4]AUTO!N92</f>
        <v>0</v>
      </c>
      <c r="E91" s="180">
        <f>[4]AUTO!S92</f>
        <v>0</v>
      </c>
      <c r="F91" s="180"/>
      <c r="G91" s="180">
        <f>[4]AUTO!AD92</f>
        <v>0</v>
      </c>
      <c r="H91" s="180">
        <f>[4]AUTO!AE92</f>
        <v>0</v>
      </c>
      <c r="I91" s="180">
        <f>[4]AUTO!AF92</f>
        <v>0</v>
      </c>
      <c r="J91" s="180">
        <f>[4]AUTO!AG92</f>
        <v>0</v>
      </c>
      <c r="K91" s="180">
        <f>[4]AUTO!AJ92</f>
        <v>0</v>
      </c>
      <c r="L91" s="180">
        <f>[4]AUTO!AM92</f>
        <v>0</v>
      </c>
      <c r="M91" s="180">
        <f>[4]AUTO!AQ92</f>
        <v>389860429</v>
      </c>
      <c r="N91" s="180">
        <f>[4]AUTO!AR92</f>
        <v>0</v>
      </c>
      <c r="O91" s="180">
        <f>SUM(B91:N91)</f>
        <v>389860429</v>
      </c>
    </row>
    <row r="92" spans="1:15" hidden="1" x14ac:dyDescent="0.2">
      <c r="A92" s="78" t="s">
        <v>150</v>
      </c>
      <c r="B92" s="180">
        <f>[4]AUTO!F93</f>
        <v>0</v>
      </c>
      <c r="C92" s="180">
        <f>[4]AUTO!K93</f>
        <v>0</v>
      </c>
      <c r="D92" s="180">
        <f>[4]AUTO!N93</f>
        <v>0</v>
      </c>
      <c r="E92" s="180">
        <f>[4]AUTO!S93</f>
        <v>0</v>
      </c>
      <c r="F92" s="180"/>
      <c r="G92" s="180">
        <f>[4]AUTO!AD93</f>
        <v>0</v>
      </c>
      <c r="H92" s="180">
        <f>[4]AUTO!AE93</f>
        <v>0</v>
      </c>
      <c r="I92" s="180">
        <f>[4]AUTO!AF93</f>
        <v>0</v>
      </c>
      <c r="J92" s="180">
        <f>[4]AUTO!AG93</f>
        <v>0</v>
      </c>
      <c r="K92" s="180">
        <f>[4]AUTO!AJ93</f>
        <v>0</v>
      </c>
      <c r="L92" s="180">
        <f>[4]AUTO!AM93</f>
        <v>0</v>
      </c>
      <c r="M92" s="180">
        <f>[4]AUTO!AQ93</f>
        <v>0</v>
      </c>
      <c r="N92" s="180">
        <f>[4]AUTO!AR93</f>
        <v>0</v>
      </c>
      <c r="O92" s="180">
        <f>SUM(B92:N92)</f>
        <v>0</v>
      </c>
    </row>
    <row r="93" spans="1:15" x14ac:dyDescent="0.2">
      <c r="A93" s="60" t="s">
        <v>151</v>
      </c>
      <c r="B93" s="180">
        <f>[4]AUTO!F94</f>
        <v>2072</v>
      </c>
      <c r="C93" s="180">
        <f>[4]AUTO!K94</f>
        <v>0</v>
      </c>
      <c r="D93" s="180">
        <f>[4]AUTO!N94</f>
        <v>0</v>
      </c>
      <c r="E93" s="180">
        <f>[4]AUTO!S94</f>
        <v>0</v>
      </c>
      <c r="F93" s="180"/>
      <c r="G93" s="180">
        <f>[4]AUTO!AD94</f>
        <v>0</v>
      </c>
      <c r="H93" s="180">
        <f>[4]AUTO!AE94</f>
        <v>0</v>
      </c>
      <c r="I93" s="180">
        <f>[4]AUTO!AF94</f>
        <v>0</v>
      </c>
      <c r="J93" s="180">
        <f>[4]AUTO!AG94</f>
        <v>0</v>
      </c>
      <c r="K93" s="180">
        <f>[4]AUTO!AJ94</f>
        <v>0</v>
      </c>
      <c r="L93" s="180">
        <f>[4]AUTO!AM94</f>
        <v>0</v>
      </c>
      <c r="M93" s="180">
        <f>[4]AUTO!AQ94</f>
        <v>0</v>
      </c>
      <c r="N93" s="180">
        <f>[4]AUTO!AR94</f>
        <v>0</v>
      </c>
      <c r="O93" s="180">
        <f>SUM(B93:N93)</f>
        <v>2072</v>
      </c>
    </row>
    <row r="94" spans="1:15" ht="13.5" customHeight="1" x14ac:dyDescent="0.2">
      <c r="A94" s="77" t="s">
        <v>297</v>
      </c>
      <c r="B94" s="180">
        <f>[4]AUTO!F95</f>
        <v>0</v>
      </c>
      <c r="C94" s="180">
        <f>[4]AUTO!K95</f>
        <v>0</v>
      </c>
      <c r="D94" s="180">
        <f>[4]AUTO!N95</f>
        <v>0</v>
      </c>
      <c r="E94" s="180">
        <f>[4]AUTO!S95</f>
        <v>0</v>
      </c>
      <c r="F94" s="180"/>
      <c r="G94" s="180">
        <f>[4]AUTO!AD95</f>
        <v>0</v>
      </c>
      <c r="H94" s="180">
        <f>[4]AUTO!AE95</f>
        <v>0</v>
      </c>
      <c r="I94" s="180">
        <f>[4]AUTO!AF95</f>
        <v>372863000</v>
      </c>
      <c r="J94" s="180">
        <f>[4]AUTO!AG95</f>
        <v>0</v>
      </c>
      <c r="K94" s="180">
        <f>[4]AUTO!AJ95</f>
        <v>0</v>
      </c>
      <c r="L94" s="180">
        <f>[4]AUTO!AM95</f>
        <v>0</v>
      </c>
      <c r="M94" s="180">
        <f>[4]AUTO!AQ95</f>
        <v>0</v>
      </c>
      <c r="N94" s="180">
        <f>[4]AUTO!AR95</f>
        <v>0</v>
      </c>
      <c r="O94" s="180">
        <f>SUM(B94:N94)</f>
        <v>372863000</v>
      </c>
    </row>
    <row r="95" spans="1:15" ht="20.25" customHeight="1" thickBot="1" x14ac:dyDescent="0.25">
      <c r="A95" s="202" t="s">
        <v>13</v>
      </c>
      <c r="B95" s="84">
        <f t="shared" ref="B95:O95" si="13">SUM(B6:B12)+SUM(B15:B20)+SUM(B23:B25)+SUM(B28:B29)+SUM(B32:B48)+B90+B94+B89+B93</f>
        <v>30568319</v>
      </c>
      <c r="C95" s="84">
        <f t="shared" si="13"/>
        <v>735720</v>
      </c>
      <c r="D95" s="84">
        <f t="shared" si="13"/>
        <v>9026521</v>
      </c>
      <c r="E95" s="84">
        <f t="shared" si="13"/>
        <v>5147568</v>
      </c>
      <c r="F95" s="84">
        <f t="shared" si="13"/>
        <v>4956015</v>
      </c>
      <c r="G95" s="84">
        <f t="shared" si="13"/>
        <v>0</v>
      </c>
      <c r="H95" s="84">
        <f t="shared" si="13"/>
        <v>331</v>
      </c>
      <c r="I95" s="84">
        <f t="shared" si="13"/>
        <v>372863000</v>
      </c>
      <c r="J95" s="84">
        <f t="shared" si="13"/>
        <v>2218000</v>
      </c>
      <c r="K95" s="84">
        <f t="shared" si="13"/>
        <v>15206</v>
      </c>
      <c r="L95" s="84">
        <f t="shared" si="13"/>
        <v>0</v>
      </c>
      <c r="M95" s="84">
        <f t="shared" si="13"/>
        <v>389860429</v>
      </c>
      <c r="N95" s="84">
        <f t="shared" si="13"/>
        <v>0</v>
      </c>
      <c r="O95" s="84">
        <f t="shared" si="13"/>
        <v>815391109</v>
      </c>
    </row>
    <row r="96" spans="1:15" ht="18" customHeight="1" thickTop="1" x14ac:dyDescent="0.2"/>
    <row r="97" ht="17.25" customHeight="1" x14ac:dyDescent="0.2"/>
  </sheetData>
  <printOptions gridLines="1"/>
  <pageMargins left="0.93" right="0.25" top="0.85" bottom="0.35" header="0.17" footer="0.17"/>
  <pageSetup paperSize="9" scale="70" orientation="portrait" r:id="rId1"/>
  <headerFooter alignWithMargins="0">
    <oddFooter>&amp;C&amp;P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18"/>
  <sheetViews>
    <sheetView zoomScale="136" zoomScaleNormal="136" workbookViewId="0">
      <pane xSplit="1" ySplit="5" topLeftCell="B39" activePane="bottomRight" state="frozen"/>
      <selection pane="topRight" activeCell="B1" sqref="B1"/>
      <selection pane="bottomLeft" activeCell="A7" sqref="A7"/>
      <selection pane="bottomRight" activeCell="H52" sqref="H52"/>
    </sheetView>
  </sheetViews>
  <sheetFormatPr defaultRowHeight="12" customHeight="1" x14ac:dyDescent="0.2"/>
  <cols>
    <col min="1" max="1" width="14.140625" style="90" customWidth="1"/>
    <col min="2" max="2" width="10.42578125" style="90" customWidth="1"/>
    <col min="3" max="3" width="10.140625" style="90" customWidth="1"/>
    <col min="4" max="4" width="10" style="90" customWidth="1"/>
    <col min="5" max="5" width="10.42578125" style="90" customWidth="1"/>
    <col min="6" max="6" width="9.7109375" style="90" hidden="1" customWidth="1"/>
    <col min="7" max="7" width="9.7109375" style="90" customWidth="1"/>
    <col min="8" max="8" width="8.5703125" style="90" customWidth="1"/>
    <col min="9" max="9" width="10" style="90" customWidth="1"/>
    <col min="10" max="10" width="10.7109375" style="90" customWidth="1"/>
    <col min="11" max="11" width="10.28515625" style="90" customWidth="1"/>
    <col min="12" max="12" width="9.85546875" style="90" customWidth="1"/>
    <col min="13" max="256" width="9.140625" style="92"/>
    <col min="257" max="257" width="14.140625" style="92" customWidth="1"/>
    <col min="258" max="258" width="10.42578125" style="92" customWidth="1"/>
    <col min="259" max="259" width="10.140625" style="92" customWidth="1"/>
    <col min="260" max="260" width="10" style="92" customWidth="1"/>
    <col min="261" max="261" width="10.42578125" style="92" customWidth="1"/>
    <col min="262" max="263" width="9.7109375" style="92" customWidth="1"/>
    <col min="264" max="264" width="8.5703125" style="92" customWidth="1"/>
    <col min="265" max="265" width="10" style="92" customWidth="1"/>
    <col min="266" max="266" width="10.7109375" style="92" customWidth="1"/>
    <col min="267" max="267" width="10.28515625" style="92" customWidth="1"/>
    <col min="268" max="268" width="9.85546875" style="92" customWidth="1"/>
    <col min="269" max="512" width="9.140625" style="92"/>
    <col min="513" max="513" width="14.140625" style="92" customWidth="1"/>
    <col min="514" max="514" width="10.42578125" style="92" customWidth="1"/>
    <col min="515" max="515" width="10.140625" style="92" customWidth="1"/>
    <col min="516" max="516" width="10" style="92" customWidth="1"/>
    <col min="517" max="517" width="10.42578125" style="92" customWidth="1"/>
    <col min="518" max="519" width="9.7109375" style="92" customWidth="1"/>
    <col min="520" max="520" width="8.5703125" style="92" customWidth="1"/>
    <col min="521" max="521" width="10" style="92" customWidth="1"/>
    <col min="522" max="522" width="10.7109375" style="92" customWidth="1"/>
    <col min="523" max="523" width="10.28515625" style="92" customWidth="1"/>
    <col min="524" max="524" width="9.85546875" style="92" customWidth="1"/>
    <col min="525" max="768" width="9.140625" style="92"/>
    <col min="769" max="769" width="14.140625" style="92" customWidth="1"/>
    <col min="770" max="770" width="10.42578125" style="92" customWidth="1"/>
    <col min="771" max="771" width="10.140625" style="92" customWidth="1"/>
    <col min="772" max="772" width="10" style="92" customWidth="1"/>
    <col min="773" max="773" width="10.42578125" style="92" customWidth="1"/>
    <col min="774" max="775" width="9.7109375" style="92" customWidth="1"/>
    <col min="776" max="776" width="8.5703125" style="92" customWidth="1"/>
    <col min="777" max="777" width="10" style="92" customWidth="1"/>
    <col min="778" max="778" width="10.7109375" style="92" customWidth="1"/>
    <col min="779" max="779" width="10.28515625" style="92" customWidth="1"/>
    <col min="780" max="780" width="9.85546875" style="92" customWidth="1"/>
    <col min="781" max="1024" width="9.140625" style="92"/>
    <col min="1025" max="1025" width="14.140625" style="92" customWidth="1"/>
    <col min="1026" max="1026" width="10.42578125" style="92" customWidth="1"/>
    <col min="1027" max="1027" width="10.140625" style="92" customWidth="1"/>
    <col min="1028" max="1028" width="10" style="92" customWidth="1"/>
    <col min="1029" max="1029" width="10.42578125" style="92" customWidth="1"/>
    <col min="1030" max="1031" width="9.7109375" style="92" customWidth="1"/>
    <col min="1032" max="1032" width="8.5703125" style="92" customWidth="1"/>
    <col min="1033" max="1033" width="10" style="92" customWidth="1"/>
    <col min="1034" max="1034" width="10.7109375" style="92" customWidth="1"/>
    <col min="1035" max="1035" width="10.28515625" style="92" customWidth="1"/>
    <col min="1036" max="1036" width="9.85546875" style="92" customWidth="1"/>
    <col min="1037" max="1280" width="9.140625" style="92"/>
    <col min="1281" max="1281" width="14.140625" style="92" customWidth="1"/>
    <col min="1282" max="1282" width="10.42578125" style="92" customWidth="1"/>
    <col min="1283" max="1283" width="10.140625" style="92" customWidth="1"/>
    <col min="1284" max="1284" width="10" style="92" customWidth="1"/>
    <col min="1285" max="1285" width="10.42578125" style="92" customWidth="1"/>
    <col min="1286" max="1287" width="9.7109375" style="92" customWidth="1"/>
    <col min="1288" max="1288" width="8.5703125" style="92" customWidth="1"/>
    <col min="1289" max="1289" width="10" style="92" customWidth="1"/>
    <col min="1290" max="1290" width="10.7109375" style="92" customWidth="1"/>
    <col min="1291" max="1291" width="10.28515625" style="92" customWidth="1"/>
    <col min="1292" max="1292" width="9.85546875" style="92" customWidth="1"/>
    <col min="1293" max="1536" width="9.140625" style="92"/>
    <col min="1537" max="1537" width="14.140625" style="92" customWidth="1"/>
    <col min="1538" max="1538" width="10.42578125" style="92" customWidth="1"/>
    <col min="1539" max="1539" width="10.140625" style="92" customWidth="1"/>
    <col min="1540" max="1540" width="10" style="92" customWidth="1"/>
    <col min="1541" max="1541" width="10.42578125" style="92" customWidth="1"/>
    <col min="1542" max="1543" width="9.7109375" style="92" customWidth="1"/>
    <col min="1544" max="1544" width="8.5703125" style="92" customWidth="1"/>
    <col min="1545" max="1545" width="10" style="92" customWidth="1"/>
    <col min="1546" max="1546" width="10.7109375" style="92" customWidth="1"/>
    <col min="1547" max="1547" width="10.28515625" style="92" customWidth="1"/>
    <col min="1548" max="1548" width="9.85546875" style="92" customWidth="1"/>
    <col min="1549" max="1792" width="9.140625" style="92"/>
    <col min="1793" max="1793" width="14.140625" style="92" customWidth="1"/>
    <col min="1794" max="1794" width="10.42578125" style="92" customWidth="1"/>
    <col min="1795" max="1795" width="10.140625" style="92" customWidth="1"/>
    <col min="1796" max="1796" width="10" style="92" customWidth="1"/>
    <col min="1797" max="1797" width="10.42578125" style="92" customWidth="1"/>
    <col min="1798" max="1799" width="9.7109375" style="92" customWidth="1"/>
    <col min="1800" max="1800" width="8.5703125" style="92" customWidth="1"/>
    <col min="1801" max="1801" width="10" style="92" customWidth="1"/>
    <col min="1802" max="1802" width="10.7109375" style="92" customWidth="1"/>
    <col min="1803" max="1803" width="10.28515625" style="92" customWidth="1"/>
    <col min="1804" max="1804" width="9.85546875" style="92" customWidth="1"/>
    <col min="1805" max="2048" width="9.140625" style="92"/>
    <col min="2049" max="2049" width="14.140625" style="92" customWidth="1"/>
    <col min="2050" max="2050" width="10.42578125" style="92" customWidth="1"/>
    <col min="2051" max="2051" width="10.140625" style="92" customWidth="1"/>
    <col min="2052" max="2052" width="10" style="92" customWidth="1"/>
    <col min="2053" max="2053" width="10.42578125" style="92" customWidth="1"/>
    <col min="2054" max="2055" width="9.7109375" style="92" customWidth="1"/>
    <col min="2056" max="2056" width="8.5703125" style="92" customWidth="1"/>
    <col min="2057" max="2057" width="10" style="92" customWidth="1"/>
    <col min="2058" max="2058" width="10.7109375" style="92" customWidth="1"/>
    <col min="2059" max="2059" width="10.28515625" style="92" customWidth="1"/>
    <col min="2060" max="2060" width="9.85546875" style="92" customWidth="1"/>
    <col min="2061" max="2304" width="9.140625" style="92"/>
    <col min="2305" max="2305" width="14.140625" style="92" customWidth="1"/>
    <col min="2306" max="2306" width="10.42578125" style="92" customWidth="1"/>
    <col min="2307" max="2307" width="10.140625" style="92" customWidth="1"/>
    <col min="2308" max="2308" width="10" style="92" customWidth="1"/>
    <col min="2309" max="2309" width="10.42578125" style="92" customWidth="1"/>
    <col min="2310" max="2311" width="9.7109375" style="92" customWidth="1"/>
    <col min="2312" max="2312" width="8.5703125" style="92" customWidth="1"/>
    <col min="2313" max="2313" width="10" style="92" customWidth="1"/>
    <col min="2314" max="2314" width="10.7109375" style="92" customWidth="1"/>
    <col min="2315" max="2315" width="10.28515625" style="92" customWidth="1"/>
    <col min="2316" max="2316" width="9.85546875" style="92" customWidth="1"/>
    <col min="2317" max="2560" width="9.140625" style="92"/>
    <col min="2561" max="2561" width="14.140625" style="92" customWidth="1"/>
    <col min="2562" max="2562" width="10.42578125" style="92" customWidth="1"/>
    <col min="2563" max="2563" width="10.140625" style="92" customWidth="1"/>
    <col min="2564" max="2564" width="10" style="92" customWidth="1"/>
    <col min="2565" max="2565" width="10.42578125" style="92" customWidth="1"/>
    <col min="2566" max="2567" width="9.7109375" style="92" customWidth="1"/>
    <col min="2568" max="2568" width="8.5703125" style="92" customWidth="1"/>
    <col min="2569" max="2569" width="10" style="92" customWidth="1"/>
    <col min="2570" max="2570" width="10.7109375" style="92" customWidth="1"/>
    <col min="2571" max="2571" width="10.28515625" style="92" customWidth="1"/>
    <col min="2572" max="2572" width="9.85546875" style="92" customWidth="1"/>
    <col min="2573" max="2816" width="9.140625" style="92"/>
    <col min="2817" max="2817" width="14.140625" style="92" customWidth="1"/>
    <col min="2818" max="2818" width="10.42578125" style="92" customWidth="1"/>
    <col min="2819" max="2819" width="10.140625" style="92" customWidth="1"/>
    <col min="2820" max="2820" width="10" style="92" customWidth="1"/>
    <col min="2821" max="2821" width="10.42578125" style="92" customWidth="1"/>
    <col min="2822" max="2823" width="9.7109375" style="92" customWidth="1"/>
    <col min="2824" max="2824" width="8.5703125" style="92" customWidth="1"/>
    <col min="2825" max="2825" width="10" style="92" customWidth="1"/>
    <col min="2826" max="2826" width="10.7109375" style="92" customWidth="1"/>
    <col min="2827" max="2827" width="10.28515625" style="92" customWidth="1"/>
    <col min="2828" max="2828" width="9.85546875" style="92" customWidth="1"/>
    <col min="2829" max="3072" width="9.140625" style="92"/>
    <col min="3073" max="3073" width="14.140625" style="92" customWidth="1"/>
    <col min="3074" max="3074" width="10.42578125" style="92" customWidth="1"/>
    <col min="3075" max="3075" width="10.140625" style="92" customWidth="1"/>
    <col min="3076" max="3076" width="10" style="92" customWidth="1"/>
    <col min="3077" max="3077" width="10.42578125" style="92" customWidth="1"/>
    <col min="3078" max="3079" width="9.7109375" style="92" customWidth="1"/>
    <col min="3080" max="3080" width="8.5703125" style="92" customWidth="1"/>
    <col min="3081" max="3081" width="10" style="92" customWidth="1"/>
    <col min="3082" max="3082" width="10.7109375" style="92" customWidth="1"/>
    <col min="3083" max="3083" width="10.28515625" style="92" customWidth="1"/>
    <col min="3084" max="3084" width="9.85546875" style="92" customWidth="1"/>
    <col min="3085" max="3328" width="9.140625" style="92"/>
    <col min="3329" max="3329" width="14.140625" style="92" customWidth="1"/>
    <col min="3330" max="3330" width="10.42578125" style="92" customWidth="1"/>
    <col min="3331" max="3331" width="10.140625" style="92" customWidth="1"/>
    <col min="3332" max="3332" width="10" style="92" customWidth="1"/>
    <col min="3333" max="3333" width="10.42578125" style="92" customWidth="1"/>
    <col min="3334" max="3335" width="9.7109375" style="92" customWidth="1"/>
    <col min="3336" max="3336" width="8.5703125" style="92" customWidth="1"/>
    <col min="3337" max="3337" width="10" style="92" customWidth="1"/>
    <col min="3338" max="3338" width="10.7109375" style="92" customWidth="1"/>
    <col min="3339" max="3339" width="10.28515625" style="92" customWidth="1"/>
    <col min="3340" max="3340" width="9.85546875" style="92" customWidth="1"/>
    <col min="3341" max="3584" width="9.140625" style="92"/>
    <col min="3585" max="3585" width="14.140625" style="92" customWidth="1"/>
    <col min="3586" max="3586" width="10.42578125" style="92" customWidth="1"/>
    <col min="3587" max="3587" width="10.140625" style="92" customWidth="1"/>
    <col min="3588" max="3588" width="10" style="92" customWidth="1"/>
    <col min="3589" max="3589" width="10.42578125" style="92" customWidth="1"/>
    <col min="3590" max="3591" width="9.7109375" style="92" customWidth="1"/>
    <col min="3592" max="3592" width="8.5703125" style="92" customWidth="1"/>
    <col min="3593" max="3593" width="10" style="92" customWidth="1"/>
    <col min="3594" max="3594" width="10.7109375" style="92" customWidth="1"/>
    <col min="3595" max="3595" width="10.28515625" style="92" customWidth="1"/>
    <col min="3596" max="3596" width="9.85546875" style="92" customWidth="1"/>
    <col min="3597" max="3840" width="9.140625" style="92"/>
    <col min="3841" max="3841" width="14.140625" style="92" customWidth="1"/>
    <col min="3842" max="3842" width="10.42578125" style="92" customWidth="1"/>
    <col min="3843" max="3843" width="10.140625" style="92" customWidth="1"/>
    <col min="3844" max="3844" width="10" style="92" customWidth="1"/>
    <col min="3845" max="3845" width="10.42578125" style="92" customWidth="1"/>
    <col min="3846" max="3847" width="9.7109375" style="92" customWidth="1"/>
    <col min="3848" max="3848" width="8.5703125" style="92" customWidth="1"/>
    <col min="3849" max="3849" width="10" style="92" customWidth="1"/>
    <col min="3850" max="3850" width="10.7109375" style="92" customWidth="1"/>
    <col min="3851" max="3851" width="10.28515625" style="92" customWidth="1"/>
    <col min="3852" max="3852" width="9.85546875" style="92" customWidth="1"/>
    <col min="3853" max="4096" width="9.140625" style="92"/>
    <col min="4097" max="4097" width="14.140625" style="92" customWidth="1"/>
    <col min="4098" max="4098" width="10.42578125" style="92" customWidth="1"/>
    <col min="4099" max="4099" width="10.140625" style="92" customWidth="1"/>
    <col min="4100" max="4100" width="10" style="92" customWidth="1"/>
    <col min="4101" max="4101" width="10.42578125" style="92" customWidth="1"/>
    <col min="4102" max="4103" width="9.7109375" style="92" customWidth="1"/>
    <col min="4104" max="4104" width="8.5703125" style="92" customWidth="1"/>
    <col min="4105" max="4105" width="10" style="92" customWidth="1"/>
    <col min="4106" max="4106" width="10.7109375" style="92" customWidth="1"/>
    <col min="4107" max="4107" width="10.28515625" style="92" customWidth="1"/>
    <col min="4108" max="4108" width="9.85546875" style="92" customWidth="1"/>
    <col min="4109" max="4352" width="9.140625" style="92"/>
    <col min="4353" max="4353" width="14.140625" style="92" customWidth="1"/>
    <col min="4354" max="4354" width="10.42578125" style="92" customWidth="1"/>
    <col min="4355" max="4355" width="10.140625" style="92" customWidth="1"/>
    <col min="4356" max="4356" width="10" style="92" customWidth="1"/>
    <col min="4357" max="4357" width="10.42578125" style="92" customWidth="1"/>
    <col min="4358" max="4359" width="9.7109375" style="92" customWidth="1"/>
    <col min="4360" max="4360" width="8.5703125" style="92" customWidth="1"/>
    <col min="4361" max="4361" width="10" style="92" customWidth="1"/>
    <col min="4362" max="4362" width="10.7109375" style="92" customWidth="1"/>
    <col min="4363" max="4363" width="10.28515625" style="92" customWidth="1"/>
    <col min="4364" max="4364" width="9.85546875" style="92" customWidth="1"/>
    <col min="4365" max="4608" width="9.140625" style="92"/>
    <col min="4609" max="4609" width="14.140625" style="92" customWidth="1"/>
    <col min="4610" max="4610" width="10.42578125" style="92" customWidth="1"/>
    <col min="4611" max="4611" width="10.140625" style="92" customWidth="1"/>
    <col min="4612" max="4612" width="10" style="92" customWidth="1"/>
    <col min="4613" max="4613" width="10.42578125" style="92" customWidth="1"/>
    <col min="4614" max="4615" width="9.7109375" style="92" customWidth="1"/>
    <col min="4616" max="4616" width="8.5703125" style="92" customWidth="1"/>
    <col min="4617" max="4617" width="10" style="92" customWidth="1"/>
    <col min="4618" max="4618" width="10.7109375" style="92" customWidth="1"/>
    <col min="4619" max="4619" width="10.28515625" style="92" customWidth="1"/>
    <col min="4620" max="4620" width="9.85546875" style="92" customWidth="1"/>
    <col min="4621" max="4864" width="9.140625" style="92"/>
    <col min="4865" max="4865" width="14.140625" style="92" customWidth="1"/>
    <col min="4866" max="4866" width="10.42578125" style="92" customWidth="1"/>
    <col min="4867" max="4867" width="10.140625" style="92" customWidth="1"/>
    <col min="4868" max="4868" width="10" style="92" customWidth="1"/>
    <col min="4869" max="4869" width="10.42578125" style="92" customWidth="1"/>
    <col min="4870" max="4871" width="9.7109375" style="92" customWidth="1"/>
    <col min="4872" max="4872" width="8.5703125" style="92" customWidth="1"/>
    <col min="4873" max="4873" width="10" style="92" customWidth="1"/>
    <col min="4874" max="4874" width="10.7109375" style="92" customWidth="1"/>
    <col min="4875" max="4875" width="10.28515625" style="92" customWidth="1"/>
    <col min="4876" max="4876" width="9.85546875" style="92" customWidth="1"/>
    <col min="4877" max="5120" width="9.140625" style="92"/>
    <col min="5121" max="5121" width="14.140625" style="92" customWidth="1"/>
    <col min="5122" max="5122" width="10.42578125" style="92" customWidth="1"/>
    <col min="5123" max="5123" width="10.140625" style="92" customWidth="1"/>
    <col min="5124" max="5124" width="10" style="92" customWidth="1"/>
    <col min="5125" max="5125" width="10.42578125" style="92" customWidth="1"/>
    <col min="5126" max="5127" width="9.7109375" style="92" customWidth="1"/>
    <col min="5128" max="5128" width="8.5703125" style="92" customWidth="1"/>
    <col min="5129" max="5129" width="10" style="92" customWidth="1"/>
    <col min="5130" max="5130" width="10.7109375" style="92" customWidth="1"/>
    <col min="5131" max="5131" width="10.28515625" style="92" customWidth="1"/>
    <col min="5132" max="5132" width="9.85546875" style="92" customWidth="1"/>
    <col min="5133" max="5376" width="9.140625" style="92"/>
    <col min="5377" max="5377" width="14.140625" style="92" customWidth="1"/>
    <col min="5378" max="5378" width="10.42578125" style="92" customWidth="1"/>
    <col min="5379" max="5379" width="10.140625" style="92" customWidth="1"/>
    <col min="5380" max="5380" width="10" style="92" customWidth="1"/>
    <col min="5381" max="5381" width="10.42578125" style="92" customWidth="1"/>
    <col min="5382" max="5383" width="9.7109375" style="92" customWidth="1"/>
    <col min="5384" max="5384" width="8.5703125" style="92" customWidth="1"/>
    <col min="5385" max="5385" width="10" style="92" customWidth="1"/>
    <col min="5386" max="5386" width="10.7109375" style="92" customWidth="1"/>
    <col min="5387" max="5387" width="10.28515625" style="92" customWidth="1"/>
    <col min="5388" max="5388" width="9.85546875" style="92" customWidth="1"/>
    <col min="5389" max="5632" width="9.140625" style="92"/>
    <col min="5633" max="5633" width="14.140625" style="92" customWidth="1"/>
    <col min="5634" max="5634" width="10.42578125" style="92" customWidth="1"/>
    <col min="5635" max="5635" width="10.140625" style="92" customWidth="1"/>
    <col min="5636" max="5636" width="10" style="92" customWidth="1"/>
    <col min="5637" max="5637" width="10.42578125" style="92" customWidth="1"/>
    <col min="5638" max="5639" width="9.7109375" style="92" customWidth="1"/>
    <col min="5640" max="5640" width="8.5703125" style="92" customWidth="1"/>
    <col min="5641" max="5641" width="10" style="92" customWidth="1"/>
    <col min="5642" max="5642" width="10.7109375" style="92" customWidth="1"/>
    <col min="5643" max="5643" width="10.28515625" style="92" customWidth="1"/>
    <col min="5644" max="5644" width="9.85546875" style="92" customWidth="1"/>
    <col min="5645" max="5888" width="9.140625" style="92"/>
    <col min="5889" max="5889" width="14.140625" style="92" customWidth="1"/>
    <col min="5890" max="5890" width="10.42578125" style="92" customWidth="1"/>
    <col min="5891" max="5891" width="10.140625" style="92" customWidth="1"/>
    <col min="5892" max="5892" width="10" style="92" customWidth="1"/>
    <col min="5893" max="5893" width="10.42578125" style="92" customWidth="1"/>
    <col min="5894" max="5895" width="9.7109375" style="92" customWidth="1"/>
    <col min="5896" max="5896" width="8.5703125" style="92" customWidth="1"/>
    <col min="5897" max="5897" width="10" style="92" customWidth="1"/>
    <col min="5898" max="5898" width="10.7109375" style="92" customWidth="1"/>
    <col min="5899" max="5899" width="10.28515625" style="92" customWidth="1"/>
    <col min="5900" max="5900" width="9.85546875" style="92" customWidth="1"/>
    <col min="5901" max="6144" width="9.140625" style="92"/>
    <col min="6145" max="6145" width="14.140625" style="92" customWidth="1"/>
    <col min="6146" max="6146" width="10.42578125" style="92" customWidth="1"/>
    <col min="6147" max="6147" width="10.140625" style="92" customWidth="1"/>
    <col min="6148" max="6148" width="10" style="92" customWidth="1"/>
    <col min="6149" max="6149" width="10.42578125" style="92" customWidth="1"/>
    <col min="6150" max="6151" width="9.7109375" style="92" customWidth="1"/>
    <col min="6152" max="6152" width="8.5703125" style="92" customWidth="1"/>
    <col min="6153" max="6153" width="10" style="92" customWidth="1"/>
    <col min="6154" max="6154" width="10.7109375" style="92" customWidth="1"/>
    <col min="6155" max="6155" width="10.28515625" style="92" customWidth="1"/>
    <col min="6156" max="6156" width="9.85546875" style="92" customWidth="1"/>
    <col min="6157" max="6400" width="9.140625" style="92"/>
    <col min="6401" max="6401" width="14.140625" style="92" customWidth="1"/>
    <col min="6402" max="6402" width="10.42578125" style="92" customWidth="1"/>
    <col min="6403" max="6403" width="10.140625" style="92" customWidth="1"/>
    <col min="6404" max="6404" width="10" style="92" customWidth="1"/>
    <col min="6405" max="6405" width="10.42578125" style="92" customWidth="1"/>
    <col min="6406" max="6407" width="9.7109375" style="92" customWidth="1"/>
    <col min="6408" max="6408" width="8.5703125" style="92" customWidth="1"/>
    <col min="6409" max="6409" width="10" style="92" customWidth="1"/>
    <col min="6410" max="6410" width="10.7109375" style="92" customWidth="1"/>
    <col min="6411" max="6411" width="10.28515625" style="92" customWidth="1"/>
    <col min="6412" max="6412" width="9.85546875" style="92" customWidth="1"/>
    <col min="6413" max="6656" width="9.140625" style="92"/>
    <col min="6657" max="6657" width="14.140625" style="92" customWidth="1"/>
    <col min="6658" max="6658" width="10.42578125" style="92" customWidth="1"/>
    <col min="6659" max="6659" width="10.140625" style="92" customWidth="1"/>
    <col min="6660" max="6660" width="10" style="92" customWidth="1"/>
    <col min="6661" max="6661" width="10.42578125" style="92" customWidth="1"/>
    <col min="6662" max="6663" width="9.7109375" style="92" customWidth="1"/>
    <col min="6664" max="6664" width="8.5703125" style="92" customWidth="1"/>
    <col min="6665" max="6665" width="10" style="92" customWidth="1"/>
    <col min="6666" max="6666" width="10.7109375" style="92" customWidth="1"/>
    <col min="6667" max="6667" width="10.28515625" style="92" customWidth="1"/>
    <col min="6668" max="6668" width="9.85546875" style="92" customWidth="1"/>
    <col min="6669" max="6912" width="9.140625" style="92"/>
    <col min="6913" max="6913" width="14.140625" style="92" customWidth="1"/>
    <col min="6914" max="6914" width="10.42578125" style="92" customWidth="1"/>
    <col min="6915" max="6915" width="10.140625" style="92" customWidth="1"/>
    <col min="6916" max="6916" width="10" style="92" customWidth="1"/>
    <col min="6917" max="6917" width="10.42578125" style="92" customWidth="1"/>
    <col min="6918" max="6919" width="9.7109375" style="92" customWidth="1"/>
    <col min="6920" max="6920" width="8.5703125" style="92" customWidth="1"/>
    <col min="6921" max="6921" width="10" style="92" customWidth="1"/>
    <col min="6922" max="6922" width="10.7109375" style="92" customWidth="1"/>
    <col min="6923" max="6923" width="10.28515625" style="92" customWidth="1"/>
    <col min="6924" max="6924" width="9.85546875" style="92" customWidth="1"/>
    <col min="6925" max="7168" width="9.140625" style="92"/>
    <col min="7169" max="7169" width="14.140625" style="92" customWidth="1"/>
    <col min="7170" max="7170" width="10.42578125" style="92" customWidth="1"/>
    <col min="7171" max="7171" width="10.140625" style="92" customWidth="1"/>
    <col min="7172" max="7172" width="10" style="92" customWidth="1"/>
    <col min="7173" max="7173" width="10.42578125" style="92" customWidth="1"/>
    <col min="7174" max="7175" width="9.7109375" style="92" customWidth="1"/>
    <col min="7176" max="7176" width="8.5703125" style="92" customWidth="1"/>
    <col min="7177" max="7177" width="10" style="92" customWidth="1"/>
    <col min="7178" max="7178" width="10.7109375" style="92" customWidth="1"/>
    <col min="7179" max="7179" width="10.28515625" style="92" customWidth="1"/>
    <col min="7180" max="7180" width="9.85546875" style="92" customWidth="1"/>
    <col min="7181" max="7424" width="9.140625" style="92"/>
    <col min="7425" max="7425" width="14.140625" style="92" customWidth="1"/>
    <col min="7426" max="7426" width="10.42578125" style="92" customWidth="1"/>
    <col min="7427" max="7427" width="10.140625" style="92" customWidth="1"/>
    <col min="7428" max="7428" width="10" style="92" customWidth="1"/>
    <col min="7429" max="7429" width="10.42578125" style="92" customWidth="1"/>
    <col min="7430" max="7431" width="9.7109375" style="92" customWidth="1"/>
    <col min="7432" max="7432" width="8.5703125" style="92" customWidth="1"/>
    <col min="7433" max="7433" width="10" style="92" customWidth="1"/>
    <col min="7434" max="7434" width="10.7109375" style="92" customWidth="1"/>
    <col min="7435" max="7435" width="10.28515625" style="92" customWidth="1"/>
    <col min="7436" max="7436" width="9.85546875" style="92" customWidth="1"/>
    <col min="7437" max="7680" width="9.140625" style="92"/>
    <col min="7681" max="7681" width="14.140625" style="92" customWidth="1"/>
    <col min="7682" max="7682" width="10.42578125" style="92" customWidth="1"/>
    <col min="7683" max="7683" width="10.140625" style="92" customWidth="1"/>
    <col min="7684" max="7684" width="10" style="92" customWidth="1"/>
    <col min="7685" max="7685" width="10.42578125" style="92" customWidth="1"/>
    <col min="7686" max="7687" width="9.7109375" style="92" customWidth="1"/>
    <col min="7688" max="7688" width="8.5703125" style="92" customWidth="1"/>
    <col min="7689" max="7689" width="10" style="92" customWidth="1"/>
    <col min="7690" max="7690" width="10.7109375" style="92" customWidth="1"/>
    <col min="7691" max="7691" width="10.28515625" style="92" customWidth="1"/>
    <col min="7692" max="7692" width="9.85546875" style="92" customWidth="1"/>
    <col min="7693" max="7936" width="9.140625" style="92"/>
    <col min="7937" max="7937" width="14.140625" style="92" customWidth="1"/>
    <col min="7938" max="7938" width="10.42578125" style="92" customWidth="1"/>
    <col min="7939" max="7939" width="10.140625" style="92" customWidth="1"/>
    <col min="7940" max="7940" width="10" style="92" customWidth="1"/>
    <col min="7941" max="7941" width="10.42578125" style="92" customWidth="1"/>
    <col min="7942" max="7943" width="9.7109375" style="92" customWidth="1"/>
    <col min="7944" max="7944" width="8.5703125" style="92" customWidth="1"/>
    <col min="7945" max="7945" width="10" style="92" customWidth="1"/>
    <col min="7946" max="7946" width="10.7109375" style="92" customWidth="1"/>
    <col min="7947" max="7947" width="10.28515625" style="92" customWidth="1"/>
    <col min="7948" max="7948" width="9.85546875" style="92" customWidth="1"/>
    <col min="7949" max="8192" width="9.140625" style="92"/>
    <col min="8193" max="8193" width="14.140625" style="92" customWidth="1"/>
    <col min="8194" max="8194" width="10.42578125" style="92" customWidth="1"/>
    <col min="8195" max="8195" width="10.140625" style="92" customWidth="1"/>
    <col min="8196" max="8196" width="10" style="92" customWidth="1"/>
    <col min="8197" max="8197" width="10.42578125" style="92" customWidth="1"/>
    <col min="8198" max="8199" width="9.7109375" style="92" customWidth="1"/>
    <col min="8200" max="8200" width="8.5703125" style="92" customWidth="1"/>
    <col min="8201" max="8201" width="10" style="92" customWidth="1"/>
    <col min="8202" max="8202" width="10.7109375" style="92" customWidth="1"/>
    <col min="8203" max="8203" width="10.28515625" style="92" customWidth="1"/>
    <col min="8204" max="8204" width="9.85546875" style="92" customWidth="1"/>
    <col min="8205" max="8448" width="9.140625" style="92"/>
    <col min="8449" max="8449" width="14.140625" style="92" customWidth="1"/>
    <col min="8450" max="8450" width="10.42578125" style="92" customWidth="1"/>
    <col min="8451" max="8451" width="10.140625" style="92" customWidth="1"/>
    <col min="8452" max="8452" width="10" style="92" customWidth="1"/>
    <col min="8453" max="8453" width="10.42578125" style="92" customWidth="1"/>
    <col min="8454" max="8455" width="9.7109375" style="92" customWidth="1"/>
    <col min="8456" max="8456" width="8.5703125" style="92" customWidth="1"/>
    <col min="8457" max="8457" width="10" style="92" customWidth="1"/>
    <col min="8458" max="8458" width="10.7109375" style="92" customWidth="1"/>
    <col min="8459" max="8459" width="10.28515625" style="92" customWidth="1"/>
    <col min="8460" max="8460" width="9.85546875" style="92" customWidth="1"/>
    <col min="8461" max="8704" width="9.140625" style="92"/>
    <col min="8705" max="8705" width="14.140625" style="92" customWidth="1"/>
    <col min="8706" max="8706" width="10.42578125" style="92" customWidth="1"/>
    <col min="8707" max="8707" width="10.140625" style="92" customWidth="1"/>
    <col min="8708" max="8708" width="10" style="92" customWidth="1"/>
    <col min="8709" max="8709" width="10.42578125" style="92" customWidth="1"/>
    <col min="8710" max="8711" width="9.7109375" style="92" customWidth="1"/>
    <col min="8712" max="8712" width="8.5703125" style="92" customWidth="1"/>
    <col min="8713" max="8713" width="10" style="92" customWidth="1"/>
    <col min="8714" max="8714" width="10.7109375" style="92" customWidth="1"/>
    <col min="8715" max="8715" width="10.28515625" style="92" customWidth="1"/>
    <col min="8716" max="8716" width="9.85546875" style="92" customWidth="1"/>
    <col min="8717" max="8960" width="9.140625" style="92"/>
    <col min="8961" max="8961" width="14.140625" style="92" customWidth="1"/>
    <col min="8962" max="8962" width="10.42578125" style="92" customWidth="1"/>
    <col min="8963" max="8963" width="10.140625" style="92" customWidth="1"/>
    <col min="8964" max="8964" width="10" style="92" customWidth="1"/>
    <col min="8965" max="8965" width="10.42578125" style="92" customWidth="1"/>
    <col min="8966" max="8967" width="9.7109375" style="92" customWidth="1"/>
    <col min="8968" max="8968" width="8.5703125" style="92" customWidth="1"/>
    <col min="8969" max="8969" width="10" style="92" customWidth="1"/>
    <col min="8970" max="8970" width="10.7109375" style="92" customWidth="1"/>
    <col min="8971" max="8971" width="10.28515625" style="92" customWidth="1"/>
    <col min="8972" max="8972" width="9.85546875" style="92" customWidth="1"/>
    <col min="8973" max="9216" width="9.140625" style="92"/>
    <col min="9217" max="9217" width="14.140625" style="92" customWidth="1"/>
    <col min="9218" max="9218" width="10.42578125" style="92" customWidth="1"/>
    <col min="9219" max="9219" width="10.140625" style="92" customWidth="1"/>
    <col min="9220" max="9220" width="10" style="92" customWidth="1"/>
    <col min="9221" max="9221" width="10.42578125" style="92" customWidth="1"/>
    <col min="9222" max="9223" width="9.7109375" style="92" customWidth="1"/>
    <col min="9224" max="9224" width="8.5703125" style="92" customWidth="1"/>
    <col min="9225" max="9225" width="10" style="92" customWidth="1"/>
    <col min="9226" max="9226" width="10.7109375" style="92" customWidth="1"/>
    <col min="9227" max="9227" width="10.28515625" style="92" customWidth="1"/>
    <col min="9228" max="9228" width="9.85546875" style="92" customWidth="1"/>
    <col min="9229" max="9472" width="9.140625" style="92"/>
    <col min="9473" max="9473" width="14.140625" style="92" customWidth="1"/>
    <col min="9474" max="9474" width="10.42578125" style="92" customWidth="1"/>
    <col min="9475" max="9475" width="10.140625" style="92" customWidth="1"/>
    <col min="9476" max="9476" width="10" style="92" customWidth="1"/>
    <col min="9477" max="9477" width="10.42578125" style="92" customWidth="1"/>
    <col min="9478" max="9479" width="9.7109375" style="92" customWidth="1"/>
    <col min="9480" max="9480" width="8.5703125" style="92" customWidth="1"/>
    <col min="9481" max="9481" width="10" style="92" customWidth="1"/>
    <col min="9482" max="9482" width="10.7109375" style="92" customWidth="1"/>
    <col min="9483" max="9483" width="10.28515625" style="92" customWidth="1"/>
    <col min="9484" max="9484" width="9.85546875" style="92" customWidth="1"/>
    <col min="9485" max="9728" width="9.140625" style="92"/>
    <col min="9729" max="9729" width="14.140625" style="92" customWidth="1"/>
    <col min="9730" max="9730" width="10.42578125" style="92" customWidth="1"/>
    <col min="9731" max="9731" width="10.140625" style="92" customWidth="1"/>
    <col min="9732" max="9732" width="10" style="92" customWidth="1"/>
    <col min="9733" max="9733" width="10.42578125" style="92" customWidth="1"/>
    <col min="9734" max="9735" width="9.7109375" style="92" customWidth="1"/>
    <col min="9736" max="9736" width="8.5703125" style="92" customWidth="1"/>
    <col min="9737" max="9737" width="10" style="92" customWidth="1"/>
    <col min="9738" max="9738" width="10.7109375" style="92" customWidth="1"/>
    <col min="9739" max="9739" width="10.28515625" style="92" customWidth="1"/>
    <col min="9740" max="9740" width="9.85546875" style="92" customWidth="1"/>
    <col min="9741" max="9984" width="9.140625" style="92"/>
    <col min="9985" max="9985" width="14.140625" style="92" customWidth="1"/>
    <col min="9986" max="9986" width="10.42578125" style="92" customWidth="1"/>
    <col min="9987" max="9987" width="10.140625" style="92" customWidth="1"/>
    <col min="9988" max="9988" width="10" style="92" customWidth="1"/>
    <col min="9989" max="9989" width="10.42578125" style="92" customWidth="1"/>
    <col min="9990" max="9991" width="9.7109375" style="92" customWidth="1"/>
    <col min="9992" max="9992" width="8.5703125" style="92" customWidth="1"/>
    <col min="9993" max="9993" width="10" style="92" customWidth="1"/>
    <col min="9994" max="9994" width="10.7109375" style="92" customWidth="1"/>
    <col min="9995" max="9995" width="10.28515625" style="92" customWidth="1"/>
    <col min="9996" max="9996" width="9.85546875" style="92" customWidth="1"/>
    <col min="9997" max="10240" width="9.140625" style="92"/>
    <col min="10241" max="10241" width="14.140625" style="92" customWidth="1"/>
    <col min="10242" max="10242" width="10.42578125" style="92" customWidth="1"/>
    <col min="10243" max="10243" width="10.140625" style="92" customWidth="1"/>
    <col min="10244" max="10244" width="10" style="92" customWidth="1"/>
    <col min="10245" max="10245" width="10.42578125" style="92" customWidth="1"/>
    <col min="10246" max="10247" width="9.7109375" style="92" customWidth="1"/>
    <col min="10248" max="10248" width="8.5703125" style="92" customWidth="1"/>
    <col min="10249" max="10249" width="10" style="92" customWidth="1"/>
    <col min="10250" max="10250" width="10.7109375" style="92" customWidth="1"/>
    <col min="10251" max="10251" width="10.28515625" style="92" customWidth="1"/>
    <col min="10252" max="10252" width="9.85546875" style="92" customWidth="1"/>
    <col min="10253" max="10496" width="9.140625" style="92"/>
    <col min="10497" max="10497" width="14.140625" style="92" customWidth="1"/>
    <col min="10498" max="10498" width="10.42578125" style="92" customWidth="1"/>
    <col min="10499" max="10499" width="10.140625" style="92" customWidth="1"/>
    <col min="10500" max="10500" width="10" style="92" customWidth="1"/>
    <col min="10501" max="10501" width="10.42578125" style="92" customWidth="1"/>
    <col min="10502" max="10503" width="9.7109375" style="92" customWidth="1"/>
    <col min="10504" max="10504" width="8.5703125" style="92" customWidth="1"/>
    <col min="10505" max="10505" width="10" style="92" customWidth="1"/>
    <col min="10506" max="10506" width="10.7109375" style="92" customWidth="1"/>
    <col min="10507" max="10507" width="10.28515625" style="92" customWidth="1"/>
    <col min="10508" max="10508" width="9.85546875" style="92" customWidth="1"/>
    <col min="10509" max="10752" width="9.140625" style="92"/>
    <col min="10753" max="10753" width="14.140625" style="92" customWidth="1"/>
    <col min="10754" max="10754" width="10.42578125" style="92" customWidth="1"/>
    <col min="10755" max="10755" width="10.140625" style="92" customWidth="1"/>
    <col min="10756" max="10756" width="10" style="92" customWidth="1"/>
    <col min="10757" max="10757" width="10.42578125" style="92" customWidth="1"/>
    <col min="10758" max="10759" width="9.7109375" style="92" customWidth="1"/>
    <col min="10760" max="10760" width="8.5703125" style="92" customWidth="1"/>
    <col min="10761" max="10761" width="10" style="92" customWidth="1"/>
    <col min="10762" max="10762" width="10.7109375" style="92" customWidth="1"/>
    <col min="10763" max="10763" width="10.28515625" style="92" customWidth="1"/>
    <col min="10764" max="10764" width="9.85546875" style="92" customWidth="1"/>
    <col min="10765" max="11008" width="9.140625" style="92"/>
    <col min="11009" max="11009" width="14.140625" style="92" customWidth="1"/>
    <col min="11010" max="11010" width="10.42578125" style="92" customWidth="1"/>
    <col min="11011" max="11011" width="10.140625" style="92" customWidth="1"/>
    <col min="11012" max="11012" width="10" style="92" customWidth="1"/>
    <col min="11013" max="11013" width="10.42578125" style="92" customWidth="1"/>
    <col min="11014" max="11015" width="9.7109375" style="92" customWidth="1"/>
    <col min="11016" max="11016" width="8.5703125" style="92" customWidth="1"/>
    <col min="11017" max="11017" width="10" style="92" customWidth="1"/>
    <col min="11018" max="11018" width="10.7109375" style="92" customWidth="1"/>
    <col min="11019" max="11019" width="10.28515625" style="92" customWidth="1"/>
    <col min="11020" max="11020" width="9.85546875" style="92" customWidth="1"/>
    <col min="11021" max="11264" width="9.140625" style="92"/>
    <col min="11265" max="11265" width="14.140625" style="92" customWidth="1"/>
    <col min="11266" max="11266" width="10.42578125" style="92" customWidth="1"/>
    <col min="11267" max="11267" width="10.140625" style="92" customWidth="1"/>
    <col min="11268" max="11268" width="10" style="92" customWidth="1"/>
    <col min="11269" max="11269" width="10.42578125" style="92" customWidth="1"/>
    <col min="11270" max="11271" width="9.7109375" style="92" customWidth="1"/>
    <col min="11272" max="11272" width="8.5703125" style="92" customWidth="1"/>
    <col min="11273" max="11273" width="10" style="92" customWidth="1"/>
    <col min="11274" max="11274" width="10.7109375" style="92" customWidth="1"/>
    <col min="11275" max="11275" width="10.28515625" style="92" customWidth="1"/>
    <col min="11276" max="11276" width="9.85546875" style="92" customWidth="1"/>
    <col min="11277" max="11520" width="9.140625" style="92"/>
    <col min="11521" max="11521" width="14.140625" style="92" customWidth="1"/>
    <col min="11522" max="11522" width="10.42578125" style="92" customWidth="1"/>
    <col min="11523" max="11523" width="10.140625" style="92" customWidth="1"/>
    <col min="11524" max="11524" width="10" style="92" customWidth="1"/>
    <col min="11525" max="11525" width="10.42578125" style="92" customWidth="1"/>
    <col min="11526" max="11527" width="9.7109375" style="92" customWidth="1"/>
    <col min="11528" max="11528" width="8.5703125" style="92" customWidth="1"/>
    <col min="11529" max="11529" width="10" style="92" customWidth="1"/>
    <col min="11530" max="11530" width="10.7109375" style="92" customWidth="1"/>
    <col min="11531" max="11531" width="10.28515625" style="92" customWidth="1"/>
    <col min="11532" max="11532" width="9.85546875" style="92" customWidth="1"/>
    <col min="11533" max="11776" width="9.140625" style="92"/>
    <col min="11777" max="11777" width="14.140625" style="92" customWidth="1"/>
    <col min="11778" max="11778" width="10.42578125" style="92" customWidth="1"/>
    <col min="11779" max="11779" width="10.140625" style="92" customWidth="1"/>
    <col min="11780" max="11780" width="10" style="92" customWidth="1"/>
    <col min="11781" max="11781" width="10.42578125" style="92" customWidth="1"/>
    <col min="11782" max="11783" width="9.7109375" style="92" customWidth="1"/>
    <col min="11784" max="11784" width="8.5703125" style="92" customWidth="1"/>
    <col min="11785" max="11785" width="10" style="92" customWidth="1"/>
    <col min="11786" max="11786" width="10.7109375" style="92" customWidth="1"/>
    <col min="11787" max="11787" width="10.28515625" style="92" customWidth="1"/>
    <col min="11788" max="11788" width="9.85546875" style="92" customWidth="1"/>
    <col min="11789" max="12032" width="9.140625" style="92"/>
    <col min="12033" max="12033" width="14.140625" style="92" customWidth="1"/>
    <col min="12034" max="12034" width="10.42578125" style="92" customWidth="1"/>
    <col min="12035" max="12035" width="10.140625" style="92" customWidth="1"/>
    <col min="12036" max="12036" width="10" style="92" customWidth="1"/>
    <col min="12037" max="12037" width="10.42578125" style="92" customWidth="1"/>
    <col min="12038" max="12039" width="9.7109375" style="92" customWidth="1"/>
    <col min="12040" max="12040" width="8.5703125" style="92" customWidth="1"/>
    <col min="12041" max="12041" width="10" style="92" customWidth="1"/>
    <col min="12042" max="12042" width="10.7109375" style="92" customWidth="1"/>
    <col min="12043" max="12043" width="10.28515625" style="92" customWidth="1"/>
    <col min="12044" max="12044" width="9.85546875" style="92" customWidth="1"/>
    <col min="12045" max="12288" width="9.140625" style="92"/>
    <col min="12289" max="12289" width="14.140625" style="92" customWidth="1"/>
    <col min="12290" max="12290" width="10.42578125" style="92" customWidth="1"/>
    <col min="12291" max="12291" width="10.140625" style="92" customWidth="1"/>
    <col min="12292" max="12292" width="10" style="92" customWidth="1"/>
    <col min="12293" max="12293" width="10.42578125" style="92" customWidth="1"/>
    <col min="12294" max="12295" width="9.7109375" style="92" customWidth="1"/>
    <col min="12296" max="12296" width="8.5703125" style="92" customWidth="1"/>
    <col min="12297" max="12297" width="10" style="92" customWidth="1"/>
    <col min="12298" max="12298" width="10.7109375" style="92" customWidth="1"/>
    <col min="12299" max="12299" width="10.28515625" style="92" customWidth="1"/>
    <col min="12300" max="12300" width="9.85546875" style="92" customWidth="1"/>
    <col min="12301" max="12544" width="9.140625" style="92"/>
    <col min="12545" max="12545" width="14.140625" style="92" customWidth="1"/>
    <col min="12546" max="12546" width="10.42578125" style="92" customWidth="1"/>
    <col min="12547" max="12547" width="10.140625" style="92" customWidth="1"/>
    <col min="12548" max="12548" width="10" style="92" customWidth="1"/>
    <col min="12549" max="12549" width="10.42578125" style="92" customWidth="1"/>
    <col min="12550" max="12551" width="9.7109375" style="92" customWidth="1"/>
    <col min="12552" max="12552" width="8.5703125" style="92" customWidth="1"/>
    <col min="12553" max="12553" width="10" style="92" customWidth="1"/>
    <col min="12554" max="12554" width="10.7109375" style="92" customWidth="1"/>
    <col min="12555" max="12555" width="10.28515625" style="92" customWidth="1"/>
    <col min="12556" max="12556" width="9.85546875" style="92" customWidth="1"/>
    <col min="12557" max="12800" width="9.140625" style="92"/>
    <col min="12801" max="12801" width="14.140625" style="92" customWidth="1"/>
    <col min="12802" max="12802" width="10.42578125" style="92" customWidth="1"/>
    <col min="12803" max="12803" width="10.140625" style="92" customWidth="1"/>
    <col min="12804" max="12804" width="10" style="92" customWidth="1"/>
    <col min="12805" max="12805" width="10.42578125" style="92" customWidth="1"/>
    <col min="12806" max="12807" width="9.7109375" style="92" customWidth="1"/>
    <col min="12808" max="12808" width="8.5703125" style="92" customWidth="1"/>
    <col min="12809" max="12809" width="10" style="92" customWidth="1"/>
    <col min="12810" max="12810" width="10.7109375" style="92" customWidth="1"/>
    <col min="12811" max="12811" width="10.28515625" style="92" customWidth="1"/>
    <col min="12812" max="12812" width="9.85546875" style="92" customWidth="1"/>
    <col min="12813" max="13056" width="9.140625" style="92"/>
    <col min="13057" max="13057" width="14.140625" style="92" customWidth="1"/>
    <col min="13058" max="13058" width="10.42578125" style="92" customWidth="1"/>
    <col min="13059" max="13059" width="10.140625" style="92" customWidth="1"/>
    <col min="13060" max="13060" width="10" style="92" customWidth="1"/>
    <col min="13061" max="13061" width="10.42578125" style="92" customWidth="1"/>
    <col min="13062" max="13063" width="9.7109375" style="92" customWidth="1"/>
    <col min="13064" max="13064" width="8.5703125" style="92" customWidth="1"/>
    <col min="13065" max="13065" width="10" style="92" customWidth="1"/>
    <col min="13066" max="13066" width="10.7109375" style="92" customWidth="1"/>
    <col min="13067" max="13067" width="10.28515625" style="92" customWidth="1"/>
    <col min="13068" max="13068" width="9.85546875" style="92" customWidth="1"/>
    <col min="13069" max="13312" width="9.140625" style="92"/>
    <col min="13313" max="13313" width="14.140625" style="92" customWidth="1"/>
    <col min="13314" max="13314" width="10.42578125" style="92" customWidth="1"/>
    <col min="13315" max="13315" width="10.140625" style="92" customWidth="1"/>
    <col min="13316" max="13316" width="10" style="92" customWidth="1"/>
    <col min="13317" max="13317" width="10.42578125" style="92" customWidth="1"/>
    <col min="13318" max="13319" width="9.7109375" style="92" customWidth="1"/>
    <col min="13320" max="13320" width="8.5703125" style="92" customWidth="1"/>
    <col min="13321" max="13321" width="10" style="92" customWidth="1"/>
    <col min="13322" max="13322" width="10.7109375" style="92" customWidth="1"/>
    <col min="13323" max="13323" width="10.28515625" style="92" customWidth="1"/>
    <col min="13324" max="13324" width="9.85546875" style="92" customWidth="1"/>
    <col min="13325" max="13568" width="9.140625" style="92"/>
    <col min="13569" max="13569" width="14.140625" style="92" customWidth="1"/>
    <col min="13570" max="13570" width="10.42578125" style="92" customWidth="1"/>
    <col min="13571" max="13571" width="10.140625" style="92" customWidth="1"/>
    <col min="13572" max="13572" width="10" style="92" customWidth="1"/>
    <col min="13573" max="13573" width="10.42578125" style="92" customWidth="1"/>
    <col min="13574" max="13575" width="9.7109375" style="92" customWidth="1"/>
    <col min="13576" max="13576" width="8.5703125" style="92" customWidth="1"/>
    <col min="13577" max="13577" width="10" style="92" customWidth="1"/>
    <col min="13578" max="13578" width="10.7109375" style="92" customWidth="1"/>
    <col min="13579" max="13579" width="10.28515625" style="92" customWidth="1"/>
    <col min="13580" max="13580" width="9.85546875" style="92" customWidth="1"/>
    <col min="13581" max="13824" width="9.140625" style="92"/>
    <col min="13825" max="13825" width="14.140625" style="92" customWidth="1"/>
    <col min="13826" max="13826" width="10.42578125" style="92" customWidth="1"/>
    <col min="13827" max="13827" width="10.140625" style="92" customWidth="1"/>
    <col min="13828" max="13828" width="10" style="92" customWidth="1"/>
    <col min="13829" max="13829" width="10.42578125" style="92" customWidth="1"/>
    <col min="13830" max="13831" width="9.7109375" style="92" customWidth="1"/>
    <col min="13832" max="13832" width="8.5703125" style="92" customWidth="1"/>
    <col min="13833" max="13833" width="10" style="92" customWidth="1"/>
    <col min="13834" max="13834" width="10.7109375" style="92" customWidth="1"/>
    <col min="13835" max="13835" width="10.28515625" style="92" customWidth="1"/>
    <col min="13836" max="13836" width="9.85546875" style="92" customWidth="1"/>
    <col min="13837" max="14080" width="9.140625" style="92"/>
    <col min="14081" max="14081" width="14.140625" style="92" customWidth="1"/>
    <col min="14082" max="14082" width="10.42578125" style="92" customWidth="1"/>
    <col min="14083" max="14083" width="10.140625" style="92" customWidth="1"/>
    <col min="14084" max="14084" width="10" style="92" customWidth="1"/>
    <col min="14085" max="14085" width="10.42578125" style="92" customWidth="1"/>
    <col min="14086" max="14087" width="9.7109375" style="92" customWidth="1"/>
    <col min="14088" max="14088" width="8.5703125" style="92" customWidth="1"/>
    <col min="14089" max="14089" width="10" style="92" customWidth="1"/>
    <col min="14090" max="14090" width="10.7109375" style="92" customWidth="1"/>
    <col min="14091" max="14091" width="10.28515625" style="92" customWidth="1"/>
    <col min="14092" max="14092" width="9.85546875" style="92" customWidth="1"/>
    <col min="14093" max="14336" width="9.140625" style="92"/>
    <col min="14337" max="14337" width="14.140625" style="92" customWidth="1"/>
    <col min="14338" max="14338" width="10.42578125" style="92" customWidth="1"/>
    <col min="14339" max="14339" width="10.140625" style="92" customWidth="1"/>
    <col min="14340" max="14340" width="10" style="92" customWidth="1"/>
    <col min="14341" max="14341" width="10.42578125" style="92" customWidth="1"/>
    <col min="14342" max="14343" width="9.7109375" style="92" customWidth="1"/>
    <col min="14344" max="14344" width="8.5703125" style="92" customWidth="1"/>
    <col min="14345" max="14345" width="10" style="92" customWidth="1"/>
    <col min="14346" max="14346" width="10.7109375" style="92" customWidth="1"/>
    <col min="14347" max="14347" width="10.28515625" style="92" customWidth="1"/>
    <col min="14348" max="14348" width="9.85546875" style="92" customWidth="1"/>
    <col min="14349" max="14592" width="9.140625" style="92"/>
    <col min="14593" max="14593" width="14.140625" style="92" customWidth="1"/>
    <col min="14594" max="14594" width="10.42578125" style="92" customWidth="1"/>
    <col min="14595" max="14595" width="10.140625" style="92" customWidth="1"/>
    <col min="14596" max="14596" width="10" style="92" customWidth="1"/>
    <col min="14597" max="14597" width="10.42578125" style="92" customWidth="1"/>
    <col min="14598" max="14599" width="9.7109375" style="92" customWidth="1"/>
    <col min="14600" max="14600" width="8.5703125" style="92" customWidth="1"/>
    <col min="14601" max="14601" width="10" style="92" customWidth="1"/>
    <col min="14602" max="14602" width="10.7109375" style="92" customWidth="1"/>
    <col min="14603" max="14603" width="10.28515625" style="92" customWidth="1"/>
    <col min="14604" max="14604" width="9.85546875" style="92" customWidth="1"/>
    <col min="14605" max="14848" width="9.140625" style="92"/>
    <col min="14849" max="14849" width="14.140625" style="92" customWidth="1"/>
    <col min="14850" max="14850" width="10.42578125" style="92" customWidth="1"/>
    <col min="14851" max="14851" width="10.140625" style="92" customWidth="1"/>
    <col min="14852" max="14852" width="10" style="92" customWidth="1"/>
    <col min="14853" max="14853" width="10.42578125" style="92" customWidth="1"/>
    <col min="14854" max="14855" width="9.7109375" style="92" customWidth="1"/>
    <col min="14856" max="14856" width="8.5703125" style="92" customWidth="1"/>
    <col min="14857" max="14857" width="10" style="92" customWidth="1"/>
    <col min="14858" max="14858" width="10.7109375" style="92" customWidth="1"/>
    <col min="14859" max="14859" width="10.28515625" style="92" customWidth="1"/>
    <col min="14860" max="14860" width="9.85546875" style="92" customWidth="1"/>
    <col min="14861" max="15104" width="9.140625" style="92"/>
    <col min="15105" max="15105" width="14.140625" style="92" customWidth="1"/>
    <col min="15106" max="15106" width="10.42578125" style="92" customWidth="1"/>
    <col min="15107" max="15107" width="10.140625" style="92" customWidth="1"/>
    <col min="15108" max="15108" width="10" style="92" customWidth="1"/>
    <col min="15109" max="15109" width="10.42578125" style="92" customWidth="1"/>
    <col min="15110" max="15111" width="9.7109375" style="92" customWidth="1"/>
    <col min="15112" max="15112" width="8.5703125" style="92" customWidth="1"/>
    <col min="15113" max="15113" width="10" style="92" customWidth="1"/>
    <col min="15114" max="15114" width="10.7109375" style="92" customWidth="1"/>
    <col min="15115" max="15115" width="10.28515625" style="92" customWidth="1"/>
    <col min="15116" max="15116" width="9.85546875" style="92" customWidth="1"/>
    <col min="15117" max="15360" width="9.140625" style="92"/>
    <col min="15361" max="15361" width="14.140625" style="92" customWidth="1"/>
    <col min="15362" max="15362" width="10.42578125" style="92" customWidth="1"/>
    <col min="15363" max="15363" width="10.140625" style="92" customWidth="1"/>
    <col min="15364" max="15364" width="10" style="92" customWidth="1"/>
    <col min="15365" max="15365" width="10.42578125" style="92" customWidth="1"/>
    <col min="15366" max="15367" width="9.7109375" style="92" customWidth="1"/>
    <col min="15368" max="15368" width="8.5703125" style="92" customWidth="1"/>
    <col min="15369" max="15369" width="10" style="92" customWidth="1"/>
    <col min="15370" max="15370" width="10.7109375" style="92" customWidth="1"/>
    <col min="15371" max="15371" width="10.28515625" style="92" customWidth="1"/>
    <col min="15372" max="15372" width="9.85546875" style="92" customWidth="1"/>
    <col min="15373" max="15616" width="9.140625" style="92"/>
    <col min="15617" max="15617" width="14.140625" style="92" customWidth="1"/>
    <col min="15618" max="15618" width="10.42578125" style="92" customWidth="1"/>
    <col min="15619" max="15619" width="10.140625" style="92" customWidth="1"/>
    <col min="15620" max="15620" width="10" style="92" customWidth="1"/>
    <col min="15621" max="15621" width="10.42578125" style="92" customWidth="1"/>
    <col min="15622" max="15623" width="9.7109375" style="92" customWidth="1"/>
    <col min="15624" max="15624" width="8.5703125" style="92" customWidth="1"/>
    <col min="15625" max="15625" width="10" style="92" customWidth="1"/>
    <col min="15626" max="15626" width="10.7109375" style="92" customWidth="1"/>
    <col min="15627" max="15627" width="10.28515625" style="92" customWidth="1"/>
    <col min="15628" max="15628" width="9.85546875" style="92" customWidth="1"/>
    <col min="15629" max="15872" width="9.140625" style="92"/>
    <col min="15873" max="15873" width="14.140625" style="92" customWidth="1"/>
    <col min="15874" max="15874" width="10.42578125" style="92" customWidth="1"/>
    <col min="15875" max="15875" width="10.140625" style="92" customWidth="1"/>
    <col min="15876" max="15876" width="10" style="92" customWidth="1"/>
    <col min="15877" max="15877" width="10.42578125" style="92" customWidth="1"/>
    <col min="15878" max="15879" width="9.7109375" style="92" customWidth="1"/>
    <col min="15880" max="15880" width="8.5703125" style="92" customWidth="1"/>
    <col min="15881" max="15881" width="10" style="92" customWidth="1"/>
    <col min="15882" max="15882" width="10.7109375" style="92" customWidth="1"/>
    <col min="15883" max="15883" width="10.28515625" style="92" customWidth="1"/>
    <col min="15884" max="15884" width="9.85546875" style="92" customWidth="1"/>
    <col min="15885" max="16128" width="9.140625" style="92"/>
    <col min="16129" max="16129" width="14.140625" style="92" customWidth="1"/>
    <col min="16130" max="16130" width="10.42578125" style="92" customWidth="1"/>
    <col min="16131" max="16131" width="10.140625" style="92" customWidth="1"/>
    <col min="16132" max="16132" width="10" style="92" customWidth="1"/>
    <col min="16133" max="16133" width="10.42578125" style="92" customWidth="1"/>
    <col min="16134" max="16135" width="9.7109375" style="92" customWidth="1"/>
    <col min="16136" max="16136" width="8.5703125" style="92" customWidth="1"/>
    <col min="16137" max="16137" width="10" style="92" customWidth="1"/>
    <col min="16138" max="16138" width="10.7109375" style="92" customWidth="1"/>
    <col min="16139" max="16139" width="10.28515625" style="92" customWidth="1"/>
    <col min="16140" max="16140" width="9.85546875" style="92" customWidth="1"/>
    <col min="16141" max="16384" width="9.140625" style="92"/>
  </cols>
  <sheetData>
    <row r="1" spans="1:12" s="190" customFormat="1" ht="12" customHeight="1" x14ac:dyDescent="0.2">
      <c r="A1" s="50" t="str">
        <f>[4]SUM!A1</f>
        <v>CY 2015 ALLOTMENT RELEASES</v>
      </c>
      <c r="B1" s="50"/>
      <c r="C1" s="50"/>
      <c r="L1" s="191"/>
    </row>
    <row r="2" spans="1:12" s="190" customFormat="1" ht="12" customHeight="1" x14ac:dyDescent="0.2">
      <c r="A2" s="192" t="s">
        <v>262</v>
      </c>
      <c r="B2" s="192"/>
      <c r="C2" s="192"/>
    </row>
    <row r="3" spans="1:12" s="190" customFormat="1" ht="12" customHeight="1" x14ac:dyDescent="0.2">
      <c r="A3" s="50" t="str">
        <f>[4]SUM!A3</f>
        <v>January 1-May 31, 2015</v>
      </c>
      <c r="B3" s="50"/>
      <c r="C3" s="50"/>
      <c r="D3" s="96"/>
    </row>
    <row r="4" spans="1:12" s="190" customFormat="1" ht="12" customHeight="1" x14ac:dyDescent="0.2">
      <c r="A4" s="50" t="s">
        <v>0</v>
      </c>
      <c r="B4" s="50"/>
      <c r="C4" s="50"/>
    </row>
    <row r="5" spans="1:12" ht="61.5" customHeight="1" x14ac:dyDescent="0.2">
      <c r="A5" s="208" t="s">
        <v>1</v>
      </c>
      <c r="B5" s="208" t="s">
        <v>263</v>
      </c>
      <c r="C5" s="197" t="s">
        <v>141</v>
      </c>
      <c r="D5" s="199" t="s">
        <v>142</v>
      </c>
      <c r="E5" s="204" t="s">
        <v>235</v>
      </c>
      <c r="F5" s="197" t="s">
        <v>143</v>
      </c>
      <c r="G5" s="204" t="s">
        <v>264</v>
      </c>
      <c r="H5" s="197" t="s">
        <v>265</v>
      </c>
      <c r="I5" s="198" t="s">
        <v>145</v>
      </c>
      <c r="J5" s="197" t="s">
        <v>253</v>
      </c>
      <c r="K5" s="199" t="s">
        <v>266</v>
      </c>
      <c r="L5" s="199" t="s">
        <v>267</v>
      </c>
    </row>
    <row r="6" spans="1:12" ht="20.100000000000001" hidden="1" customHeight="1" x14ac:dyDescent="0.2">
      <c r="A6" s="56" t="s">
        <v>102</v>
      </c>
      <c r="B6" s="59">
        <f>'[4]CONT-RA10633'!B7</f>
        <v>0</v>
      </c>
      <c r="C6" s="90">
        <f>'[4]CONT-RA10633'!E7</f>
        <v>0</v>
      </c>
      <c r="D6" s="90">
        <f>'[4]CONT-RA10633'!H7</f>
        <v>0</v>
      </c>
      <c r="E6" s="90">
        <f>'[4]CONT-RA10633'!K7</f>
        <v>0</v>
      </c>
      <c r="F6" s="90">
        <f>'[4]CONT-RA10633'!N7</f>
        <v>0</v>
      </c>
      <c r="G6" s="90">
        <f>'[4]CONT-RA10633'!O7</f>
        <v>0</v>
      </c>
      <c r="H6" s="90">
        <f>'[4]CONT-RA10633'!R7</f>
        <v>0</v>
      </c>
      <c r="I6" s="90">
        <f>'[4]CONT-RA10633'!S7</f>
        <v>0</v>
      </c>
      <c r="J6" s="90">
        <f>'[4]CONT-RA10633'!AA7</f>
        <v>0</v>
      </c>
      <c r="K6" s="90">
        <f t="shared" ref="K6:K11" si="0">SUM(C6:J6)</f>
        <v>0</v>
      </c>
      <c r="L6" s="90">
        <f t="shared" ref="L6:L46" si="1">K6+B6</f>
        <v>0</v>
      </c>
    </row>
    <row r="7" spans="1:12" ht="20.100000000000001" hidden="1" customHeight="1" x14ac:dyDescent="0.2">
      <c r="A7" s="62" t="s">
        <v>103</v>
      </c>
      <c r="B7" s="59">
        <f>'[4]CONT-RA10633'!B8</f>
        <v>0</v>
      </c>
      <c r="C7" s="90">
        <f>'[4]CONT-RA10633'!E8</f>
        <v>0</v>
      </c>
      <c r="D7" s="90">
        <f>'[4]CONT-RA10633'!H8</f>
        <v>0</v>
      </c>
      <c r="E7" s="90">
        <f>'[4]CONT-RA10633'!K8</f>
        <v>0</v>
      </c>
      <c r="F7" s="90">
        <f>'[4]CONT-RA10633'!N8</f>
        <v>0</v>
      </c>
      <c r="G7" s="90">
        <f>'[4]CONT-RA10633'!O8</f>
        <v>0</v>
      </c>
      <c r="H7" s="90">
        <f>'[4]CONT-RA10633'!R8</f>
        <v>0</v>
      </c>
      <c r="I7" s="90">
        <f>'[4]CONT-RA10633'!S8</f>
        <v>0</v>
      </c>
      <c r="J7" s="90">
        <f>'[4]CONT-RA10633'!AA8</f>
        <v>0</v>
      </c>
      <c r="K7" s="90">
        <f t="shared" si="0"/>
        <v>0</v>
      </c>
      <c r="L7" s="90">
        <f t="shared" si="1"/>
        <v>0</v>
      </c>
    </row>
    <row r="8" spans="1:12" ht="20.100000000000001" hidden="1" customHeight="1" x14ac:dyDescent="0.2">
      <c r="A8" s="62" t="s">
        <v>104</v>
      </c>
      <c r="B8" s="59">
        <f>'[4]CONT-RA10633'!B9</f>
        <v>0</v>
      </c>
      <c r="C8" s="90">
        <f>'[4]CONT-RA10633'!E9</f>
        <v>0</v>
      </c>
      <c r="D8" s="90">
        <f>'[4]CONT-RA10633'!H9</f>
        <v>0</v>
      </c>
      <c r="E8" s="90">
        <f>'[4]CONT-RA10633'!K9</f>
        <v>0</v>
      </c>
      <c r="F8" s="90">
        <f>'[4]CONT-RA10633'!N9</f>
        <v>0</v>
      </c>
      <c r="G8" s="90">
        <f>'[4]CONT-RA10633'!O9</f>
        <v>0</v>
      </c>
      <c r="H8" s="90">
        <f>'[4]CONT-RA10633'!R9</f>
        <v>0</v>
      </c>
      <c r="I8" s="90">
        <f>'[4]CONT-RA10633'!S9</f>
        <v>0</v>
      </c>
      <c r="J8" s="90">
        <f>'[4]CONT-RA10633'!AA9</f>
        <v>0</v>
      </c>
      <c r="K8" s="90">
        <f t="shared" si="0"/>
        <v>0</v>
      </c>
      <c r="L8" s="90">
        <f t="shared" si="1"/>
        <v>0</v>
      </c>
    </row>
    <row r="9" spans="1:12" ht="20.100000000000001" hidden="1" customHeight="1" x14ac:dyDescent="0.2">
      <c r="A9" s="62" t="s">
        <v>105</v>
      </c>
      <c r="B9" s="59">
        <f>'[4]CONT-RA10633'!B10</f>
        <v>0</v>
      </c>
      <c r="C9" s="90">
        <f>'[4]CONT-RA10633'!E10</f>
        <v>0</v>
      </c>
      <c r="D9" s="90">
        <f>'[4]CONT-RA10633'!H10</f>
        <v>0</v>
      </c>
      <c r="E9" s="90">
        <f>'[4]CONT-RA10633'!K10</f>
        <v>0</v>
      </c>
      <c r="F9" s="90">
        <f>'[4]CONT-RA10633'!N10</f>
        <v>0</v>
      </c>
      <c r="G9" s="90">
        <f>'[4]CONT-RA10633'!O10</f>
        <v>0</v>
      </c>
      <c r="H9" s="90">
        <f>'[4]CONT-RA10633'!R10</f>
        <v>0</v>
      </c>
      <c r="I9" s="90">
        <f>'[4]CONT-RA10633'!S10</f>
        <v>0</v>
      </c>
      <c r="J9" s="90">
        <f>'[4]CONT-RA10633'!AA10</f>
        <v>0</v>
      </c>
      <c r="K9" s="90">
        <f t="shared" si="0"/>
        <v>0</v>
      </c>
      <c r="L9" s="90">
        <f t="shared" si="1"/>
        <v>0</v>
      </c>
    </row>
    <row r="10" spans="1:12" ht="20.100000000000001" customHeight="1" x14ac:dyDescent="0.2">
      <c r="A10" s="62" t="s">
        <v>106</v>
      </c>
      <c r="B10" s="59">
        <f>'[4]CONT-RA10633'!B11</f>
        <v>0</v>
      </c>
      <c r="C10" s="90">
        <f>'[4]CONT-RA10633'!E11</f>
        <v>0</v>
      </c>
      <c r="D10" s="90">
        <f>'[4]CONT-RA10633'!H11</f>
        <v>0</v>
      </c>
      <c r="E10" s="90">
        <f>'[4]CONT-RA10633'!K11</f>
        <v>0</v>
      </c>
      <c r="F10" s="90">
        <f>'[4]CONT-RA10633'!N11</f>
        <v>0</v>
      </c>
      <c r="G10" s="90">
        <f>'[4]CONT-RA10633'!O11</f>
        <v>0</v>
      </c>
      <c r="H10" s="90">
        <f>'[4]CONT-RA10633'!R11</f>
        <v>0</v>
      </c>
      <c r="I10" s="90">
        <f>'[4]CONT-RA10633'!S11</f>
        <v>0</v>
      </c>
      <c r="J10" s="90">
        <f>'[4]CONT-RA10633'!X11</f>
        <v>234091</v>
      </c>
      <c r="K10" s="90">
        <f t="shared" si="0"/>
        <v>234091</v>
      </c>
      <c r="L10" s="90">
        <f t="shared" si="1"/>
        <v>234091</v>
      </c>
    </row>
    <row r="11" spans="1:12" ht="20.100000000000001" customHeight="1" x14ac:dyDescent="0.2">
      <c r="A11" s="62" t="s">
        <v>107</v>
      </c>
      <c r="B11" s="59">
        <f>'[4]CONT-RA10633'!B12</f>
        <v>0</v>
      </c>
      <c r="C11" s="90">
        <f>'[4]CONT-RA10633'!E12</f>
        <v>0</v>
      </c>
      <c r="D11" s="90">
        <f>'[4]CONT-RA10633'!H12</f>
        <v>0</v>
      </c>
      <c r="E11" s="90">
        <f>'[4]CONT-RA10633'!K12</f>
        <v>0</v>
      </c>
      <c r="F11" s="90">
        <f>'[4]CONT-RA10633'!N12</f>
        <v>0</v>
      </c>
      <c r="G11" s="90">
        <f>'[4]CONT-RA10633'!O12</f>
        <v>0</v>
      </c>
      <c r="H11" s="90">
        <f>'[4]CONT-RA10633'!R12</f>
        <v>495074</v>
      </c>
      <c r="I11" s="90">
        <f>'[4]CONT-RA10633'!S12</f>
        <v>0</v>
      </c>
      <c r="J11" s="90">
        <f>'[4]CONT-RA10633'!AA12</f>
        <v>0</v>
      </c>
      <c r="K11" s="90">
        <f t="shared" si="0"/>
        <v>495074</v>
      </c>
      <c r="L11" s="90">
        <f t="shared" si="1"/>
        <v>495074</v>
      </c>
    </row>
    <row r="12" spans="1:12" ht="20.100000000000001" customHeight="1" x14ac:dyDescent="0.2">
      <c r="A12" s="60" t="s">
        <v>108</v>
      </c>
      <c r="B12" s="90">
        <f t="shared" ref="B12:J12" si="2">SUM(B13:B14)</f>
        <v>1530071</v>
      </c>
      <c r="C12" s="90">
        <f t="shared" si="2"/>
        <v>0</v>
      </c>
      <c r="D12" s="90">
        <f t="shared" si="2"/>
        <v>0</v>
      </c>
      <c r="E12" s="90">
        <f t="shared" si="2"/>
        <v>0</v>
      </c>
      <c r="F12" s="90">
        <f t="shared" si="2"/>
        <v>0</v>
      </c>
      <c r="G12" s="90">
        <f t="shared" si="2"/>
        <v>0</v>
      </c>
      <c r="H12" s="90">
        <f t="shared" si="2"/>
        <v>0</v>
      </c>
      <c r="I12" s="90">
        <f t="shared" si="2"/>
        <v>0</v>
      </c>
      <c r="J12" s="90">
        <f t="shared" si="2"/>
        <v>0</v>
      </c>
      <c r="K12" s="90">
        <f>SUM(K13:K14)</f>
        <v>0</v>
      </c>
      <c r="L12" s="90">
        <f t="shared" si="1"/>
        <v>1530071</v>
      </c>
    </row>
    <row r="13" spans="1:12" ht="20.100000000000001" hidden="1" customHeight="1" x14ac:dyDescent="0.2">
      <c r="A13" s="60" t="s">
        <v>109</v>
      </c>
      <c r="B13" s="59">
        <f>'[4]CONT-RA10633'!B14</f>
        <v>1530071</v>
      </c>
      <c r="C13" s="90">
        <f>'[4]CONT-RA10633'!E14</f>
        <v>0</v>
      </c>
      <c r="D13" s="90">
        <f>'[4]CONT-RA10633'!H14</f>
        <v>0</v>
      </c>
      <c r="E13" s="90">
        <f>'[4]CONT-RA10633'!K14</f>
        <v>0</v>
      </c>
      <c r="F13" s="90">
        <f>'[4]CONT-RA10633'!N14</f>
        <v>0</v>
      </c>
      <c r="G13" s="90">
        <f>'[4]CONT-RA10633'!O14</f>
        <v>0</v>
      </c>
      <c r="H13" s="90">
        <f>'[4]CONT-RA10633'!R14</f>
        <v>0</v>
      </c>
      <c r="I13" s="90">
        <f>'[4]CONT-RA10633'!S14</f>
        <v>0</v>
      </c>
      <c r="J13" s="90">
        <f>'[4]CONT-RA10633'!AA14</f>
        <v>0</v>
      </c>
      <c r="K13" s="90">
        <f t="shared" ref="K13:K19" si="3">SUM(C13:J13)</f>
        <v>0</v>
      </c>
      <c r="L13" s="90">
        <f t="shared" si="1"/>
        <v>1530071</v>
      </c>
    </row>
    <row r="14" spans="1:12" ht="20.100000000000001" hidden="1" customHeight="1" x14ac:dyDescent="0.2">
      <c r="A14" s="60" t="s">
        <v>110</v>
      </c>
      <c r="B14" s="59">
        <f>'[4]CONT-RA10633'!B15</f>
        <v>0</v>
      </c>
      <c r="C14" s="90">
        <f>'[4]CONT-RA10633'!E15</f>
        <v>0</v>
      </c>
      <c r="D14" s="90">
        <f>'[4]CONT-RA10633'!H15</f>
        <v>0</v>
      </c>
      <c r="E14" s="90">
        <f>'[4]CONT-RA10633'!K15</f>
        <v>0</v>
      </c>
      <c r="F14" s="90">
        <f>'[4]CONT-RA10633'!N15</f>
        <v>0</v>
      </c>
      <c r="G14" s="90">
        <f>'[4]CONT-RA10633'!O15</f>
        <v>0</v>
      </c>
      <c r="H14" s="90">
        <f>'[4]CONT-RA10633'!R15</f>
        <v>0</v>
      </c>
      <c r="I14" s="90">
        <f>'[4]CONT-RA10633'!S15</f>
        <v>0</v>
      </c>
      <c r="J14" s="90">
        <f>'[4]CONT-RA10633'!AA15</f>
        <v>0</v>
      </c>
      <c r="K14" s="90">
        <f t="shared" si="3"/>
        <v>0</v>
      </c>
      <c r="L14" s="90">
        <f t="shared" si="1"/>
        <v>0</v>
      </c>
    </row>
    <row r="15" spans="1:12" ht="20.100000000000001" customHeight="1" x14ac:dyDescent="0.2">
      <c r="A15" s="60" t="s">
        <v>111</v>
      </c>
      <c r="B15" s="59">
        <f>'[4]CONT-RA10633'!B16</f>
        <v>119913</v>
      </c>
      <c r="C15" s="90">
        <f>'[4]CONT-RA10633'!E16</f>
        <v>0</v>
      </c>
      <c r="D15" s="90">
        <f>'[4]CONT-RA10633'!H16</f>
        <v>0</v>
      </c>
      <c r="E15" s="90">
        <f>'[4]CONT-RA10633'!K16</f>
        <v>0</v>
      </c>
      <c r="F15" s="90">
        <f>'[4]CONT-RA10633'!N16</f>
        <v>0</v>
      </c>
      <c r="G15" s="90">
        <f>'[4]CONT-RA10633'!O16</f>
        <v>0</v>
      </c>
      <c r="H15" s="90">
        <f>'[4]CONT-RA10633'!R16</f>
        <v>0</v>
      </c>
      <c r="I15" s="90">
        <f>'[4]CONT-RA10633'!S16</f>
        <v>0</v>
      </c>
      <c r="J15" s="90">
        <f>'[4]CONT-RA10633'!X16</f>
        <v>0</v>
      </c>
      <c r="K15" s="90">
        <f t="shared" si="3"/>
        <v>0</v>
      </c>
      <c r="L15" s="90">
        <f t="shared" si="1"/>
        <v>119913</v>
      </c>
    </row>
    <row r="16" spans="1:12" ht="20.100000000000001" hidden="1" customHeight="1" x14ac:dyDescent="0.2">
      <c r="A16" s="60" t="s">
        <v>112</v>
      </c>
      <c r="B16" s="59">
        <f>'[4]CONT-RA10633'!B17</f>
        <v>0</v>
      </c>
      <c r="C16" s="90">
        <f>'[4]CONT-RA10633'!E17</f>
        <v>0</v>
      </c>
      <c r="D16" s="90">
        <f>'[4]CONT-RA10633'!H17</f>
        <v>0</v>
      </c>
      <c r="E16" s="90">
        <f>'[4]CONT-RA10633'!K17</f>
        <v>0</v>
      </c>
      <c r="F16" s="90">
        <f>'[4]CONT-RA10633'!N17</f>
        <v>0</v>
      </c>
      <c r="G16" s="90">
        <f>'[4]CONT-RA10633'!O17</f>
        <v>0</v>
      </c>
      <c r="H16" s="90">
        <f>'[4]CONT-RA10633'!R17</f>
        <v>0</v>
      </c>
      <c r="I16" s="90">
        <f>'[4]CONT-RA10633'!S17</f>
        <v>0</v>
      </c>
      <c r="J16" s="90">
        <f>'[4]CONT-RA10633'!AA17</f>
        <v>0</v>
      </c>
      <c r="K16" s="90">
        <f t="shared" si="3"/>
        <v>0</v>
      </c>
      <c r="L16" s="90">
        <f t="shared" si="1"/>
        <v>0</v>
      </c>
    </row>
    <row r="17" spans="1:12" ht="20.100000000000001" customHeight="1" x14ac:dyDescent="0.2">
      <c r="A17" s="60" t="s">
        <v>113</v>
      </c>
      <c r="B17" s="59">
        <f>'[4]CONT-RA10633'!B18</f>
        <v>0</v>
      </c>
      <c r="C17" s="90">
        <f>'[4]CONT-RA10633'!E18</f>
        <v>0</v>
      </c>
      <c r="D17" s="90">
        <f>'[4]CONT-RA10633'!H18</f>
        <v>0</v>
      </c>
      <c r="E17" s="90">
        <f>'[4]CONT-RA10633'!K18</f>
        <v>0</v>
      </c>
      <c r="F17" s="90">
        <f>'[4]CONT-RA10633'!N18</f>
        <v>0</v>
      </c>
      <c r="G17" s="90">
        <f>'[4]CONT-RA10633'!O18</f>
        <v>0</v>
      </c>
      <c r="H17" s="90">
        <f>'[4]CONT-RA10633'!R18</f>
        <v>0</v>
      </c>
      <c r="I17" s="90">
        <f>'[4]CONT-RA10633'!S18</f>
        <v>0</v>
      </c>
      <c r="J17" s="90">
        <f>'[4]CONT-RA10633'!X18</f>
        <v>400000</v>
      </c>
      <c r="K17" s="90">
        <f t="shared" si="3"/>
        <v>400000</v>
      </c>
      <c r="L17" s="90">
        <f t="shared" si="1"/>
        <v>400000</v>
      </c>
    </row>
    <row r="18" spans="1:12" ht="20.100000000000001" customHeight="1" x14ac:dyDescent="0.2">
      <c r="A18" s="60" t="s">
        <v>114</v>
      </c>
      <c r="B18" s="59">
        <f>'[4]CONT-RA10633'!B19</f>
        <v>524581</v>
      </c>
      <c r="C18" s="90">
        <f>'[4]CONT-RA10633'!E19</f>
        <v>0</v>
      </c>
      <c r="D18" s="90">
        <f>'[4]CONT-RA10633'!H19</f>
        <v>0</v>
      </c>
      <c r="E18" s="90">
        <f>'[4]CONT-RA10633'!K19</f>
        <v>0</v>
      </c>
      <c r="F18" s="90">
        <f>'[4]CONT-RA10633'!N19</f>
        <v>0</v>
      </c>
      <c r="G18" s="90">
        <f>'[4]CONT-RA10633'!O19</f>
        <v>0</v>
      </c>
      <c r="H18" s="90">
        <f>'[4]CONT-RA10633'!R19</f>
        <v>51647</v>
      </c>
      <c r="I18" s="90">
        <f>'[4]CONT-RA10633'!S19</f>
        <v>9700</v>
      </c>
      <c r="J18" s="90">
        <f>'[4]CONT-RA10633'!AA19</f>
        <v>0</v>
      </c>
      <c r="K18" s="90">
        <f t="shared" si="3"/>
        <v>61347</v>
      </c>
      <c r="L18" s="90">
        <f t="shared" si="1"/>
        <v>585928</v>
      </c>
    </row>
    <row r="19" spans="1:12" ht="20.100000000000001" customHeight="1" x14ac:dyDescent="0.2">
      <c r="A19" s="60" t="s">
        <v>115</v>
      </c>
      <c r="B19" s="59">
        <f>'[4]CONT-RA10633'!B20</f>
        <v>0</v>
      </c>
      <c r="C19" s="90">
        <f>'[4]CONT-RA10633'!E20</f>
        <v>0</v>
      </c>
      <c r="D19" s="90">
        <f>'[4]CONT-RA10633'!H20</f>
        <v>0</v>
      </c>
      <c r="E19" s="90">
        <f>'[4]CONT-RA10633'!K20</f>
        <v>0</v>
      </c>
      <c r="F19" s="90">
        <f>'[4]CONT-RA10633'!N20</f>
        <v>0</v>
      </c>
      <c r="G19" s="90">
        <f>'[4]CONT-RA10633'!O20</f>
        <v>0</v>
      </c>
      <c r="H19" s="90">
        <f>'[4]CONT-RA10633'!R20</f>
        <v>0</v>
      </c>
      <c r="I19" s="90">
        <f>'[4]CONT-RA10633'!S20</f>
        <v>12585</v>
      </c>
      <c r="J19" s="90">
        <f>'[4]CONT-RA10633'!AA20</f>
        <v>0</v>
      </c>
      <c r="K19" s="90">
        <f t="shared" si="3"/>
        <v>12585</v>
      </c>
      <c r="L19" s="90">
        <f t="shared" si="1"/>
        <v>12585</v>
      </c>
    </row>
    <row r="20" spans="1:12" ht="20.100000000000001" customHeight="1" x14ac:dyDescent="0.2">
      <c r="A20" s="60" t="s">
        <v>116</v>
      </c>
      <c r="B20" s="90">
        <f t="shared" ref="B20:J20" si="4">+B21+B22</f>
        <v>0</v>
      </c>
      <c r="C20" s="90">
        <f t="shared" si="4"/>
        <v>0</v>
      </c>
      <c r="D20" s="90">
        <f t="shared" si="4"/>
        <v>0</v>
      </c>
      <c r="E20" s="90">
        <f t="shared" si="4"/>
        <v>0</v>
      </c>
      <c r="F20" s="90">
        <f t="shared" si="4"/>
        <v>0</v>
      </c>
      <c r="G20" s="90">
        <f t="shared" si="4"/>
        <v>0</v>
      </c>
      <c r="H20" s="90">
        <f t="shared" si="4"/>
        <v>89419</v>
      </c>
      <c r="I20" s="90">
        <f t="shared" si="4"/>
        <v>0</v>
      </c>
      <c r="J20" s="90">
        <f t="shared" si="4"/>
        <v>0</v>
      </c>
      <c r="K20" s="90">
        <f>+K21+K22</f>
        <v>89419</v>
      </c>
      <c r="L20" s="90">
        <f t="shared" si="1"/>
        <v>89419</v>
      </c>
    </row>
    <row r="21" spans="1:12" ht="20.100000000000001" hidden="1" customHeight="1" x14ac:dyDescent="0.2">
      <c r="A21" s="60" t="s">
        <v>109</v>
      </c>
      <c r="B21" s="59">
        <f>'[4]CONT-RA10633'!B22</f>
        <v>0</v>
      </c>
      <c r="C21" s="90">
        <f>'[4]CONT-RA10633'!E22</f>
        <v>0</v>
      </c>
      <c r="D21" s="90">
        <f>'[4]CONT-RA10633'!H22</f>
        <v>0</v>
      </c>
      <c r="E21" s="90">
        <f>'[4]CONT-RA10633'!K22</f>
        <v>0</v>
      </c>
      <c r="F21" s="90">
        <f>'[4]CONT-RA10633'!N22</f>
        <v>0</v>
      </c>
      <c r="G21" s="90">
        <f>'[4]CONT-RA10633'!O22</f>
        <v>0</v>
      </c>
      <c r="H21" s="90">
        <f>'[4]CONT-RA10633'!R22</f>
        <v>89419</v>
      </c>
      <c r="I21" s="90">
        <f>'[4]CONT-RA10633'!S22</f>
        <v>0</v>
      </c>
      <c r="J21" s="90">
        <f>'[4]CONT-RA10633'!AA22</f>
        <v>0</v>
      </c>
      <c r="K21" s="90">
        <f>SUM(C21:J21)</f>
        <v>89419</v>
      </c>
      <c r="L21" s="90">
        <f t="shared" si="1"/>
        <v>89419</v>
      </c>
    </row>
    <row r="22" spans="1:12" ht="20.100000000000001" hidden="1" customHeight="1" x14ac:dyDescent="0.2">
      <c r="A22" s="60" t="s">
        <v>110</v>
      </c>
      <c r="B22" s="59">
        <f>'[4]CONT-RA10633'!B23</f>
        <v>0</v>
      </c>
      <c r="C22" s="90">
        <f>'[4]CONT-RA10633'!E23</f>
        <v>0</v>
      </c>
      <c r="D22" s="90">
        <f>'[4]CONT-RA10633'!H23</f>
        <v>0</v>
      </c>
      <c r="E22" s="90">
        <f>'[4]CONT-RA10633'!K23</f>
        <v>0</v>
      </c>
      <c r="F22" s="90">
        <f>'[4]CONT-RA10633'!N23</f>
        <v>0</v>
      </c>
      <c r="G22" s="90">
        <f>'[4]CONT-RA10633'!O23</f>
        <v>0</v>
      </c>
      <c r="H22" s="90">
        <f>'[4]CONT-RA10633'!R23</f>
        <v>0</v>
      </c>
      <c r="I22" s="90">
        <f>'[4]CONT-RA10633'!S23</f>
        <v>0</v>
      </c>
      <c r="J22" s="90">
        <f>'[4]CONT-RA10633'!AA23</f>
        <v>0</v>
      </c>
      <c r="K22" s="90">
        <f>SUM(C22:J22)</f>
        <v>0</v>
      </c>
      <c r="L22" s="90">
        <f t="shared" si="1"/>
        <v>0</v>
      </c>
    </row>
    <row r="23" spans="1:12" ht="20.100000000000001" customHeight="1" x14ac:dyDescent="0.2">
      <c r="A23" s="60" t="s">
        <v>117</v>
      </c>
      <c r="B23" s="59">
        <f>'[4]CONT-RA10633'!B24</f>
        <v>470000</v>
      </c>
      <c r="C23" s="90">
        <f>'[4]CONT-RA10633'!E24</f>
        <v>0</v>
      </c>
      <c r="D23" s="90">
        <f>'[4]CONT-RA10633'!H24</f>
        <v>0</v>
      </c>
      <c r="E23" s="90">
        <f>'[4]CONT-RA10633'!K24</f>
        <v>0</v>
      </c>
      <c r="F23" s="90">
        <f>'[4]CONT-RA10633'!N24</f>
        <v>0</v>
      </c>
      <c r="G23" s="90">
        <f>'[4]CONT-RA10633'!O24</f>
        <v>0</v>
      </c>
      <c r="H23" s="90">
        <f>'[4]CONT-RA10633'!R24</f>
        <v>0</v>
      </c>
      <c r="I23" s="90">
        <f>'[4]CONT-RA10633'!S24</f>
        <v>0</v>
      </c>
      <c r="J23" s="90">
        <f>'[4]CONT-RA10633'!AA24</f>
        <v>0</v>
      </c>
      <c r="K23" s="90">
        <f>SUM(C23:J23)</f>
        <v>0</v>
      </c>
      <c r="L23" s="90">
        <f t="shared" si="1"/>
        <v>470000</v>
      </c>
    </row>
    <row r="24" spans="1:12" ht="20.100000000000001" hidden="1" customHeight="1" x14ac:dyDescent="0.2">
      <c r="A24" s="60" t="s">
        <v>118</v>
      </c>
      <c r="B24" s="59">
        <f>'[4]CONT-RA10633'!B25</f>
        <v>0</v>
      </c>
      <c r="C24" s="90">
        <f>'[4]CONT-RA10633'!E25</f>
        <v>0</v>
      </c>
      <c r="D24" s="90">
        <f>'[4]CONT-RA10633'!H25</f>
        <v>0</v>
      </c>
      <c r="E24" s="90">
        <f>'[4]CONT-RA10633'!K25</f>
        <v>0</v>
      </c>
      <c r="F24" s="90">
        <f>'[4]CONT-RA10633'!N25</f>
        <v>0</v>
      </c>
      <c r="G24" s="90">
        <f>'[4]CONT-RA10633'!O25</f>
        <v>0</v>
      </c>
      <c r="H24" s="90">
        <f>'[4]CONT-RA10633'!R25</f>
        <v>0</v>
      </c>
      <c r="I24" s="90">
        <f>'[4]CONT-RA10633'!S25</f>
        <v>0</v>
      </c>
      <c r="J24" s="90">
        <f>'[4]CONT-RA10633'!AA25</f>
        <v>0</v>
      </c>
      <c r="K24" s="90">
        <f>SUM(C24:J24)</f>
        <v>0</v>
      </c>
      <c r="L24" s="90">
        <f t="shared" si="1"/>
        <v>0</v>
      </c>
    </row>
    <row r="25" spans="1:12" ht="20.100000000000001" hidden="1" customHeight="1" x14ac:dyDescent="0.2">
      <c r="A25" s="60" t="s">
        <v>119</v>
      </c>
      <c r="B25" s="90">
        <f t="shared" ref="B25:H25" si="5">+B26+B27</f>
        <v>0</v>
      </c>
      <c r="C25" s="90">
        <f t="shared" si="5"/>
        <v>0</v>
      </c>
      <c r="D25" s="90">
        <f t="shared" si="5"/>
        <v>0</v>
      </c>
      <c r="E25" s="90">
        <f t="shared" si="5"/>
        <v>0</v>
      </c>
      <c r="F25" s="90">
        <f t="shared" si="5"/>
        <v>0</v>
      </c>
      <c r="G25" s="90">
        <f t="shared" si="5"/>
        <v>0</v>
      </c>
      <c r="H25" s="90">
        <f t="shared" si="5"/>
        <v>0</v>
      </c>
      <c r="I25" s="90">
        <f>+I26+I27</f>
        <v>0</v>
      </c>
      <c r="J25" s="90">
        <f>+J26+J27</f>
        <v>0</v>
      </c>
      <c r="K25" s="90">
        <f>+K26+K27</f>
        <v>0</v>
      </c>
      <c r="L25" s="90">
        <f t="shared" si="1"/>
        <v>0</v>
      </c>
    </row>
    <row r="26" spans="1:12" ht="20.100000000000001" hidden="1" customHeight="1" x14ac:dyDescent="0.2">
      <c r="A26" s="60" t="s">
        <v>109</v>
      </c>
      <c r="B26" s="59">
        <f>'[4]CONT-RA10633'!B27</f>
        <v>0</v>
      </c>
      <c r="C26" s="90">
        <f>'[4]CONT-RA10633'!E27</f>
        <v>0</v>
      </c>
      <c r="D26" s="90">
        <f>'[4]CONT-RA10633'!H27</f>
        <v>0</v>
      </c>
      <c r="E26" s="90">
        <f>'[4]CONT-RA10633'!K27</f>
        <v>0</v>
      </c>
      <c r="F26" s="90">
        <f>'[4]CONT-RA10633'!N27</f>
        <v>0</v>
      </c>
      <c r="G26" s="90">
        <f>'[4]CONT-RA10633'!O27</f>
        <v>0</v>
      </c>
      <c r="H26" s="90">
        <f>'[4]CONT-RA10633'!R27</f>
        <v>0</v>
      </c>
      <c r="I26" s="90">
        <f>'[4]CONT-RA10633'!S27</f>
        <v>0</v>
      </c>
      <c r="J26" s="90">
        <f>'[4]CONT-RA10633'!AA27</f>
        <v>0</v>
      </c>
      <c r="K26" s="90">
        <f>SUM(C26:J26)</f>
        <v>0</v>
      </c>
      <c r="L26" s="90">
        <f t="shared" si="1"/>
        <v>0</v>
      </c>
    </row>
    <row r="27" spans="1:12" ht="20.100000000000001" hidden="1" customHeight="1" x14ac:dyDescent="0.2">
      <c r="A27" s="60" t="s">
        <v>110</v>
      </c>
      <c r="B27" s="59">
        <f>'[4]CONT-RA10633'!B28</f>
        <v>0</v>
      </c>
      <c r="C27" s="90">
        <f>'[4]CONT-RA10633'!E28</f>
        <v>0</v>
      </c>
      <c r="D27" s="90">
        <f>'[4]CONT-RA10633'!H28</f>
        <v>0</v>
      </c>
      <c r="E27" s="90">
        <f>'[4]CONT-RA10633'!K28</f>
        <v>0</v>
      </c>
      <c r="F27" s="90">
        <f>'[4]CONT-RA10633'!N28</f>
        <v>0</v>
      </c>
      <c r="G27" s="90">
        <f>'[4]CONT-RA10633'!O28</f>
        <v>0</v>
      </c>
      <c r="H27" s="90">
        <f>'[4]CONT-RA10633'!R28</f>
        <v>0</v>
      </c>
      <c r="I27" s="90">
        <f>'[4]CONT-RA10633'!S28</f>
        <v>0</v>
      </c>
      <c r="J27" s="90">
        <f>'[4]CONT-RA10633'!AA28</f>
        <v>0</v>
      </c>
      <c r="K27" s="90">
        <f>SUM(C27:J27)</f>
        <v>0</v>
      </c>
      <c r="L27" s="90">
        <f t="shared" si="1"/>
        <v>0</v>
      </c>
    </row>
    <row r="28" spans="1:12" ht="20.100000000000001" hidden="1" customHeight="1" x14ac:dyDescent="0.2">
      <c r="A28" s="60" t="s">
        <v>120</v>
      </c>
      <c r="B28" s="59">
        <f>'[4]CONT-RA10633'!B29</f>
        <v>0</v>
      </c>
      <c r="C28" s="90">
        <f>'[4]CONT-RA10633'!E29</f>
        <v>0</v>
      </c>
      <c r="D28" s="90">
        <f>'[4]CONT-RA10633'!H29</f>
        <v>0</v>
      </c>
      <c r="E28" s="90">
        <f>'[4]CONT-RA10633'!K29</f>
        <v>0</v>
      </c>
      <c r="F28" s="90">
        <f>'[4]CONT-RA10633'!N29</f>
        <v>0</v>
      </c>
      <c r="G28" s="90">
        <f>'[4]CONT-RA10633'!O29</f>
        <v>0</v>
      </c>
      <c r="H28" s="90">
        <f>'[4]CONT-RA10633'!R29</f>
        <v>0</v>
      </c>
      <c r="I28" s="90">
        <f>'[4]CONT-RA10633'!S29</f>
        <v>0</v>
      </c>
      <c r="J28" s="90">
        <f>'[4]CONT-RA10633'!AA29</f>
        <v>0</v>
      </c>
      <c r="K28" s="90">
        <f>SUM(C28:J28)</f>
        <v>0</v>
      </c>
      <c r="L28" s="90">
        <f t="shared" si="1"/>
        <v>0</v>
      </c>
    </row>
    <row r="29" spans="1:12" ht="20.100000000000001" customHeight="1" x14ac:dyDescent="0.2">
      <c r="A29" s="60" t="s">
        <v>121</v>
      </c>
      <c r="B29" s="90">
        <f t="shared" ref="B29:K29" si="6">+B30+B31</f>
        <v>21958884</v>
      </c>
      <c r="C29" s="90">
        <f t="shared" si="6"/>
        <v>0</v>
      </c>
      <c r="D29" s="90">
        <f t="shared" si="6"/>
        <v>0</v>
      </c>
      <c r="E29" s="90">
        <f t="shared" si="6"/>
        <v>41026</v>
      </c>
      <c r="F29" s="90">
        <f t="shared" si="6"/>
        <v>0</v>
      </c>
      <c r="G29" s="90">
        <f t="shared" si="6"/>
        <v>253118</v>
      </c>
      <c r="H29" s="90">
        <f t="shared" si="6"/>
        <v>0</v>
      </c>
      <c r="I29" s="90">
        <f t="shared" si="6"/>
        <v>0</v>
      </c>
      <c r="J29" s="90">
        <f t="shared" si="6"/>
        <v>1971389</v>
      </c>
      <c r="K29" s="90">
        <f t="shared" si="6"/>
        <v>2265533</v>
      </c>
      <c r="L29" s="90">
        <f t="shared" si="1"/>
        <v>24224417</v>
      </c>
    </row>
    <row r="30" spans="1:12" ht="20.100000000000001" hidden="1" customHeight="1" x14ac:dyDescent="0.2">
      <c r="A30" s="60" t="s">
        <v>109</v>
      </c>
      <c r="B30" s="59">
        <f>'[4]CONT-RA10633'!B31</f>
        <v>21958884</v>
      </c>
      <c r="C30" s="90">
        <f>'[4]CONT-RA10633'!E31</f>
        <v>0</v>
      </c>
      <c r="D30" s="90">
        <f>'[4]CONT-RA10633'!H31</f>
        <v>0</v>
      </c>
      <c r="E30" s="90">
        <f>'[4]CONT-RA10633'!K31</f>
        <v>41026</v>
      </c>
      <c r="F30" s="90">
        <f>'[4]CONT-RA10633'!N31</f>
        <v>0</v>
      </c>
      <c r="G30" s="90">
        <f>'[4]CONT-RA10633'!O31</f>
        <v>253118</v>
      </c>
      <c r="H30" s="90">
        <f>'[4]CONT-RA10633'!R31</f>
        <v>0</v>
      </c>
      <c r="I30" s="90">
        <f>'[4]CONT-RA10633'!S31</f>
        <v>0</v>
      </c>
      <c r="J30" s="90">
        <f>'[4]CONT-RA10633'!W31</f>
        <v>1971389</v>
      </c>
      <c r="K30" s="90">
        <f t="shared" ref="K30:K46" si="7">SUM(C30:J30)</f>
        <v>2265533</v>
      </c>
      <c r="L30" s="90">
        <f t="shared" si="1"/>
        <v>24224417</v>
      </c>
    </row>
    <row r="31" spans="1:12" ht="20.100000000000001" hidden="1" customHeight="1" x14ac:dyDescent="0.2">
      <c r="A31" s="60" t="s">
        <v>110</v>
      </c>
      <c r="B31" s="59">
        <f>'[4]CONT-RA10633'!B32</f>
        <v>0</v>
      </c>
      <c r="C31" s="90">
        <f>'[4]CONT-RA10633'!E32</f>
        <v>0</v>
      </c>
      <c r="D31" s="90">
        <f>'[4]CONT-RA10633'!H32</f>
        <v>0</v>
      </c>
      <c r="E31" s="90">
        <f>'[4]CONT-RA10633'!K32</f>
        <v>0</v>
      </c>
      <c r="F31" s="90">
        <f>'[4]CONT-RA10633'!N32</f>
        <v>0</v>
      </c>
      <c r="G31" s="90">
        <f>'[4]CONT-RA10633'!O32</f>
        <v>0</v>
      </c>
      <c r="H31" s="90">
        <f>'[4]CONT-RA10633'!R32</f>
        <v>0</v>
      </c>
      <c r="I31" s="90">
        <f>'[4]CONT-RA10633'!S32</f>
        <v>0</v>
      </c>
      <c r="J31" s="90">
        <f>'[4]CONT-RA10633'!AA32</f>
        <v>0</v>
      </c>
      <c r="K31" s="90">
        <f t="shared" si="7"/>
        <v>0</v>
      </c>
      <c r="L31" s="90">
        <f t="shared" si="1"/>
        <v>0</v>
      </c>
    </row>
    <row r="32" spans="1:12" ht="20.100000000000001" customHeight="1" x14ac:dyDescent="0.2">
      <c r="A32" s="60" t="s">
        <v>122</v>
      </c>
      <c r="B32" s="59">
        <f>'[4]CONT-RA10633'!B33</f>
        <v>0</v>
      </c>
      <c r="C32" s="90">
        <f>'[4]CONT-RA10633'!E33</f>
        <v>0</v>
      </c>
      <c r="D32" s="90">
        <f>'[4]CONT-RA10633'!H33</f>
        <v>0</v>
      </c>
      <c r="E32" s="90">
        <f>'[4]CONT-RA10633'!K33</f>
        <v>0</v>
      </c>
      <c r="F32" s="90">
        <f>'[4]CONT-RA10633'!N33</f>
        <v>0</v>
      </c>
      <c r="G32" s="90">
        <f>'[4]CONT-RA10633'!O33</f>
        <v>0</v>
      </c>
      <c r="H32" s="90">
        <f>'[4]CONT-RA10633'!R33</f>
        <v>0</v>
      </c>
      <c r="I32" s="90">
        <f>'[4]CONT-RA10633'!S33</f>
        <v>2682</v>
      </c>
      <c r="J32" s="90">
        <f>'[4]CONT-RA10633'!AA33</f>
        <v>0</v>
      </c>
      <c r="K32" s="90">
        <f t="shared" si="7"/>
        <v>2682</v>
      </c>
      <c r="L32" s="90">
        <f t="shared" si="1"/>
        <v>2682</v>
      </c>
    </row>
    <row r="33" spans="1:12" ht="20.100000000000001" customHeight="1" x14ac:dyDescent="0.2">
      <c r="A33" s="60" t="s">
        <v>123</v>
      </c>
      <c r="B33" s="59">
        <f>'[4]CONT-RA10633'!B34</f>
        <v>53517</v>
      </c>
      <c r="C33" s="90">
        <f>'[4]CONT-RA10633'!E34</f>
        <v>0</v>
      </c>
      <c r="D33" s="90">
        <f>'[4]CONT-RA10633'!H34</f>
        <v>0</v>
      </c>
      <c r="E33" s="90">
        <f>'[4]CONT-RA10633'!K34</f>
        <v>0</v>
      </c>
      <c r="F33" s="90">
        <f>'[4]CONT-RA10633'!N34</f>
        <v>0</v>
      </c>
      <c r="G33" s="90">
        <f>'[4]CONT-RA10633'!O34</f>
        <v>0</v>
      </c>
      <c r="H33" s="90">
        <f>'[4]CONT-RA10633'!R34</f>
        <v>0</v>
      </c>
      <c r="I33" s="90">
        <f>'[4]CONT-RA10633'!S34</f>
        <v>0</v>
      </c>
      <c r="J33" s="90">
        <f>'[4]CONT-RA10633'!AA34</f>
        <v>0</v>
      </c>
      <c r="K33" s="90">
        <f t="shared" si="7"/>
        <v>0</v>
      </c>
      <c r="L33" s="90">
        <f t="shared" si="1"/>
        <v>53517</v>
      </c>
    </row>
    <row r="34" spans="1:12" ht="20.100000000000001" hidden="1" customHeight="1" x14ac:dyDescent="0.2">
      <c r="A34" s="60" t="s">
        <v>124</v>
      </c>
      <c r="B34" s="59">
        <f>'[4]CONT-RA10633'!B35</f>
        <v>0</v>
      </c>
      <c r="C34" s="90">
        <f>'[4]CONT-RA10633'!E35</f>
        <v>0</v>
      </c>
      <c r="D34" s="90">
        <f>'[4]CONT-RA10633'!H35</f>
        <v>0</v>
      </c>
      <c r="E34" s="90">
        <f>'[4]CONT-RA10633'!K35</f>
        <v>0</v>
      </c>
      <c r="F34" s="90">
        <f>'[4]CONT-RA10633'!N35</f>
        <v>0</v>
      </c>
      <c r="G34" s="90">
        <f>'[4]CONT-RA10633'!O35</f>
        <v>0</v>
      </c>
      <c r="H34" s="90">
        <f>'[4]CONT-RA10633'!R35</f>
        <v>0</v>
      </c>
      <c r="I34" s="90">
        <f>'[4]CONT-RA10633'!S35</f>
        <v>0</v>
      </c>
      <c r="J34" s="90">
        <f>'[4]CONT-RA10633'!AA35</f>
        <v>0</v>
      </c>
      <c r="K34" s="90">
        <f t="shared" si="7"/>
        <v>0</v>
      </c>
      <c r="L34" s="90">
        <f t="shared" si="1"/>
        <v>0</v>
      </c>
    </row>
    <row r="35" spans="1:12" ht="20.100000000000001" customHeight="1" x14ac:dyDescent="0.2">
      <c r="A35" s="60" t="s">
        <v>125</v>
      </c>
      <c r="B35" s="59">
        <f>'[4]CONT-RA10633'!B36</f>
        <v>770000</v>
      </c>
      <c r="C35" s="90">
        <f>'[4]CONT-RA10633'!E36</f>
        <v>0</v>
      </c>
      <c r="D35" s="90">
        <f>'[4]CONT-RA10633'!H36</f>
        <v>0</v>
      </c>
      <c r="E35" s="90">
        <f>'[4]CONT-RA10633'!K36</f>
        <v>0</v>
      </c>
      <c r="F35" s="90">
        <f>'[4]CONT-RA10633'!N36</f>
        <v>0</v>
      </c>
      <c r="G35" s="90">
        <f>'[4]CONT-RA10633'!O36</f>
        <v>0</v>
      </c>
      <c r="H35" s="90">
        <f>'[4]CONT-RA10633'!R36</f>
        <v>0</v>
      </c>
      <c r="I35" s="90">
        <f>'[4]CONT-RA10633'!S36</f>
        <v>0</v>
      </c>
      <c r="J35" s="90">
        <f>'[4]CONT-RA10633'!AA36</f>
        <v>0</v>
      </c>
      <c r="K35" s="90">
        <f t="shared" si="7"/>
        <v>0</v>
      </c>
      <c r="L35" s="90">
        <f t="shared" si="1"/>
        <v>770000</v>
      </c>
    </row>
    <row r="36" spans="1:12" ht="20.100000000000001" hidden="1" customHeight="1" x14ac:dyDescent="0.2">
      <c r="A36" s="60" t="s">
        <v>126</v>
      </c>
      <c r="B36" s="59">
        <f>'[4]CONT-RA10633'!B37</f>
        <v>0</v>
      </c>
      <c r="C36" s="90">
        <f>'[4]CONT-RA10633'!E37</f>
        <v>0</v>
      </c>
      <c r="D36" s="90">
        <f>'[4]CONT-RA10633'!H37</f>
        <v>0</v>
      </c>
      <c r="E36" s="90">
        <f>'[4]CONT-RA10633'!K37</f>
        <v>0</v>
      </c>
      <c r="F36" s="90">
        <f>'[4]CONT-RA10633'!N37</f>
        <v>0</v>
      </c>
      <c r="G36" s="90">
        <f>'[4]CONT-RA10633'!O37</f>
        <v>0</v>
      </c>
      <c r="H36" s="90">
        <f>'[4]CONT-RA10633'!R37</f>
        <v>0</v>
      </c>
      <c r="I36" s="90">
        <f>'[4]CONT-RA10633'!S37</f>
        <v>0</v>
      </c>
      <c r="J36" s="90">
        <f>'[4]CONT-RA10633'!AA37</f>
        <v>0</v>
      </c>
      <c r="K36" s="90">
        <f t="shared" si="7"/>
        <v>0</v>
      </c>
      <c r="L36" s="90">
        <f t="shared" si="1"/>
        <v>0</v>
      </c>
    </row>
    <row r="37" spans="1:12" ht="20.100000000000001" hidden="1" customHeight="1" x14ac:dyDescent="0.2">
      <c r="A37" s="60" t="s">
        <v>127</v>
      </c>
      <c r="B37" s="59">
        <f>'[4]CONT-RA10633'!B38</f>
        <v>0</v>
      </c>
      <c r="C37" s="90">
        <f>'[4]CONT-RA10633'!E38</f>
        <v>0</v>
      </c>
      <c r="D37" s="90">
        <f>'[4]CONT-RA10633'!H38</f>
        <v>0</v>
      </c>
      <c r="E37" s="90">
        <f>'[4]CONT-RA10633'!K38</f>
        <v>0</v>
      </c>
      <c r="F37" s="90">
        <f>'[4]CONT-RA10633'!N38</f>
        <v>0</v>
      </c>
      <c r="G37" s="90">
        <f>'[4]CONT-RA10633'!O38</f>
        <v>0</v>
      </c>
      <c r="H37" s="90">
        <f>'[4]CONT-RA10633'!R38</f>
        <v>0</v>
      </c>
      <c r="I37" s="90">
        <f>'[4]CONT-RA10633'!S38</f>
        <v>0</v>
      </c>
      <c r="J37" s="90">
        <f>'[4]CONT-RA10633'!AA38</f>
        <v>0</v>
      </c>
      <c r="K37" s="90">
        <f t="shared" si="7"/>
        <v>0</v>
      </c>
      <c r="L37" s="90">
        <f t="shared" si="1"/>
        <v>0</v>
      </c>
    </row>
    <row r="38" spans="1:12" ht="20.100000000000001" hidden="1" customHeight="1" x14ac:dyDescent="0.2">
      <c r="A38" s="60" t="s">
        <v>128</v>
      </c>
      <c r="B38" s="59">
        <f>'[4]CONT-RA10633'!B39</f>
        <v>0</v>
      </c>
      <c r="C38" s="90">
        <f>'[4]CONT-RA10633'!E39</f>
        <v>0</v>
      </c>
      <c r="D38" s="90">
        <f>'[4]CONT-RA10633'!H39</f>
        <v>0</v>
      </c>
      <c r="E38" s="90">
        <f>'[4]CONT-RA10633'!K39</f>
        <v>0</v>
      </c>
      <c r="F38" s="90">
        <f>'[4]CONT-RA10633'!N39</f>
        <v>0</v>
      </c>
      <c r="G38" s="90">
        <f>'[4]CONT-RA10633'!O39</f>
        <v>0</v>
      </c>
      <c r="H38" s="90">
        <f>'[4]CONT-RA10633'!R39</f>
        <v>0</v>
      </c>
      <c r="I38" s="90">
        <f>'[4]CONT-RA10633'!S39</f>
        <v>0</v>
      </c>
      <c r="J38" s="90">
        <f>'[4]CONT-RA10633'!AA39</f>
        <v>0</v>
      </c>
      <c r="K38" s="90">
        <f t="shared" si="7"/>
        <v>0</v>
      </c>
      <c r="L38" s="90">
        <f t="shared" si="1"/>
        <v>0</v>
      </c>
    </row>
    <row r="39" spans="1:12" ht="20.100000000000001" customHeight="1" x14ac:dyDescent="0.2">
      <c r="A39" s="60" t="s">
        <v>152</v>
      </c>
      <c r="B39" s="59">
        <f>'[4]CONT-RA10633'!B40</f>
        <v>264747</v>
      </c>
      <c r="C39" s="90">
        <f>'[4]CONT-RA10633'!E40</f>
        <v>0</v>
      </c>
      <c r="D39" s="90">
        <f>'[4]CONT-RA10633'!H40</f>
        <v>0</v>
      </c>
      <c r="E39" s="90">
        <f>'[4]CONT-RA10633'!K40</f>
        <v>0</v>
      </c>
      <c r="F39" s="90">
        <f>'[4]CONT-RA10633'!N40</f>
        <v>0</v>
      </c>
      <c r="G39" s="90">
        <f>'[4]CONT-RA10633'!O40</f>
        <v>0</v>
      </c>
      <c r="H39" s="90">
        <f>'[4]CONT-RA10633'!R40</f>
        <v>0</v>
      </c>
      <c r="I39" s="90">
        <f>'[4]CONT-RA10633'!S40</f>
        <v>0</v>
      </c>
      <c r="J39" s="90">
        <f>'[4]CONT-RA10633'!AA40</f>
        <v>0</v>
      </c>
      <c r="K39" s="90">
        <f t="shared" si="7"/>
        <v>0</v>
      </c>
      <c r="L39" s="90">
        <f t="shared" si="1"/>
        <v>264747</v>
      </c>
    </row>
    <row r="40" spans="1:12" ht="20.100000000000001" hidden="1" customHeight="1" x14ac:dyDescent="0.2">
      <c r="A40" s="60" t="s">
        <v>129</v>
      </c>
      <c r="B40" s="59">
        <f>'[4]CONT-RA10633'!B41</f>
        <v>0</v>
      </c>
      <c r="C40" s="90">
        <f>'[4]CONT-RA10633'!E41</f>
        <v>0</v>
      </c>
      <c r="D40" s="90">
        <f>'[4]CONT-RA10633'!H41</f>
        <v>0</v>
      </c>
      <c r="E40" s="90">
        <f>'[4]CONT-RA10633'!K41</f>
        <v>0</v>
      </c>
      <c r="F40" s="90">
        <f>'[4]CONT-RA10633'!N41</f>
        <v>0</v>
      </c>
      <c r="G40" s="90">
        <f>'[4]CONT-RA10633'!O41</f>
        <v>0</v>
      </c>
      <c r="H40" s="90">
        <f>'[4]CONT-RA10633'!R41</f>
        <v>0</v>
      </c>
      <c r="I40" s="90">
        <f>'[4]CONT-RA10633'!S41</f>
        <v>0</v>
      </c>
      <c r="J40" s="90">
        <f>'[4]CONT-RA10633'!AA41</f>
        <v>0</v>
      </c>
      <c r="K40" s="90">
        <f t="shared" si="7"/>
        <v>0</v>
      </c>
      <c r="L40" s="90">
        <f t="shared" si="1"/>
        <v>0</v>
      </c>
    </row>
    <row r="41" spans="1:12" ht="20.100000000000001" hidden="1" customHeight="1" x14ac:dyDescent="0.2">
      <c r="A41" s="60" t="s">
        <v>130</v>
      </c>
      <c r="B41" s="59">
        <f>'[4]CONT-RA10633'!B42</f>
        <v>0</v>
      </c>
      <c r="C41" s="90">
        <f>'[4]CONT-RA10633'!E42</f>
        <v>0</v>
      </c>
      <c r="D41" s="90">
        <f>'[4]CONT-RA10633'!H42</f>
        <v>0</v>
      </c>
      <c r="E41" s="90">
        <f>'[4]CONT-RA10633'!K42</f>
        <v>0</v>
      </c>
      <c r="F41" s="90">
        <f>'[4]CONT-RA10633'!N42</f>
        <v>0</v>
      </c>
      <c r="G41" s="90">
        <f>'[4]CONT-RA10633'!O42</f>
        <v>0</v>
      </c>
      <c r="H41" s="90">
        <f>'[4]CONT-RA10633'!R42</f>
        <v>0</v>
      </c>
      <c r="I41" s="90">
        <f>'[4]CONT-RA10633'!S42</f>
        <v>0</v>
      </c>
      <c r="J41" s="90">
        <f>'[4]CONT-RA10633'!AA42</f>
        <v>0</v>
      </c>
      <c r="K41" s="90">
        <f t="shared" si="7"/>
        <v>0</v>
      </c>
      <c r="L41" s="90">
        <f t="shared" si="1"/>
        <v>0</v>
      </c>
    </row>
    <row r="42" spans="1:12" ht="20.100000000000001" hidden="1" customHeight="1" x14ac:dyDescent="0.2">
      <c r="A42" s="60" t="s">
        <v>131</v>
      </c>
      <c r="B42" s="59">
        <f>'[4]CONT-RA10633'!B43</f>
        <v>0</v>
      </c>
      <c r="C42" s="90">
        <f>'[4]CONT-RA10633'!E43</f>
        <v>0</v>
      </c>
      <c r="D42" s="90">
        <f>'[4]CONT-RA10633'!H43</f>
        <v>0</v>
      </c>
      <c r="E42" s="90">
        <f>'[4]CONT-RA10633'!K43</f>
        <v>0</v>
      </c>
      <c r="F42" s="90">
        <f>'[4]CONT-RA10633'!N43</f>
        <v>0</v>
      </c>
      <c r="G42" s="90">
        <f>'[4]CONT-RA10633'!O43</f>
        <v>0</v>
      </c>
      <c r="H42" s="90">
        <f>'[4]CONT-RA10633'!R43</f>
        <v>0</v>
      </c>
      <c r="I42" s="90">
        <f>'[4]CONT-RA10633'!S43</f>
        <v>0</v>
      </c>
      <c r="J42" s="90">
        <f>'[4]CONT-RA10633'!AA43</f>
        <v>0</v>
      </c>
      <c r="K42" s="90">
        <f t="shared" si="7"/>
        <v>0</v>
      </c>
      <c r="L42" s="90">
        <f t="shared" si="1"/>
        <v>0</v>
      </c>
    </row>
    <row r="43" spans="1:12" ht="20.100000000000001" hidden="1" customHeight="1" x14ac:dyDescent="0.2">
      <c r="A43" s="60" t="s">
        <v>132</v>
      </c>
      <c r="B43" s="59">
        <f>'[4]CONT-RA10633'!B44</f>
        <v>0</v>
      </c>
      <c r="C43" s="90">
        <f>'[4]CONT-RA10633'!E44</f>
        <v>0</v>
      </c>
      <c r="D43" s="90">
        <f>'[4]CONT-RA10633'!H44</f>
        <v>0</v>
      </c>
      <c r="E43" s="90">
        <f>'[4]CONT-RA10633'!K44</f>
        <v>0</v>
      </c>
      <c r="F43" s="90">
        <f>'[4]CONT-RA10633'!N44</f>
        <v>0</v>
      </c>
      <c r="G43" s="90">
        <f>'[4]CONT-RA10633'!O44</f>
        <v>0</v>
      </c>
      <c r="H43" s="90">
        <f>'[4]CONT-RA10633'!R44</f>
        <v>0</v>
      </c>
      <c r="I43" s="90">
        <f>'[4]CONT-RA10633'!S44</f>
        <v>0</v>
      </c>
      <c r="J43" s="90">
        <f>'[4]CONT-RA10633'!AA44</f>
        <v>0</v>
      </c>
      <c r="K43" s="90">
        <f t="shared" si="7"/>
        <v>0</v>
      </c>
      <c r="L43" s="90">
        <f t="shared" si="1"/>
        <v>0</v>
      </c>
    </row>
    <row r="44" spans="1:12" ht="20.100000000000001" hidden="1" customHeight="1" x14ac:dyDescent="0.2">
      <c r="A44" s="60" t="s">
        <v>133</v>
      </c>
      <c r="B44" s="59">
        <f>'[4]CONT-RA10633'!B45</f>
        <v>0</v>
      </c>
      <c r="C44" s="90">
        <f>'[4]CONT-RA10633'!E45</f>
        <v>0</v>
      </c>
      <c r="D44" s="90">
        <f>'[4]CONT-RA10633'!H45</f>
        <v>0</v>
      </c>
      <c r="E44" s="90">
        <f>'[4]CONT-RA10633'!K45</f>
        <v>0</v>
      </c>
      <c r="F44" s="90">
        <f>'[4]CONT-RA10633'!N45</f>
        <v>0</v>
      </c>
      <c r="G44" s="90">
        <f>'[4]CONT-RA10633'!O45</f>
        <v>0</v>
      </c>
      <c r="H44" s="90">
        <f>'[4]CONT-RA10633'!R45</f>
        <v>0</v>
      </c>
      <c r="I44" s="90">
        <f>'[4]CONT-RA10633'!S45</f>
        <v>0</v>
      </c>
      <c r="J44" s="90">
        <f>'[4]CONT-RA10633'!AA45</f>
        <v>0</v>
      </c>
      <c r="K44" s="90">
        <f t="shared" si="7"/>
        <v>0</v>
      </c>
      <c r="L44" s="90">
        <f t="shared" si="1"/>
        <v>0</v>
      </c>
    </row>
    <row r="45" spans="1:12" ht="20.100000000000001" hidden="1" customHeight="1" x14ac:dyDescent="0.2">
      <c r="A45" s="60" t="s">
        <v>134</v>
      </c>
      <c r="B45" s="59">
        <f>'[4]CONT-RA10633'!B46</f>
        <v>0</v>
      </c>
      <c r="C45" s="90">
        <f>'[4]CONT-RA10633'!E46</f>
        <v>0</v>
      </c>
      <c r="D45" s="90">
        <f>'[4]CONT-RA10633'!H46</f>
        <v>0</v>
      </c>
      <c r="E45" s="90">
        <f>'[4]CONT-RA10633'!K46</f>
        <v>0</v>
      </c>
      <c r="F45" s="90">
        <f>'[4]CONT-RA10633'!N46</f>
        <v>0</v>
      </c>
      <c r="G45" s="90">
        <f>'[4]CONT-RA10633'!O46</f>
        <v>0</v>
      </c>
      <c r="H45" s="90">
        <f>'[4]CONT-RA10633'!R46</f>
        <v>0</v>
      </c>
      <c r="I45" s="90">
        <f>'[4]CONT-RA10633'!S46</f>
        <v>0</v>
      </c>
      <c r="J45" s="90">
        <f>'[4]CONT-RA10633'!AA46</f>
        <v>0</v>
      </c>
      <c r="K45" s="90">
        <f t="shared" si="7"/>
        <v>0</v>
      </c>
      <c r="L45" s="90">
        <f t="shared" si="1"/>
        <v>0</v>
      </c>
    </row>
    <row r="46" spans="1:12" ht="20.100000000000001" hidden="1" customHeight="1" x14ac:dyDescent="0.2">
      <c r="A46" s="60" t="s">
        <v>135</v>
      </c>
      <c r="B46" s="59">
        <f>'[4]CONT-RA10633'!B47</f>
        <v>0</v>
      </c>
      <c r="C46" s="90">
        <f>'[4]CONT-RA10633'!E47</f>
        <v>0</v>
      </c>
      <c r="D46" s="90">
        <f>'[4]CONT-RA10633'!H47</f>
        <v>0</v>
      </c>
      <c r="E46" s="90">
        <f>'[4]CONT-RA10633'!K47</f>
        <v>0</v>
      </c>
      <c r="F46" s="90">
        <f>'[4]CONT-RA10633'!N47</f>
        <v>0</v>
      </c>
      <c r="G46" s="90">
        <f>'[4]CONT-RA10633'!O47</f>
        <v>0</v>
      </c>
      <c r="H46" s="90">
        <f>'[4]CONT-RA10633'!R47</f>
        <v>0</v>
      </c>
      <c r="I46" s="90">
        <f>'[4]CONT-RA10633'!S47</f>
        <v>0</v>
      </c>
      <c r="J46" s="90">
        <f>'[4]CONT-RA10633'!AA47</f>
        <v>0</v>
      </c>
      <c r="K46" s="90">
        <f t="shared" si="7"/>
        <v>0</v>
      </c>
      <c r="L46" s="90">
        <f t="shared" si="1"/>
        <v>0</v>
      </c>
    </row>
    <row r="47" spans="1:12" ht="20.100000000000001" hidden="1" customHeight="1" x14ac:dyDescent="0.2">
      <c r="A47" s="60"/>
      <c r="B47" s="59"/>
    </row>
    <row r="48" spans="1:12" ht="20.100000000000001" customHeight="1" x14ac:dyDescent="0.2">
      <c r="A48" s="60" t="s">
        <v>136</v>
      </c>
      <c r="B48" s="67">
        <f>SUM(B49:B52)+SUM(B55:B67)+SUM(B72:B88)</f>
        <v>0</v>
      </c>
      <c r="C48" s="67">
        <f t="shared" ref="C48:L48" si="8">SUM(C49:C52)+SUM(C55:C67)+SUM(C72:C88)</f>
        <v>0</v>
      </c>
      <c r="D48" s="67">
        <f t="shared" si="8"/>
        <v>0</v>
      </c>
      <c r="E48" s="67">
        <f t="shared" si="8"/>
        <v>0</v>
      </c>
      <c r="F48" s="67">
        <f t="shared" si="8"/>
        <v>0</v>
      </c>
      <c r="G48" s="67">
        <f t="shared" si="8"/>
        <v>0</v>
      </c>
      <c r="H48" s="67">
        <f t="shared" si="8"/>
        <v>141182</v>
      </c>
      <c r="I48" s="67">
        <f t="shared" si="8"/>
        <v>0</v>
      </c>
      <c r="J48" s="67">
        <f t="shared" si="8"/>
        <v>0</v>
      </c>
      <c r="K48" s="67">
        <f t="shared" si="8"/>
        <v>141182</v>
      </c>
      <c r="L48" s="67">
        <f t="shared" si="8"/>
        <v>141182</v>
      </c>
    </row>
    <row r="49" spans="1:12" ht="20.100000000000001" hidden="1" customHeight="1" x14ac:dyDescent="0.2">
      <c r="A49" s="60" t="s">
        <v>53</v>
      </c>
      <c r="B49" s="59">
        <f>'[4]CONT-RA10633'!B50</f>
        <v>0</v>
      </c>
      <c r="C49" s="90">
        <f>'[4]CONT-RA10633'!E50</f>
        <v>0</v>
      </c>
      <c r="D49" s="90">
        <f>'[4]CONT-RA10633'!H50</f>
        <v>0</v>
      </c>
      <c r="E49" s="90">
        <f>'[4]CONT-RA10633'!K50</f>
        <v>0</v>
      </c>
      <c r="F49" s="90">
        <f>'[4]CONT-RA10633'!N50</f>
        <v>0</v>
      </c>
      <c r="G49" s="90">
        <f>'[4]CONT-RA10633'!O50</f>
        <v>0</v>
      </c>
      <c r="H49" s="90">
        <f>'[4]CONT-RA10633'!R50</f>
        <v>0</v>
      </c>
      <c r="I49" s="90">
        <f>'[4]CONT-RA10633'!S50</f>
        <v>0</v>
      </c>
      <c r="J49" s="90">
        <f>'[4]CONT-RA10633'!AA50</f>
        <v>0</v>
      </c>
      <c r="K49" s="90">
        <f>SUM(C49:J49)</f>
        <v>0</v>
      </c>
      <c r="L49" s="90">
        <f t="shared" ref="L49:L60" si="9">K49+B49</f>
        <v>0</v>
      </c>
    </row>
    <row r="50" spans="1:12" ht="20.100000000000001" hidden="1" customHeight="1" x14ac:dyDescent="0.2">
      <c r="A50" s="60" t="s">
        <v>54</v>
      </c>
      <c r="B50" s="59">
        <f>'[4]CONT-RA10633'!B51</f>
        <v>0</v>
      </c>
      <c r="C50" s="90">
        <f>'[4]CONT-RA10633'!E51</f>
        <v>0</v>
      </c>
      <c r="D50" s="90">
        <f>'[4]CONT-RA10633'!H51</f>
        <v>0</v>
      </c>
      <c r="E50" s="90">
        <f>'[4]CONT-RA10633'!K51</f>
        <v>0</v>
      </c>
      <c r="F50" s="90">
        <f>'[4]CONT-RA10633'!N51</f>
        <v>0</v>
      </c>
      <c r="G50" s="90">
        <f>'[4]CONT-RA10633'!O51</f>
        <v>0</v>
      </c>
      <c r="H50" s="90">
        <f>'[4]CONT-RA10633'!R51</f>
        <v>0</v>
      </c>
      <c r="I50" s="90">
        <f>'[4]CONT-RA10633'!S51</f>
        <v>0</v>
      </c>
      <c r="J50" s="90">
        <f>'[4]CONT-RA10633'!AA51</f>
        <v>0</v>
      </c>
      <c r="K50" s="90">
        <f>SUM(C50:J50)</f>
        <v>0</v>
      </c>
      <c r="L50" s="90">
        <f t="shared" si="9"/>
        <v>0</v>
      </c>
    </row>
    <row r="51" spans="1:12" ht="20.100000000000001" hidden="1" customHeight="1" x14ac:dyDescent="0.2">
      <c r="A51" s="60" t="s">
        <v>55</v>
      </c>
      <c r="B51" s="59">
        <f>'[4]CONT-RA10633'!B52</f>
        <v>0</v>
      </c>
      <c r="C51" s="90">
        <f>'[4]CONT-RA10633'!E52</f>
        <v>0</v>
      </c>
      <c r="D51" s="90">
        <f>'[4]CONT-RA10633'!H52</f>
        <v>0</v>
      </c>
      <c r="E51" s="90">
        <f>'[4]CONT-RA10633'!K52</f>
        <v>0</v>
      </c>
      <c r="F51" s="90">
        <f>'[4]CONT-RA10633'!N52</f>
        <v>0</v>
      </c>
      <c r="G51" s="90">
        <f>'[4]CONT-RA10633'!O52</f>
        <v>0</v>
      </c>
      <c r="H51" s="90">
        <f>'[4]CONT-RA10633'!R52</f>
        <v>0</v>
      </c>
      <c r="I51" s="90">
        <f>'[4]CONT-RA10633'!S52</f>
        <v>0</v>
      </c>
      <c r="J51" s="90">
        <f>'[4]CONT-RA10633'!AA52</f>
        <v>0</v>
      </c>
      <c r="K51" s="90">
        <f>SUM(C51:J51)</f>
        <v>0</v>
      </c>
      <c r="L51" s="90">
        <f t="shared" si="9"/>
        <v>0</v>
      </c>
    </row>
    <row r="52" spans="1:12" ht="20.100000000000001" customHeight="1" x14ac:dyDescent="0.2">
      <c r="A52" s="60" t="s">
        <v>56</v>
      </c>
      <c r="B52" s="90">
        <f t="shared" ref="B52:K52" si="10">+B53+B54</f>
        <v>0</v>
      </c>
      <c r="C52" s="90">
        <f t="shared" si="10"/>
        <v>0</v>
      </c>
      <c r="D52" s="90">
        <f t="shared" si="10"/>
        <v>0</v>
      </c>
      <c r="E52" s="90">
        <f t="shared" si="10"/>
        <v>0</v>
      </c>
      <c r="F52" s="90">
        <f t="shared" si="10"/>
        <v>0</v>
      </c>
      <c r="G52" s="90">
        <f t="shared" si="10"/>
        <v>0</v>
      </c>
      <c r="H52" s="90">
        <f t="shared" si="10"/>
        <v>83812</v>
      </c>
      <c r="I52" s="90">
        <f t="shared" si="10"/>
        <v>0</v>
      </c>
      <c r="J52" s="90">
        <f t="shared" si="10"/>
        <v>0</v>
      </c>
      <c r="K52" s="90">
        <f t="shared" si="10"/>
        <v>83812</v>
      </c>
      <c r="L52" s="90">
        <f t="shared" si="9"/>
        <v>83812</v>
      </c>
    </row>
    <row r="53" spans="1:12" ht="20.100000000000001" hidden="1" customHeight="1" x14ac:dyDescent="0.2">
      <c r="A53" s="60" t="s">
        <v>137</v>
      </c>
      <c r="B53" s="59">
        <f>'[4]CONT-RA10633'!B54</f>
        <v>0</v>
      </c>
      <c r="C53" s="90">
        <f>'[4]CONT-RA10633'!E54</f>
        <v>0</v>
      </c>
      <c r="D53" s="90">
        <f>'[4]CONT-RA10633'!H54</f>
        <v>0</v>
      </c>
      <c r="E53" s="90">
        <f>'[4]CONT-RA10633'!K54</f>
        <v>0</v>
      </c>
      <c r="F53" s="90">
        <f>'[4]CONT-RA10633'!N54</f>
        <v>0</v>
      </c>
      <c r="G53" s="90">
        <f>'[4]CONT-RA10633'!O54</f>
        <v>0</v>
      </c>
      <c r="H53" s="90">
        <f>'[4]CONT-RA10633'!R54</f>
        <v>83812</v>
      </c>
      <c r="I53" s="90">
        <f>'[4]CONT-RA10633'!S54</f>
        <v>0</v>
      </c>
      <c r="J53" s="90">
        <f>'[4]CONT-RA10633'!AA54</f>
        <v>0</v>
      </c>
      <c r="K53" s="90">
        <f t="shared" ref="K53:K66" si="11">SUM(C53:J53)</f>
        <v>83812</v>
      </c>
      <c r="L53" s="90">
        <f t="shared" si="9"/>
        <v>83812</v>
      </c>
    </row>
    <row r="54" spans="1:12" ht="20.100000000000001" hidden="1" customHeight="1" x14ac:dyDescent="0.2">
      <c r="A54" s="60" t="s">
        <v>138</v>
      </c>
      <c r="B54" s="59">
        <f>'[4]CONT-RA10633'!B55</f>
        <v>0</v>
      </c>
      <c r="C54" s="90">
        <f>'[4]CONT-RA10633'!E55</f>
        <v>0</v>
      </c>
      <c r="D54" s="90">
        <f>'[4]CONT-RA10633'!H55</f>
        <v>0</v>
      </c>
      <c r="E54" s="90">
        <f>'[4]CONT-RA10633'!K55</f>
        <v>0</v>
      </c>
      <c r="F54" s="90">
        <f>'[4]CONT-RA10633'!N55</f>
        <v>0</v>
      </c>
      <c r="G54" s="90">
        <f>'[4]CONT-RA10633'!O55</f>
        <v>0</v>
      </c>
      <c r="H54" s="90">
        <f>'[4]CONT-RA10633'!R55</f>
        <v>0</v>
      </c>
      <c r="I54" s="90">
        <f>'[4]CONT-RA10633'!S55</f>
        <v>0</v>
      </c>
      <c r="J54" s="90">
        <f>'[4]CONT-RA10633'!AA55</f>
        <v>0</v>
      </c>
      <c r="K54" s="90">
        <f t="shared" si="11"/>
        <v>0</v>
      </c>
      <c r="L54" s="90">
        <f t="shared" si="9"/>
        <v>0</v>
      </c>
    </row>
    <row r="55" spans="1:12" ht="20.100000000000001" hidden="1" customHeight="1" x14ac:dyDescent="0.2">
      <c r="A55" s="60" t="s">
        <v>59</v>
      </c>
      <c r="B55" s="59">
        <f>'[4]CONT-RA10633'!B56</f>
        <v>0</v>
      </c>
      <c r="C55" s="90">
        <f>'[4]CONT-RA10633'!E56</f>
        <v>0</v>
      </c>
      <c r="D55" s="90">
        <f>'[4]CONT-RA10633'!H56</f>
        <v>0</v>
      </c>
      <c r="E55" s="90">
        <f>'[4]CONT-RA10633'!K56</f>
        <v>0</v>
      </c>
      <c r="F55" s="90">
        <f>'[4]CONT-RA10633'!N56</f>
        <v>0</v>
      </c>
      <c r="G55" s="90">
        <f>'[4]CONT-RA10633'!O56</f>
        <v>0</v>
      </c>
      <c r="H55" s="90">
        <f>'[4]CONT-RA10633'!R56</f>
        <v>0</v>
      </c>
      <c r="I55" s="90">
        <f>'[4]CONT-RA10633'!S56</f>
        <v>0</v>
      </c>
      <c r="J55" s="90">
        <f>'[4]CONT-RA10633'!AA56</f>
        <v>0</v>
      </c>
      <c r="K55" s="90">
        <f t="shared" si="11"/>
        <v>0</v>
      </c>
      <c r="L55" s="90">
        <f t="shared" si="9"/>
        <v>0</v>
      </c>
    </row>
    <row r="56" spans="1:12" ht="20.100000000000001" hidden="1" customHeight="1" x14ac:dyDescent="0.2">
      <c r="A56" s="60" t="s">
        <v>60</v>
      </c>
      <c r="B56" s="59">
        <f>'[4]CONT-RA10633'!B57</f>
        <v>0</v>
      </c>
      <c r="C56" s="90">
        <f>'[4]CONT-RA10633'!E57</f>
        <v>0</v>
      </c>
      <c r="D56" s="90">
        <f>'[4]CONT-RA10633'!H57</f>
        <v>0</v>
      </c>
      <c r="E56" s="90">
        <f>'[4]CONT-RA10633'!K57</f>
        <v>0</v>
      </c>
      <c r="F56" s="90">
        <f>'[4]CONT-RA10633'!N57</f>
        <v>0</v>
      </c>
      <c r="G56" s="90">
        <f>'[4]CONT-RA10633'!O57</f>
        <v>0</v>
      </c>
      <c r="H56" s="90">
        <f>'[4]CONT-RA10633'!R57</f>
        <v>0</v>
      </c>
      <c r="I56" s="90">
        <f>'[4]CONT-RA10633'!S57</f>
        <v>0</v>
      </c>
      <c r="J56" s="90">
        <f>'[4]CONT-RA10633'!AA57</f>
        <v>0</v>
      </c>
      <c r="K56" s="90">
        <f t="shared" si="11"/>
        <v>0</v>
      </c>
      <c r="L56" s="90">
        <f t="shared" si="9"/>
        <v>0</v>
      </c>
    </row>
    <row r="57" spans="1:12" ht="20.100000000000001" hidden="1" customHeight="1" x14ac:dyDescent="0.2">
      <c r="A57" s="60" t="s">
        <v>61</v>
      </c>
      <c r="B57" s="59">
        <f>'[4]CONT-RA10633'!B58</f>
        <v>0</v>
      </c>
      <c r="C57" s="90">
        <f>'[4]CONT-RA10633'!E58</f>
        <v>0</v>
      </c>
      <c r="D57" s="90">
        <f>'[4]CONT-RA10633'!H58</f>
        <v>0</v>
      </c>
      <c r="E57" s="90">
        <f>'[4]CONT-RA10633'!K58</f>
        <v>0</v>
      </c>
      <c r="F57" s="90">
        <f>'[4]CONT-RA10633'!N58</f>
        <v>0</v>
      </c>
      <c r="G57" s="90">
        <f>'[4]CONT-RA10633'!O58</f>
        <v>0</v>
      </c>
      <c r="H57" s="90">
        <f>'[4]CONT-RA10633'!R58</f>
        <v>0</v>
      </c>
      <c r="I57" s="90">
        <f>'[4]CONT-RA10633'!S58</f>
        <v>0</v>
      </c>
      <c r="J57" s="90">
        <f>'[4]CONT-RA10633'!AA58</f>
        <v>0</v>
      </c>
      <c r="K57" s="90">
        <f t="shared" si="11"/>
        <v>0</v>
      </c>
      <c r="L57" s="90">
        <f t="shared" si="9"/>
        <v>0</v>
      </c>
    </row>
    <row r="58" spans="1:12" ht="20.100000000000001" hidden="1" customHeight="1" x14ac:dyDescent="0.2">
      <c r="A58" s="60" t="s">
        <v>62</v>
      </c>
      <c r="B58" s="59">
        <f>'[4]CONT-RA10633'!B59</f>
        <v>0</v>
      </c>
      <c r="C58" s="90">
        <f>'[4]CONT-RA10633'!E59</f>
        <v>0</v>
      </c>
      <c r="D58" s="90">
        <f>'[4]CONT-RA10633'!H59</f>
        <v>0</v>
      </c>
      <c r="E58" s="90">
        <f>'[4]CONT-RA10633'!K59</f>
        <v>0</v>
      </c>
      <c r="F58" s="90">
        <f>'[4]CONT-RA10633'!N59</f>
        <v>0</v>
      </c>
      <c r="G58" s="90">
        <f>'[4]CONT-RA10633'!O59</f>
        <v>0</v>
      </c>
      <c r="H58" s="90">
        <f>'[4]CONT-RA10633'!R59</f>
        <v>0</v>
      </c>
      <c r="I58" s="90">
        <f>'[4]CONT-RA10633'!S59</f>
        <v>0</v>
      </c>
      <c r="J58" s="90">
        <f>'[4]CONT-RA10633'!AA59</f>
        <v>0</v>
      </c>
      <c r="K58" s="90">
        <f t="shared" si="11"/>
        <v>0</v>
      </c>
      <c r="L58" s="90">
        <f t="shared" si="9"/>
        <v>0</v>
      </c>
    </row>
    <row r="59" spans="1:12" ht="20.100000000000001" hidden="1" customHeight="1" x14ac:dyDescent="0.2">
      <c r="A59" s="60" t="s">
        <v>222</v>
      </c>
      <c r="B59" s="59"/>
    </row>
    <row r="60" spans="1:12" ht="20.100000000000001" hidden="1" customHeight="1" x14ac:dyDescent="0.2">
      <c r="A60" s="60" t="s">
        <v>63</v>
      </c>
      <c r="B60" s="59">
        <f>'[4]CONT-RA10633'!B61</f>
        <v>0</v>
      </c>
      <c r="C60" s="90">
        <f>'[4]CONT-RA10633'!E61</f>
        <v>0</v>
      </c>
      <c r="D60" s="90">
        <f>'[4]CONT-RA10633'!H61</f>
        <v>0</v>
      </c>
      <c r="E60" s="90">
        <f>'[4]CONT-RA10633'!K61</f>
        <v>0</v>
      </c>
      <c r="F60" s="90">
        <f>'[4]CONT-RA10633'!N61</f>
        <v>0</v>
      </c>
      <c r="G60" s="90">
        <f>'[4]CONT-RA10633'!O61</f>
        <v>0</v>
      </c>
      <c r="H60" s="90">
        <f>'[4]CONT-RA10633'!R61</f>
        <v>0</v>
      </c>
      <c r="I60" s="90">
        <f>'[4]CONT-RA10633'!S61</f>
        <v>0</v>
      </c>
      <c r="J60" s="90">
        <f>'[4]CONT-RA10633'!AA61</f>
        <v>0</v>
      </c>
      <c r="K60" s="90">
        <f t="shared" si="11"/>
        <v>0</v>
      </c>
      <c r="L60" s="90">
        <f t="shared" si="9"/>
        <v>0</v>
      </c>
    </row>
    <row r="61" spans="1:12" ht="20.100000000000001" hidden="1" customHeight="1" x14ac:dyDescent="0.2">
      <c r="A61" s="60" t="s">
        <v>178</v>
      </c>
      <c r="B61" s="59">
        <f>'[4]CONT-RA10633'!B62</f>
        <v>0</v>
      </c>
      <c r="C61" s="90">
        <f>'[4]CONT-RA10633'!E62</f>
        <v>0</v>
      </c>
      <c r="D61" s="90">
        <f>'[4]CONT-RA10633'!H62</f>
        <v>0</v>
      </c>
      <c r="E61" s="90">
        <f>'[4]CONT-RA10633'!K62</f>
        <v>0</v>
      </c>
      <c r="F61" s="90">
        <f>'[4]CONT-RA10633'!N62</f>
        <v>0</v>
      </c>
      <c r="G61" s="90">
        <f>'[4]CONT-RA10633'!O62</f>
        <v>0</v>
      </c>
      <c r="H61" s="90">
        <f>'[4]CONT-RA10633'!R62</f>
        <v>0</v>
      </c>
      <c r="I61" s="90">
        <f>'[4]CONT-RA10633'!S62</f>
        <v>0</v>
      </c>
      <c r="J61" s="90">
        <f>'[4]CONT-RA10633'!AA62</f>
        <v>0</v>
      </c>
      <c r="K61" s="90">
        <f t="shared" si="11"/>
        <v>0</v>
      </c>
      <c r="L61" s="90">
        <f>K61+B61</f>
        <v>0</v>
      </c>
    </row>
    <row r="62" spans="1:12" ht="20.100000000000001" hidden="1" customHeight="1" x14ac:dyDescent="0.2">
      <c r="A62" s="60" t="s">
        <v>64</v>
      </c>
      <c r="B62" s="59">
        <f>'[4]CONT-RA10633'!B63</f>
        <v>0</v>
      </c>
      <c r="C62" s="90">
        <f>'[4]CONT-RA10633'!E63</f>
        <v>0</v>
      </c>
      <c r="D62" s="90">
        <f>'[4]CONT-RA10633'!H63</f>
        <v>0</v>
      </c>
      <c r="E62" s="90">
        <f>'[4]CONT-RA10633'!K63</f>
        <v>0</v>
      </c>
      <c r="F62" s="90">
        <f>'[4]CONT-RA10633'!N63</f>
        <v>0</v>
      </c>
      <c r="G62" s="90">
        <f>'[4]CONT-RA10633'!O63</f>
        <v>0</v>
      </c>
      <c r="H62" s="90">
        <f>'[4]CONT-RA10633'!R63</f>
        <v>0</v>
      </c>
      <c r="I62" s="90">
        <f>'[4]CONT-RA10633'!S63</f>
        <v>0</v>
      </c>
      <c r="J62" s="90">
        <f>'[4]CONT-RA10633'!AA63</f>
        <v>0</v>
      </c>
      <c r="K62" s="90">
        <f t="shared" si="11"/>
        <v>0</v>
      </c>
      <c r="L62" s="90">
        <f t="shared" ref="L62:L87" si="12">K62+B62</f>
        <v>0</v>
      </c>
    </row>
    <row r="63" spans="1:12" ht="20.100000000000001" hidden="1" customHeight="1" x14ac:dyDescent="0.2">
      <c r="A63" s="60" t="s">
        <v>65</v>
      </c>
      <c r="B63" s="59">
        <f>'[4]CONT-RA10633'!B64</f>
        <v>0</v>
      </c>
      <c r="C63" s="90">
        <f>'[4]CONT-RA10633'!E64</f>
        <v>0</v>
      </c>
      <c r="D63" s="90">
        <f>'[4]CONT-RA10633'!H64</f>
        <v>0</v>
      </c>
      <c r="E63" s="90">
        <f>'[4]CONT-RA10633'!K64</f>
        <v>0</v>
      </c>
      <c r="F63" s="90">
        <f>'[4]CONT-RA10633'!N64</f>
        <v>0</v>
      </c>
      <c r="G63" s="90">
        <f>'[4]CONT-RA10633'!O64</f>
        <v>0</v>
      </c>
      <c r="H63" s="90">
        <f>'[4]CONT-RA10633'!R64</f>
        <v>0</v>
      </c>
      <c r="I63" s="90">
        <f>'[4]CONT-RA10633'!S64</f>
        <v>0</v>
      </c>
      <c r="J63" s="90">
        <f>'[4]CONT-RA10633'!AA64</f>
        <v>0</v>
      </c>
      <c r="K63" s="90">
        <f t="shared" si="11"/>
        <v>0</v>
      </c>
      <c r="L63" s="90">
        <f t="shared" si="12"/>
        <v>0</v>
      </c>
    </row>
    <row r="64" spans="1:12" ht="20.100000000000001" hidden="1" customHeight="1" x14ac:dyDescent="0.2">
      <c r="A64" s="60" t="s">
        <v>66</v>
      </c>
      <c r="B64" s="59">
        <f>'[4]CONT-RA10633'!B65</f>
        <v>0</v>
      </c>
      <c r="C64" s="90">
        <f>'[4]CONT-RA10633'!E65</f>
        <v>0</v>
      </c>
      <c r="D64" s="90">
        <f>'[4]CONT-RA10633'!H65</f>
        <v>0</v>
      </c>
      <c r="E64" s="90">
        <f>'[4]CONT-RA10633'!K65</f>
        <v>0</v>
      </c>
      <c r="F64" s="90">
        <f>'[4]CONT-RA10633'!N65</f>
        <v>0</v>
      </c>
      <c r="G64" s="90">
        <f>'[4]CONT-RA10633'!O65</f>
        <v>0</v>
      </c>
      <c r="H64" s="90">
        <f>'[4]CONT-RA10633'!R65</f>
        <v>0</v>
      </c>
      <c r="I64" s="90">
        <f>'[4]CONT-RA10633'!S65</f>
        <v>0</v>
      </c>
      <c r="J64" s="90">
        <f>'[4]CONT-RA10633'!AA65</f>
        <v>0</v>
      </c>
      <c r="K64" s="90">
        <f t="shared" si="11"/>
        <v>0</v>
      </c>
      <c r="L64" s="90">
        <f t="shared" si="12"/>
        <v>0</v>
      </c>
    </row>
    <row r="65" spans="1:12" ht="20.100000000000001" hidden="1" customHeight="1" x14ac:dyDescent="0.2">
      <c r="A65" s="60" t="s">
        <v>67</v>
      </c>
      <c r="B65" s="59">
        <f>'[4]CONT-RA10633'!B66</f>
        <v>0</v>
      </c>
      <c r="C65" s="90">
        <f>'[4]CONT-RA10633'!E66</f>
        <v>0</v>
      </c>
      <c r="D65" s="90">
        <f>'[4]CONT-RA10633'!H66</f>
        <v>0</v>
      </c>
      <c r="E65" s="90">
        <f>'[4]CONT-RA10633'!K66</f>
        <v>0</v>
      </c>
      <c r="F65" s="90">
        <f>'[4]CONT-RA10633'!N66</f>
        <v>0</v>
      </c>
      <c r="G65" s="90">
        <f>'[4]CONT-RA10633'!O66</f>
        <v>0</v>
      </c>
      <c r="H65" s="90">
        <f>'[4]CONT-RA10633'!R66</f>
        <v>0</v>
      </c>
      <c r="I65" s="90">
        <f>'[4]CONT-RA10633'!S66</f>
        <v>0</v>
      </c>
      <c r="J65" s="90">
        <f>'[4]CONT-RA10633'!AA66</f>
        <v>0</v>
      </c>
      <c r="K65" s="90">
        <f t="shared" si="11"/>
        <v>0</v>
      </c>
      <c r="L65" s="90">
        <f t="shared" si="12"/>
        <v>0</v>
      </c>
    </row>
    <row r="66" spans="1:12" ht="20.100000000000001" hidden="1" customHeight="1" x14ac:dyDescent="0.2">
      <c r="A66" s="60" t="s">
        <v>68</v>
      </c>
      <c r="B66" s="59">
        <f>'[4]CONT-RA10633'!B67</f>
        <v>0</v>
      </c>
      <c r="C66" s="90">
        <f>'[4]CONT-RA10633'!E67</f>
        <v>0</v>
      </c>
      <c r="D66" s="90">
        <f>'[4]CONT-RA10633'!H67</f>
        <v>0</v>
      </c>
      <c r="E66" s="90">
        <f>'[4]CONT-RA10633'!K67</f>
        <v>0</v>
      </c>
      <c r="F66" s="90">
        <f>'[4]CONT-RA10633'!N67</f>
        <v>0</v>
      </c>
      <c r="G66" s="90">
        <f>'[4]CONT-RA10633'!O67</f>
        <v>0</v>
      </c>
      <c r="H66" s="90">
        <f>'[4]CONT-RA10633'!R67</f>
        <v>0</v>
      </c>
      <c r="I66" s="90">
        <f>'[4]CONT-RA10633'!S67</f>
        <v>0</v>
      </c>
      <c r="J66" s="90">
        <f>'[4]CONT-RA10633'!AA67</f>
        <v>0</v>
      </c>
      <c r="K66" s="90">
        <f t="shared" si="11"/>
        <v>0</v>
      </c>
      <c r="L66" s="90">
        <f t="shared" si="12"/>
        <v>0</v>
      </c>
    </row>
    <row r="67" spans="1:12" ht="20.100000000000001" customHeight="1" x14ac:dyDescent="0.2">
      <c r="A67" s="18" t="s">
        <v>69</v>
      </c>
      <c r="B67" s="66">
        <f t="shared" ref="B67:K67" si="13">SUM(B68:B71)</f>
        <v>0</v>
      </c>
      <c r="C67" s="67">
        <f t="shared" si="13"/>
        <v>0</v>
      </c>
      <c r="D67" s="67">
        <f t="shared" si="13"/>
        <v>0</v>
      </c>
      <c r="E67" s="67">
        <f t="shared" si="13"/>
        <v>0</v>
      </c>
      <c r="F67" s="67">
        <f t="shared" si="13"/>
        <v>0</v>
      </c>
      <c r="G67" s="67">
        <f t="shared" si="13"/>
        <v>0</v>
      </c>
      <c r="H67" s="67">
        <f t="shared" si="13"/>
        <v>28470</v>
      </c>
      <c r="I67" s="67">
        <f t="shared" si="13"/>
        <v>0</v>
      </c>
      <c r="J67" s="67">
        <f t="shared" si="13"/>
        <v>0</v>
      </c>
      <c r="K67" s="67">
        <f t="shared" si="13"/>
        <v>28470</v>
      </c>
      <c r="L67" s="67">
        <f t="shared" si="12"/>
        <v>28470</v>
      </c>
    </row>
    <row r="68" spans="1:12" ht="20.100000000000001" hidden="1" customHeight="1" x14ac:dyDescent="0.2">
      <c r="A68" s="18" t="s">
        <v>70</v>
      </c>
      <c r="B68" s="59">
        <f>'[4]CONT-RA10633'!B69</f>
        <v>0</v>
      </c>
      <c r="C68" s="90">
        <f>'[4]CONT-RA10633'!E69</f>
        <v>0</v>
      </c>
      <c r="D68" s="90">
        <f>'[4]CONT-RA10633'!H69</f>
        <v>0</v>
      </c>
      <c r="E68" s="90">
        <f>'[4]CONT-RA10633'!K69</f>
        <v>0</v>
      </c>
      <c r="F68" s="90">
        <f>'[4]CONT-RA10633'!N69</f>
        <v>0</v>
      </c>
      <c r="G68" s="90">
        <f>'[4]CONT-RA10633'!O69</f>
        <v>0</v>
      </c>
      <c r="H68" s="90">
        <f>'[4]CONT-RA10633'!R69</f>
        <v>0</v>
      </c>
      <c r="I68" s="90">
        <f>'[4]CONT-RA10633'!S69</f>
        <v>0</v>
      </c>
      <c r="J68" s="90">
        <f>'[4]CONT-RA10633'!AA69</f>
        <v>0</v>
      </c>
      <c r="K68" s="90">
        <f>SUM(C68:J68)</f>
        <v>0</v>
      </c>
      <c r="L68" s="90">
        <f t="shared" si="12"/>
        <v>0</v>
      </c>
    </row>
    <row r="69" spans="1:12" ht="20.100000000000001" hidden="1" customHeight="1" x14ac:dyDescent="0.2">
      <c r="A69" s="18" t="s">
        <v>71</v>
      </c>
      <c r="B69" s="59">
        <f>'[4]CONT-RA10633'!B70</f>
        <v>0</v>
      </c>
      <c r="C69" s="90">
        <f>'[4]CONT-RA10633'!E70</f>
        <v>0</v>
      </c>
      <c r="D69" s="90">
        <f>'[4]CONT-RA10633'!H70</f>
        <v>0</v>
      </c>
      <c r="E69" s="90">
        <f>'[4]CONT-RA10633'!K70</f>
        <v>0</v>
      </c>
      <c r="F69" s="90">
        <f>'[4]CONT-RA10633'!N70</f>
        <v>0</v>
      </c>
      <c r="G69" s="90">
        <f>'[4]CONT-RA10633'!O70</f>
        <v>0</v>
      </c>
      <c r="H69" s="90">
        <f>'[4]CONT-RA10633'!R70</f>
        <v>0</v>
      </c>
      <c r="I69" s="90">
        <f>'[4]CONT-RA10633'!S70</f>
        <v>0</v>
      </c>
      <c r="J69" s="90">
        <f>'[4]CONT-RA10633'!AA70</f>
        <v>0</v>
      </c>
      <c r="K69" s="90">
        <f>SUM(C69:J69)</f>
        <v>0</v>
      </c>
      <c r="L69" s="90">
        <f t="shared" si="12"/>
        <v>0</v>
      </c>
    </row>
    <row r="70" spans="1:12" ht="20.100000000000001" customHeight="1" x14ac:dyDescent="0.2">
      <c r="A70" s="18" t="s">
        <v>72</v>
      </c>
      <c r="B70" s="59">
        <f>'[4]CONT-RA10633'!B71</f>
        <v>0</v>
      </c>
      <c r="C70" s="90">
        <f>'[4]CONT-RA10633'!E71</f>
        <v>0</v>
      </c>
      <c r="D70" s="90">
        <f>'[4]CONT-RA10633'!H71</f>
        <v>0</v>
      </c>
      <c r="E70" s="90">
        <f>'[4]CONT-RA10633'!K71</f>
        <v>0</v>
      </c>
      <c r="F70" s="90">
        <f>'[4]CONT-RA10633'!N71</f>
        <v>0</v>
      </c>
      <c r="G70" s="90">
        <f>'[4]CONT-RA10633'!O71</f>
        <v>0</v>
      </c>
      <c r="H70" s="90">
        <f>'[4]CONT-RA10633'!R71</f>
        <v>28470</v>
      </c>
      <c r="I70" s="90">
        <f>'[4]CONT-RA10633'!S71</f>
        <v>0</v>
      </c>
      <c r="J70" s="90">
        <f>'[4]CONT-RA10633'!AA71</f>
        <v>0</v>
      </c>
      <c r="K70" s="90">
        <f>SUM(C70:J70)</f>
        <v>28470</v>
      </c>
      <c r="L70" s="90">
        <f t="shared" si="12"/>
        <v>28470</v>
      </c>
    </row>
    <row r="71" spans="1:12" ht="20.100000000000001" hidden="1" customHeight="1" x14ac:dyDescent="0.2">
      <c r="A71" s="18" t="s">
        <v>73</v>
      </c>
      <c r="B71" s="59">
        <f>'[4]CONT-RA10633'!B72</f>
        <v>0</v>
      </c>
      <c r="C71" s="90">
        <f>'[4]CONT-RA10633'!E72</f>
        <v>0</v>
      </c>
      <c r="D71" s="90">
        <f>'[4]CONT-RA10633'!H72</f>
        <v>0</v>
      </c>
      <c r="E71" s="90">
        <f>'[4]CONT-RA10633'!K72</f>
        <v>0</v>
      </c>
      <c r="F71" s="90">
        <f>'[4]CONT-RA10633'!N72</f>
        <v>0</v>
      </c>
      <c r="G71" s="90">
        <f>'[4]CONT-RA10633'!O72</f>
        <v>0</v>
      </c>
      <c r="H71" s="90">
        <f>'[4]CONT-RA10633'!R72</f>
        <v>0</v>
      </c>
      <c r="I71" s="90">
        <f>'[4]CONT-RA10633'!S72</f>
        <v>0</v>
      </c>
      <c r="J71" s="90">
        <f>'[4]CONT-RA10633'!AA72</f>
        <v>0</v>
      </c>
      <c r="K71" s="90">
        <f>SUM(C71:J71)</f>
        <v>0</v>
      </c>
      <c r="L71" s="90">
        <f t="shared" si="12"/>
        <v>0</v>
      </c>
    </row>
    <row r="72" spans="1:12" ht="20.100000000000001" hidden="1" customHeight="1" x14ac:dyDescent="0.2">
      <c r="A72" s="18" t="s">
        <v>74</v>
      </c>
      <c r="B72" s="59">
        <f>'[4]CONT-RA10633'!B73</f>
        <v>0</v>
      </c>
      <c r="C72" s="90">
        <f>'[4]CONT-RA10633'!E73</f>
        <v>0</v>
      </c>
      <c r="D72" s="90">
        <f>'[4]CONT-RA10633'!H73</f>
        <v>0</v>
      </c>
      <c r="E72" s="90">
        <f>'[4]CONT-RA10633'!K73</f>
        <v>0</v>
      </c>
      <c r="F72" s="90">
        <f>'[4]CONT-RA10633'!N73</f>
        <v>0</v>
      </c>
      <c r="G72" s="90">
        <f>'[4]CONT-RA10633'!O73</f>
        <v>0</v>
      </c>
      <c r="H72" s="90">
        <f>'[4]CONT-RA10633'!R73</f>
        <v>0</v>
      </c>
      <c r="I72" s="90">
        <f>'[4]CONT-RA10633'!S73</f>
        <v>0</v>
      </c>
      <c r="J72" s="90">
        <f>'[4]CONT-RA10633'!AA73</f>
        <v>0</v>
      </c>
      <c r="K72" s="90">
        <f>SUM(C72:J72)</f>
        <v>0</v>
      </c>
      <c r="L72" s="90">
        <f t="shared" si="12"/>
        <v>0</v>
      </c>
    </row>
    <row r="73" spans="1:12" ht="20.100000000000001" hidden="1" customHeight="1" x14ac:dyDescent="0.2">
      <c r="A73" s="18" t="s">
        <v>139</v>
      </c>
      <c r="B73" s="59">
        <f>'[4]CONT-RA10633'!B74</f>
        <v>0</v>
      </c>
      <c r="C73" s="90">
        <f>'[4]CONT-RA10633'!E74</f>
        <v>0</v>
      </c>
      <c r="D73" s="90">
        <f>'[4]CONT-RA10633'!H74</f>
        <v>0</v>
      </c>
      <c r="E73" s="90">
        <f>'[4]CONT-RA10633'!K74</f>
        <v>0</v>
      </c>
      <c r="F73" s="90">
        <f>'[4]CONT-RA10633'!N74</f>
        <v>0</v>
      </c>
      <c r="G73" s="90">
        <f>'[4]CONT-RA10633'!O74</f>
        <v>0</v>
      </c>
      <c r="H73" s="90">
        <f>'[4]CONT-RA10633'!R74</f>
        <v>0</v>
      </c>
      <c r="I73" s="90">
        <f>'[4]CONT-RA10633'!S74</f>
        <v>0</v>
      </c>
      <c r="J73" s="90">
        <f>'[4]CONT-RA10633'!AA74</f>
        <v>0</v>
      </c>
      <c r="K73" s="90">
        <f t="shared" ref="K73:K87" si="14">SUM(C73:J73)</f>
        <v>0</v>
      </c>
      <c r="L73" s="90">
        <f t="shared" si="12"/>
        <v>0</v>
      </c>
    </row>
    <row r="74" spans="1:12" ht="20.100000000000001" hidden="1" customHeight="1" x14ac:dyDescent="0.2">
      <c r="A74" s="18" t="s">
        <v>75</v>
      </c>
      <c r="B74" s="59">
        <f>'[4]CONT-RA10633'!B75</f>
        <v>0</v>
      </c>
      <c r="C74" s="90">
        <f>'[4]CONT-RA10633'!E75</f>
        <v>0</v>
      </c>
      <c r="D74" s="90">
        <f>'[4]CONT-RA10633'!H75</f>
        <v>0</v>
      </c>
      <c r="E74" s="90">
        <f>'[4]CONT-RA10633'!K75</f>
        <v>0</v>
      </c>
      <c r="F74" s="90">
        <f>'[4]CONT-RA10633'!N75</f>
        <v>0</v>
      </c>
      <c r="G74" s="90">
        <f>'[4]CONT-RA10633'!O75</f>
        <v>0</v>
      </c>
      <c r="H74" s="90">
        <f>'[4]CONT-RA10633'!R75</f>
        <v>0</v>
      </c>
      <c r="I74" s="90">
        <f>'[4]CONT-RA10633'!S75</f>
        <v>0</v>
      </c>
      <c r="J74" s="90">
        <f>'[4]CONT-RA10633'!AA75</f>
        <v>0</v>
      </c>
      <c r="K74" s="90">
        <f t="shared" si="14"/>
        <v>0</v>
      </c>
      <c r="L74" s="90">
        <f t="shared" si="12"/>
        <v>0</v>
      </c>
    </row>
    <row r="75" spans="1:12" ht="20.100000000000001" hidden="1" customHeight="1" x14ac:dyDescent="0.2">
      <c r="A75" s="18" t="s">
        <v>76</v>
      </c>
      <c r="B75" s="59">
        <f>'[4]CONT-RA10633'!B76</f>
        <v>0</v>
      </c>
      <c r="C75" s="90">
        <f>'[4]CONT-RA10633'!E76</f>
        <v>0</v>
      </c>
      <c r="D75" s="90">
        <f>'[4]CONT-RA10633'!H76</f>
        <v>0</v>
      </c>
      <c r="E75" s="90">
        <f>'[4]CONT-RA10633'!K76</f>
        <v>0</v>
      </c>
      <c r="F75" s="90">
        <f>'[4]CONT-RA10633'!N76</f>
        <v>0</v>
      </c>
      <c r="G75" s="90">
        <f>'[4]CONT-RA10633'!O76</f>
        <v>0</v>
      </c>
      <c r="H75" s="90">
        <f>'[4]CONT-RA10633'!R76</f>
        <v>0</v>
      </c>
      <c r="I75" s="90">
        <f>'[4]CONT-RA10633'!S76</f>
        <v>0</v>
      </c>
      <c r="J75" s="90">
        <f>'[4]CONT-RA10633'!AA76</f>
        <v>0</v>
      </c>
      <c r="K75" s="90">
        <f t="shared" si="14"/>
        <v>0</v>
      </c>
      <c r="L75" s="90">
        <f t="shared" si="12"/>
        <v>0</v>
      </c>
    </row>
    <row r="76" spans="1:12" ht="20.100000000000001" hidden="1" customHeight="1" x14ac:dyDescent="0.2">
      <c r="A76" s="18" t="s">
        <v>77</v>
      </c>
      <c r="B76" s="59">
        <f>'[4]CONT-RA10633'!B77</f>
        <v>0</v>
      </c>
      <c r="C76" s="90">
        <f>'[4]CONT-RA10633'!E77</f>
        <v>0</v>
      </c>
      <c r="D76" s="90">
        <f>'[4]CONT-RA10633'!H77</f>
        <v>0</v>
      </c>
      <c r="E76" s="90">
        <f>'[4]CONT-RA10633'!K77</f>
        <v>0</v>
      </c>
      <c r="F76" s="90">
        <f>'[4]CONT-RA10633'!N77</f>
        <v>0</v>
      </c>
      <c r="G76" s="90">
        <f>'[4]CONT-RA10633'!O77</f>
        <v>0</v>
      </c>
      <c r="H76" s="90">
        <f>'[4]CONT-RA10633'!R77</f>
        <v>0</v>
      </c>
      <c r="I76" s="90">
        <f>'[4]CONT-RA10633'!S77</f>
        <v>0</v>
      </c>
      <c r="J76" s="90">
        <f>'[4]CONT-RA10633'!AA77</f>
        <v>0</v>
      </c>
      <c r="K76" s="90">
        <f t="shared" si="14"/>
        <v>0</v>
      </c>
      <c r="L76" s="90">
        <f t="shared" si="12"/>
        <v>0</v>
      </c>
    </row>
    <row r="77" spans="1:12" ht="20.100000000000001" hidden="1" customHeight="1" x14ac:dyDescent="0.2">
      <c r="A77" s="18" t="s">
        <v>78</v>
      </c>
      <c r="B77" s="59">
        <f>'[4]CONT-RA10633'!B78</f>
        <v>0</v>
      </c>
      <c r="C77" s="90">
        <f>'[4]CONT-RA10633'!E78</f>
        <v>0</v>
      </c>
      <c r="D77" s="90">
        <f>'[4]CONT-RA10633'!H78</f>
        <v>0</v>
      </c>
      <c r="E77" s="90">
        <f>'[4]CONT-RA10633'!K78</f>
        <v>0</v>
      </c>
      <c r="F77" s="90">
        <f>'[4]CONT-RA10633'!N78</f>
        <v>0</v>
      </c>
      <c r="G77" s="90">
        <f>'[4]CONT-RA10633'!O78</f>
        <v>0</v>
      </c>
      <c r="H77" s="90">
        <f>'[4]CONT-RA10633'!R78</f>
        <v>0</v>
      </c>
      <c r="I77" s="90">
        <f>'[4]CONT-RA10633'!S78</f>
        <v>0</v>
      </c>
      <c r="J77" s="90">
        <f>'[4]CONT-RA10633'!AA78</f>
        <v>0</v>
      </c>
      <c r="K77" s="90">
        <f t="shared" si="14"/>
        <v>0</v>
      </c>
      <c r="L77" s="90">
        <f t="shared" si="12"/>
        <v>0</v>
      </c>
    </row>
    <row r="78" spans="1:12" ht="20.100000000000001" hidden="1" customHeight="1" x14ac:dyDescent="0.2">
      <c r="A78" s="18" t="s">
        <v>179</v>
      </c>
      <c r="B78" s="59">
        <f>'[4]CONT-RA10633'!B79</f>
        <v>0</v>
      </c>
      <c r="C78" s="90">
        <f>'[4]CONT-RA10633'!E79</f>
        <v>0</v>
      </c>
      <c r="D78" s="90">
        <f>'[4]CONT-RA10633'!H79</f>
        <v>0</v>
      </c>
      <c r="E78" s="90">
        <f>'[4]CONT-RA10633'!K79</f>
        <v>0</v>
      </c>
      <c r="F78" s="90">
        <f>'[4]CONT-RA10633'!N79</f>
        <v>0</v>
      </c>
      <c r="G78" s="90">
        <f>'[4]CONT-RA10633'!O79</f>
        <v>0</v>
      </c>
      <c r="H78" s="90">
        <f>'[4]CONT-RA10633'!R79</f>
        <v>0</v>
      </c>
      <c r="I78" s="90">
        <f>'[4]CONT-RA10633'!S79</f>
        <v>0</v>
      </c>
      <c r="J78" s="90">
        <f>'[4]CONT-RA10633'!AA79</f>
        <v>0</v>
      </c>
      <c r="K78" s="90">
        <f t="shared" si="14"/>
        <v>0</v>
      </c>
      <c r="L78" s="90">
        <f t="shared" si="12"/>
        <v>0</v>
      </c>
    </row>
    <row r="79" spans="1:12" ht="20.100000000000001" hidden="1" customHeight="1" x14ac:dyDescent="0.2">
      <c r="A79" s="18" t="s">
        <v>81</v>
      </c>
      <c r="B79" s="59">
        <f>'[4]CONT-RA10633'!B80</f>
        <v>0</v>
      </c>
      <c r="C79" s="90">
        <f>'[4]CONT-RA10633'!E80</f>
        <v>0</v>
      </c>
      <c r="D79" s="90">
        <f>'[4]CONT-RA10633'!H80</f>
        <v>0</v>
      </c>
      <c r="E79" s="90">
        <f>'[4]CONT-RA10633'!K80</f>
        <v>0</v>
      </c>
      <c r="F79" s="90">
        <f>'[4]CONT-RA10633'!N80</f>
        <v>0</v>
      </c>
      <c r="G79" s="90">
        <f>'[4]CONT-RA10633'!O80</f>
        <v>0</v>
      </c>
      <c r="H79" s="90">
        <f>'[4]CONT-RA10633'!R80</f>
        <v>0</v>
      </c>
      <c r="I79" s="90">
        <f>'[4]CONT-RA10633'!S80</f>
        <v>0</v>
      </c>
      <c r="J79" s="90">
        <f>'[4]CONT-RA10633'!AA80</f>
        <v>0</v>
      </c>
      <c r="K79" s="90">
        <f t="shared" si="14"/>
        <v>0</v>
      </c>
      <c r="L79" s="90">
        <f t="shared" si="12"/>
        <v>0</v>
      </c>
    </row>
    <row r="80" spans="1:12" ht="20.100000000000001" hidden="1" customHeight="1" x14ac:dyDescent="0.2">
      <c r="A80" s="18" t="s">
        <v>140</v>
      </c>
      <c r="B80" s="59">
        <f>'[4]CONT-RA10633'!B81</f>
        <v>0</v>
      </c>
      <c r="C80" s="90">
        <f>'[4]CONT-RA10633'!E81</f>
        <v>0</v>
      </c>
      <c r="D80" s="90">
        <f>'[4]CONT-RA10633'!H81</f>
        <v>0</v>
      </c>
      <c r="E80" s="90">
        <f>'[4]CONT-RA10633'!K81</f>
        <v>0</v>
      </c>
      <c r="F80" s="90">
        <f>'[4]CONT-RA10633'!N81</f>
        <v>0</v>
      </c>
      <c r="G80" s="90">
        <f>'[4]CONT-RA10633'!O81</f>
        <v>0</v>
      </c>
      <c r="H80" s="90">
        <f>'[4]CONT-RA10633'!R81</f>
        <v>0</v>
      </c>
      <c r="I80" s="90">
        <f>'[4]CONT-RA10633'!S81</f>
        <v>0</v>
      </c>
      <c r="J80" s="90">
        <f>'[4]CONT-RA10633'!AA81</f>
        <v>0</v>
      </c>
      <c r="K80" s="90">
        <f t="shared" si="14"/>
        <v>0</v>
      </c>
      <c r="L80" s="90">
        <f t="shared" si="12"/>
        <v>0</v>
      </c>
    </row>
    <row r="81" spans="1:12" ht="20.100000000000001" hidden="1" customHeight="1" x14ac:dyDescent="0.2">
      <c r="A81" s="18" t="s">
        <v>79</v>
      </c>
      <c r="B81" s="59">
        <f>'[4]CONT-RA10633'!B82</f>
        <v>0</v>
      </c>
      <c r="C81" s="90">
        <f>'[4]CONT-RA10633'!E82</f>
        <v>0</v>
      </c>
      <c r="D81" s="90">
        <f>'[4]CONT-RA10633'!H82</f>
        <v>0</v>
      </c>
      <c r="E81" s="90">
        <f>'[4]CONT-RA10633'!K82</f>
        <v>0</v>
      </c>
      <c r="F81" s="90">
        <f>'[4]CONT-RA10633'!N82</f>
        <v>0</v>
      </c>
      <c r="G81" s="90">
        <f>'[4]CONT-RA10633'!O82</f>
        <v>0</v>
      </c>
      <c r="H81" s="90">
        <f>'[4]CONT-RA10633'!R82</f>
        <v>0</v>
      </c>
      <c r="I81" s="90">
        <f>'[4]CONT-RA10633'!S82</f>
        <v>0</v>
      </c>
      <c r="J81" s="90">
        <f>'[4]CONT-RA10633'!AA82</f>
        <v>0</v>
      </c>
      <c r="K81" s="90">
        <f t="shared" si="14"/>
        <v>0</v>
      </c>
      <c r="L81" s="90">
        <f t="shared" si="12"/>
        <v>0</v>
      </c>
    </row>
    <row r="82" spans="1:12" ht="20.100000000000001" hidden="1" customHeight="1" x14ac:dyDescent="0.2">
      <c r="A82" s="18" t="s">
        <v>80</v>
      </c>
      <c r="B82" s="59">
        <f>'[4]CONT-RA10633'!B83</f>
        <v>0</v>
      </c>
      <c r="C82" s="90">
        <f>'[4]CONT-RA10633'!E83</f>
        <v>0</v>
      </c>
      <c r="D82" s="90">
        <f>'[4]CONT-RA10633'!H83</f>
        <v>0</v>
      </c>
      <c r="E82" s="90">
        <f>'[4]CONT-RA10633'!K83</f>
        <v>0</v>
      </c>
      <c r="F82" s="90">
        <f>'[4]CONT-RA10633'!N83</f>
        <v>0</v>
      </c>
      <c r="G82" s="90">
        <f>'[4]CONT-RA10633'!O83</f>
        <v>0</v>
      </c>
      <c r="H82" s="90">
        <f>'[4]CONT-RA10633'!R83</f>
        <v>0</v>
      </c>
      <c r="I82" s="90">
        <f>'[4]CONT-RA10633'!S83</f>
        <v>0</v>
      </c>
      <c r="J82" s="90">
        <f>'[4]CONT-RA10633'!AA83</f>
        <v>0</v>
      </c>
      <c r="K82" s="90">
        <f t="shared" si="14"/>
        <v>0</v>
      </c>
      <c r="L82" s="90">
        <f t="shared" si="12"/>
        <v>0</v>
      </c>
    </row>
    <row r="83" spans="1:12" ht="20.100000000000001" hidden="1" customHeight="1" x14ac:dyDescent="0.2">
      <c r="A83" s="18" t="s">
        <v>82</v>
      </c>
      <c r="B83" s="59">
        <f>'[4]CONT-RA10633'!B84</f>
        <v>0</v>
      </c>
      <c r="C83" s="90">
        <f>'[4]CONT-RA10633'!E84</f>
        <v>0</v>
      </c>
      <c r="D83" s="90">
        <f>'[4]CONT-RA10633'!H84</f>
        <v>0</v>
      </c>
      <c r="E83" s="90">
        <f>'[4]CONT-RA10633'!K84</f>
        <v>0</v>
      </c>
      <c r="F83" s="90">
        <f>'[4]CONT-RA10633'!N84</f>
        <v>0</v>
      </c>
      <c r="G83" s="90">
        <f>'[4]CONT-RA10633'!O84</f>
        <v>0</v>
      </c>
      <c r="H83" s="90">
        <f>'[4]CONT-RA10633'!R84</f>
        <v>0</v>
      </c>
      <c r="I83" s="90">
        <f>'[4]CONT-RA10633'!S84</f>
        <v>0</v>
      </c>
      <c r="J83" s="90">
        <f>'[4]CONT-RA10633'!AA84</f>
        <v>0</v>
      </c>
      <c r="K83" s="90">
        <f t="shared" si="14"/>
        <v>0</v>
      </c>
      <c r="L83" s="90">
        <f t="shared" si="12"/>
        <v>0</v>
      </c>
    </row>
    <row r="84" spans="1:12" ht="20.100000000000001" hidden="1" customHeight="1" x14ac:dyDescent="0.2">
      <c r="A84" s="18" t="s">
        <v>83</v>
      </c>
      <c r="B84" s="59">
        <f>'[4]CONT-RA10633'!B85</f>
        <v>0</v>
      </c>
      <c r="C84" s="90">
        <f>'[4]CONT-RA10633'!E85</f>
        <v>0</v>
      </c>
      <c r="D84" s="90">
        <f>'[4]CONT-RA10633'!H85</f>
        <v>0</v>
      </c>
      <c r="E84" s="90">
        <f>'[4]CONT-RA10633'!K85</f>
        <v>0</v>
      </c>
      <c r="F84" s="90">
        <f>'[4]CONT-RA10633'!N85</f>
        <v>0</v>
      </c>
      <c r="G84" s="90">
        <f>'[4]CONT-RA10633'!O85</f>
        <v>0</v>
      </c>
      <c r="H84" s="90">
        <f>'[4]CONT-RA10633'!R85</f>
        <v>0</v>
      </c>
      <c r="I84" s="90">
        <f>'[4]CONT-RA10633'!S85</f>
        <v>0</v>
      </c>
      <c r="J84" s="90">
        <f>'[4]CONT-RA10633'!AA85</f>
        <v>0</v>
      </c>
      <c r="K84" s="90">
        <f t="shared" si="14"/>
        <v>0</v>
      </c>
      <c r="L84" s="90">
        <f t="shared" si="12"/>
        <v>0</v>
      </c>
    </row>
    <row r="85" spans="1:12" ht="20.100000000000001" customHeight="1" x14ac:dyDescent="0.2">
      <c r="A85" s="18" t="s">
        <v>211</v>
      </c>
      <c r="B85" s="59">
        <f>'[4]CONT-RA10633'!B86</f>
        <v>0</v>
      </c>
      <c r="C85" s="90">
        <f>'[4]CONT-RA10633'!E86</f>
        <v>0</v>
      </c>
      <c r="D85" s="90">
        <f>'[4]CONT-RA10633'!H86</f>
        <v>0</v>
      </c>
      <c r="E85" s="90">
        <f>'[4]CONT-RA10633'!K86</f>
        <v>0</v>
      </c>
      <c r="F85" s="90">
        <f>'[4]CONT-RA10633'!N86</f>
        <v>0</v>
      </c>
      <c r="G85" s="90">
        <f>'[4]CONT-RA10633'!O86</f>
        <v>0</v>
      </c>
      <c r="H85" s="90">
        <f>'[4]CONT-RA10633'!R86</f>
        <v>28900</v>
      </c>
      <c r="I85" s="90">
        <f>'[4]CONT-RA10633'!S86</f>
        <v>0</v>
      </c>
      <c r="J85" s="90">
        <f>'[4]CONT-RA10633'!AA86</f>
        <v>0</v>
      </c>
      <c r="K85" s="90">
        <f t="shared" si="14"/>
        <v>28900</v>
      </c>
      <c r="L85" s="90">
        <f t="shared" si="12"/>
        <v>28900</v>
      </c>
    </row>
    <row r="86" spans="1:12" ht="20.100000000000001" hidden="1" customHeight="1" x14ac:dyDescent="0.2">
      <c r="A86" s="18" t="s">
        <v>84</v>
      </c>
      <c r="B86" s="59">
        <f>'[4]CONT-RA10633'!B87</f>
        <v>0</v>
      </c>
      <c r="C86" s="90">
        <f>'[4]CONT-RA10633'!E87</f>
        <v>0</v>
      </c>
      <c r="D86" s="90">
        <f>'[4]CONT-RA10633'!H87</f>
        <v>0</v>
      </c>
      <c r="E86" s="90">
        <f>'[4]CONT-RA10633'!K87</f>
        <v>0</v>
      </c>
      <c r="F86" s="90">
        <f>'[4]CONT-RA10633'!N87</f>
        <v>0</v>
      </c>
      <c r="G86" s="90">
        <f>'[4]CONT-RA10633'!O87</f>
        <v>0</v>
      </c>
      <c r="H86" s="90">
        <f>'[4]CONT-RA10633'!R87</f>
        <v>0</v>
      </c>
      <c r="I86" s="90">
        <f>'[4]CONT-RA10633'!S87</f>
        <v>0</v>
      </c>
      <c r="J86" s="90">
        <f>'[4]CONT-RA10633'!AA87</f>
        <v>0</v>
      </c>
      <c r="K86" s="90">
        <f t="shared" si="14"/>
        <v>0</v>
      </c>
      <c r="L86" s="90">
        <f t="shared" si="12"/>
        <v>0</v>
      </c>
    </row>
    <row r="87" spans="1:12" ht="20.100000000000001" hidden="1" customHeight="1" x14ac:dyDescent="0.2">
      <c r="A87" s="18" t="s">
        <v>85</v>
      </c>
      <c r="B87" s="59">
        <f>'[4]CONT-RA10633'!B88</f>
        <v>0</v>
      </c>
      <c r="C87" s="90">
        <f>'[4]CONT-RA10633'!E88</f>
        <v>0</v>
      </c>
      <c r="D87" s="90">
        <f>'[4]CONT-RA10633'!H88</f>
        <v>0</v>
      </c>
      <c r="E87" s="90">
        <f>'[4]CONT-RA10633'!K88</f>
        <v>0</v>
      </c>
      <c r="F87" s="90">
        <f>'[4]CONT-RA10633'!N88</f>
        <v>0</v>
      </c>
      <c r="G87" s="90">
        <f>'[4]CONT-RA10633'!O88</f>
        <v>0</v>
      </c>
      <c r="H87" s="90">
        <f>'[4]CONT-RA10633'!R88</f>
        <v>0</v>
      </c>
      <c r="I87" s="90">
        <f>'[4]CONT-RA10633'!S88</f>
        <v>0</v>
      </c>
      <c r="J87" s="90">
        <f>'[4]CONT-RA10633'!AA88</f>
        <v>0</v>
      </c>
      <c r="K87" s="90">
        <f t="shared" si="14"/>
        <v>0</v>
      </c>
      <c r="L87" s="90">
        <f t="shared" si="12"/>
        <v>0</v>
      </c>
    </row>
    <row r="88" spans="1:12" ht="20.100000000000001" hidden="1" customHeight="1" x14ac:dyDescent="0.2">
      <c r="A88" s="77"/>
      <c r="B88" s="59"/>
    </row>
    <row r="89" spans="1:12" ht="20.100000000000001" hidden="1" customHeight="1" x14ac:dyDescent="0.2">
      <c r="A89" s="77"/>
      <c r="B89" s="209"/>
    </row>
    <row r="90" spans="1:12" ht="20.100000000000001" customHeight="1" x14ac:dyDescent="0.2">
      <c r="A90" s="60" t="s">
        <v>147</v>
      </c>
      <c r="B90" s="59">
        <f>'[4]CONT-RA10633'!B90</f>
        <v>0</v>
      </c>
      <c r="C90" s="90">
        <f>'[4]CONT-RA10633'!E90</f>
        <v>871002</v>
      </c>
      <c r="D90" s="90">
        <f>'[4]CONT-RA10633'!H90</f>
        <v>0</v>
      </c>
      <c r="E90" s="90">
        <f>'[4]CONT-RA10633'!K90</f>
        <v>0</v>
      </c>
      <c r="F90" s="90">
        <f>'[4]CONT-RA10633'!N90</f>
        <v>0</v>
      </c>
      <c r="G90" s="90">
        <f>'[4]CONT-RA10633'!O90</f>
        <v>0</v>
      </c>
      <c r="H90" s="90">
        <f>'[4]CONT-RA10633'!R90</f>
        <v>0</v>
      </c>
      <c r="I90" s="90">
        <f>'[4]CONT-RA10633'!S90</f>
        <v>0</v>
      </c>
      <c r="J90" s="90">
        <f>'[4]CONT-RA10633'!AA90</f>
        <v>0</v>
      </c>
      <c r="K90" s="90">
        <f>SUM(C90:J90)</f>
        <v>871002</v>
      </c>
      <c r="L90" s="90">
        <f>K90+B90</f>
        <v>871002</v>
      </c>
    </row>
    <row r="91" spans="1:12" ht="21.75" customHeight="1" x14ac:dyDescent="0.2">
      <c r="A91" s="78" t="s">
        <v>299</v>
      </c>
      <c r="B91" s="210">
        <f t="shared" ref="B91:J91" si="15">SUM(B92:B93)</f>
        <v>0</v>
      </c>
      <c r="C91" s="210">
        <f t="shared" si="15"/>
        <v>0</v>
      </c>
      <c r="D91" s="210">
        <f t="shared" si="15"/>
        <v>3610879</v>
      </c>
      <c r="E91" s="210">
        <f t="shared" si="15"/>
        <v>0</v>
      </c>
      <c r="F91" s="210">
        <f t="shared" si="15"/>
        <v>0</v>
      </c>
      <c r="G91" s="210">
        <f t="shared" si="15"/>
        <v>0</v>
      </c>
      <c r="H91" s="210">
        <f t="shared" si="15"/>
        <v>0</v>
      </c>
      <c r="I91" s="210">
        <f t="shared" si="15"/>
        <v>0</v>
      </c>
      <c r="J91" s="210">
        <f t="shared" si="15"/>
        <v>0</v>
      </c>
      <c r="K91" s="210">
        <f>SUM(K92:K93)</f>
        <v>3610879</v>
      </c>
      <c r="L91" s="210">
        <f>K91+B91</f>
        <v>3610879</v>
      </c>
    </row>
    <row r="92" spans="1:12" ht="20.100000000000001" hidden="1" customHeight="1" x14ac:dyDescent="0.2">
      <c r="A92" s="78" t="s">
        <v>149</v>
      </c>
      <c r="B92" s="80">
        <f>'[4]CONT-RA10633'!B92</f>
        <v>0</v>
      </c>
      <c r="C92" s="90">
        <f>'[4]CONT-RA10633'!E92</f>
        <v>0</v>
      </c>
      <c r="D92" s="90">
        <f>'[4]CONT-RA10633'!H92</f>
        <v>0</v>
      </c>
      <c r="E92" s="90">
        <f>'[4]CONT-RA10633'!K92</f>
        <v>0</v>
      </c>
      <c r="F92" s="90">
        <f>'[4]CONT-RA10633'!N92</f>
        <v>0</v>
      </c>
      <c r="G92" s="90">
        <f>'[4]CONT-RA10633'!O92</f>
        <v>0</v>
      </c>
      <c r="H92" s="90">
        <f>'[4]CONT-RA10633'!R92</f>
        <v>0</v>
      </c>
      <c r="I92" s="90">
        <f>'[4]CONT-RA10633'!S92</f>
        <v>0</v>
      </c>
      <c r="J92" s="90">
        <f>'[4]CONT-RA10633'!AA92</f>
        <v>0</v>
      </c>
      <c r="K92" s="90">
        <f>SUM(C92:J92)</f>
        <v>0</v>
      </c>
      <c r="L92" s="90">
        <f>K92+B92</f>
        <v>0</v>
      </c>
    </row>
    <row r="93" spans="1:12" ht="20.100000000000001" hidden="1" customHeight="1" x14ac:dyDescent="0.2">
      <c r="A93" s="78" t="s">
        <v>150</v>
      </c>
      <c r="B93" s="80">
        <f>'[4]CONT-RA10633'!B93</f>
        <v>0</v>
      </c>
      <c r="C93" s="90">
        <f>'[4]CONT-RA10633'!E93</f>
        <v>0</v>
      </c>
      <c r="D93" s="90">
        <f>'[4]CONT-RA10633'!H93</f>
        <v>3610879</v>
      </c>
      <c r="E93" s="90">
        <f>'[4]CONT-RA10633'!K93</f>
        <v>0</v>
      </c>
      <c r="F93" s="90">
        <f>'[4]CONT-RA10633'!N93</f>
        <v>0</v>
      </c>
      <c r="G93" s="90">
        <f>'[4]CONT-RA10633'!O93</f>
        <v>0</v>
      </c>
      <c r="H93" s="90">
        <f>'[4]CONT-RA10633'!R93</f>
        <v>0</v>
      </c>
      <c r="I93" s="90">
        <f>'[4]CONT-RA10633'!S93</f>
        <v>0</v>
      </c>
      <c r="J93" s="90">
        <f>'[4]CONT-RA10633'!AA93</f>
        <v>0</v>
      </c>
      <c r="K93" s="90">
        <f>SUM(C93:J93)</f>
        <v>3610879</v>
      </c>
      <c r="L93" s="90">
        <f>K93+B93</f>
        <v>3610879</v>
      </c>
    </row>
    <row r="94" spans="1:12" ht="20.100000000000001" hidden="1" customHeight="1" x14ac:dyDescent="0.2">
      <c r="A94" s="60" t="s">
        <v>151</v>
      </c>
      <c r="B94" s="59">
        <f>'[4]CONT-RA10633'!B94</f>
        <v>0</v>
      </c>
      <c r="C94" s="90">
        <f>'[4]CONT-RA10633'!E94</f>
        <v>0</v>
      </c>
      <c r="D94" s="90">
        <f>'[4]CONT-RA10633'!H94</f>
        <v>0</v>
      </c>
      <c r="E94" s="90">
        <f>'[4]CONT-RA10633'!K94</f>
        <v>0</v>
      </c>
      <c r="F94" s="90">
        <f>'[4]CONT-RA10633'!N94</f>
        <v>0</v>
      </c>
      <c r="G94" s="90">
        <f>'[4]CONT-RA10633'!O94</f>
        <v>0</v>
      </c>
      <c r="H94" s="90">
        <f>'[4]CONT-RA10633'!R94</f>
        <v>0</v>
      </c>
      <c r="I94" s="90">
        <f>'[4]CONT-RA10633'!S94</f>
        <v>0</v>
      </c>
      <c r="J94" s="90">
        <f>'[4]CONT-RA10633'!AA94</f>
        <v>0</v>
      </c>
      <c r="K94" s="90">
        <f>SUM(C94:J94)</f>
        <v>0</v>
      </c>
      <c r="L94" s="90">
        <f>K94+B94</f>
        <v>0</v>
      </c>
    </row>
    <row r="95" spans="1:12" ht="20.100000000000001" hidden="1" customHeight="1" x14ac:dyDescent="0.2">
      <c r="A95" s="77"/>
      <c r="B95" s="59"/>
    </row>
    <row r="96" spans="1:12" ht="22.5" customHeight="1" thickBot="1" x14ac:dyDescent="0.25">
      <c r="A96" s="202" t="s">
        <v>13</v>
      </c>
      <c r="B96" s="85">
        <f t="shared" ref="B96:L96" si="16">SUM(B6:B12)+SUM(B15:B20)+SUM(B23:B25)+SUM(B28:B29)+SUM(B32:B48)+B91+B90+B94+B95</f>
        <v>25691713</v>
      </c>
      <c r="C96" s="85">
        <f t="shared" si="16"/>
        <v>871002</v>
      </c>
      <c r="D96" s="85">
        <f t="shared" si="16"/>
        <v>3610879</v>
      </c>
      <c r="E96" s="85">
        <f t="shared" si="16"/>
        <v>41026</v>
      </c>
      <c r="F96" s="85">
        <f t="shared" si="16"/>
        <v>0</v>
      </c>
      <c r="G96" s="85">
        <f t="shared" si="16"/>
        <v>253118</v>
      </c>
      <c r="H96" s="85">
        <f t="shared" si="16"/>
        <v>777322</v>
      </c>
      <c r="I96" s="85">
        <f t="shared" si="16"/>
        <v>24967</v>
      </c>
      <c r="J96" s="85">
        <f t="shared" si="16"/>
        <v>2605480</v>
      </c>
      <c r="K96" s="85">
        <f t="shared" si="16"/>
        <v>8183794</v>
      </c>
      <c r="L96" s="85">
        <f t="shared" si="16"/>
        <v>33875507</v>
      </c>
    </row>
    <row r="97" spans="4:10" ht="12" customHeight="1" thickTop="1" x14ac:dyDescent="0.2">
      <c r="D97" s="71"/>
      <c r="I97" s="71"/>
      <c r="J97" s="71"/>
    </row>
    <row r="98" spans="4:10" ht="12" customHeight="1" x14ac:dyDescent="0.2">
      <c r="D98" s="71"/>
      <c r="I98" s="71"/>
      <c r="J98" s="71"/>
    </row>
    <row r="99" spans="4:10" ht="12" customHeight="1" x14ac:dyDescent="0.2">
      <c r="D99" s="71"/>
      <c r="I99" s="71"/>
      <c r="J99" s="71"/>
    </row>
    <row r="100" spans="4:10" ht="12" customHeight="1" x14ac:dyDescent="0.2">
      <c r="D100" s="71"/>
      <c r="I100" s="71"/>
      <c r="J100" s="71"/>
    </row>
    <row r="101" spans="4:10" ht="12" customHeight="1" x14ac:dyDescent="0.2">
      <c r="D101" s="71"/>
      <c r="I101" s="71"/>
      <c r="J101" s="71"/>
    </row>
    <row r="102" spans="4:10" ht="12" customHeight="1" x14ac:dyDescent="0.2">
      <c r="D102" s="71"/>
      <c r="I102" s="71"/>
      <c r="J102" s="71"/>
    </row>
    <row r="103" spans="4:10" ht="12" customHeight="1" x14ac:dyDescent="0.2">
      <c r="D103" s="71"/>
      <c r="I103" s="71"/>
      <c r="J103" s="71"/>
    </row>
    <row r="104" spans="4:10" ht="12" customHeight="1" x14ac:dyDescent="0.2">
      <c r="D104" s="71"/>
      <c r="I104" s="71"/>
      <c r="J104" s="71"/>
    </row>
    <row r="105" spans="4:10" ht="12" customHeight="1" x14ac:dyDescent="0.2">
      <c r="D105" s="211"/>
      <c r="I105" s="71"/>
      <c r="J105" s="71"/>
    </row>
    <row r="106" spans="4:10" ht="12" customHeight="1" x14ac:dyDescent="0.2">
      <c r="D106" s="71"/>
      <c r="I106" s="71"/>
      <c r="J106" s="71"/>
    </row>
    <row r="107" spans="4:10" ht="12" customHeight="1" x14ac:dyDescent="0.2">
      <c r="D107" s="71"/>
      <c r="I107" s="71"/>
      <c r="J107" s="71"/>
    </row>
    <row r="108" spans="4:10" ht="12" customHeight="1" x14ac:dyDescent="0.2">
      <c r="D108" s="71"/>
      <c r="I108" s="71"/>
      <c r="J108" s="71"/>
    </row>
    <row r="109" spans="4:10" ht="12" customHeight="1" x14ac:dyDescent="0.2">
      <c r="D109" s="71"/>
      <c r="I109" s="71"/>
      <c r="J109" s="71"/>
    </row>
    <row r="110" spans="4:10" ht="12" customHeight="1" x14ac:dyDescent="0.2">
      <c r="D110" s="71"/>
      <c r="I110" s="71"/>
      <c r="J110" s="71"/>
    </row>
    <row r="111" spans="4:10" ht="12" customHeight="1" x14ac:dyDescent="0.2">
      <c r="I111" s="71"/>
      <c r="J111" s="71"/>
    </row>
    <row r="112" spans="4:10" ht="12" customHeight="1" x14ac:dyDescent="0.2">
      <c r="I112" s="71"/>
      <c r="J112" s="71"/>
    </row>
    <row r="113" spans="1:10" ht="12" customHeight="1" x14ac:dyDescent="0.2">
      <c r="J113" s="71"/>
    </row>
    <row r="114" spans="1:10" ht="12" customHeight="1" x14ac:dyDescent="0.2">
      <c r="A114" s="92"/>
      <c r="B114" s="92"/>
      <c r="C114" s="92"/>
      <c r="J114" s="71"/>
    </row>
    <row r="115" spans="1:10" ht="12" customHeight="1" x14ac:dyDescent="0.2">
      <c r="J115" s="71"/>
    </row>
    <row r="116" spans="1:10" ht="12" customHeight="1" x14ac:dyDescent="0.2">
      <c r="J116" s="71"/>
    </row>
    <row r="117" spans="1:10" ht="12" customHeight="1" x14ac:dyDescent="0.2">
      <c r="J117" s="71"/>
    </row>
    <row r="118" spans="1:10" ht="12" customHeight="1" x14ac:dyDescent="0.2">
      <c r="J118" s="71"/>
    </row>
  </sheetData>
  <printOptions gridLines="1"/>
  <pageMargins left="0.64" right="0.25" top="0.94" bottom="0.35" header="0.23" footer="0.19"/>
  <pageSetup paperSize="9" scale="80" orientation="portrait" r:id="rId1"/>
  <headerFooter alignWithMargins="0">
    <oddFooter>&amp;L&amp;7                        &amp;D/&amp;T&amp;CPage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D116"/>
  <sheetViews>
    <sheetView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34" sqref="F34"/>
    </sheetView>
  </sheetViews>
  <sheetFormatPr defaultRowHeight="12.75" x14ac:dyDescent="0.2"/>
  <cols>
    <col min="1" max="1" width="21.7109375" style="90" customWidth="1"/>
    <col min="2" max="4" width="14.7109375" style="90" customWidth="1"/>
    <col min="5" max="5" width="9.85546875" style="92" bestFit="1" customWidth="1"/>
    <col min="6" max="256" width="9.140625" style="92"/>
    <col min="257" max="257" width="21.7109375" style="92" customWidth="1"/>
    <col min="258" max="260" width="14.7109375" style="92" customWidth="1"/>
    <col min="261" max="261" width="9.85546875" style="92" bestFit="1" customWidth="1"/>
    <col min="262" max="512" width="9.140625" style="92"/>
    <col min="513" max="513" width="21.7109375" style="92" customWidth="1"/>
    <col min="514" max="516" width="14.7109375" style="92" customWidth="1"/>
    <col min="517" max="517" width="9.85546875" style="92" bestFit="1" customWidth="1"/>
    <col min="518" max="768" width="9.140625" style="92"/>
    <col min="769" max="769" width="21.7109375" style="92" customWidth="1"/>
    <col min="770" max="772" width="14.7109375" style="92" customWidth="1"/>
    <col min="773" max="773" width="9.85546875" style="92" bestFit="1" customWidth="1"/>
    <col min="774" max="1024" width="9.140625" style="92"/>
    <col min="1025" max="1025" width="21.7109375" style="92" customWidth="1"/>
    <col min="1026" max="1028" width="14.7109375" style="92" customWidth="1"/>
    <col min="1029" max="1029" width="9.85546875" style="92" bestFit="1" customWidth="1"/>
    <col min="1030" max="1280" width="9.140625" style="92"/>
    <col min="1281" max="1281" width="21.7109375" style="92" customWidth="1"/>
    <col min="1282" max="1284" width="14.7109375" style="92" customWidth="1"/>
    <col min="1285" max="1285" width="9.85546875" style="92" bestFit="1" customWidth="1"/>
    <col min="1286" max="1536" width="9.140625" style="92"/>
    <col min="1537" max="1537" width="21.7109375" style="92" customWidth="1"/>
    <col min="1538" max="1540" width="14.7109375" style="92" customWidth="1"/>
    <col min="1541" max="1541" width="9.85546875" style="92" bestFit="1" customWidth="1"/>
    <col min="1542" max="1792" width="9.140625" style="92"/>
    <col min="1793" max="1793" width="21.7109375" style="92" customWidth="1"/>
    <col min="1794" max="1796" width="14.7109375" style="92" customWidth="1"/>
    <col min="1797" max="1797" width="9.85546875" style="92" bestFit="1" customWidth="1"/>
    <col min="1798" max="2048" width="9.140625" style="92"/>
    <col min="2049" max="2049" width="21.7109375" style="92" customWidth="1"/>
    <col min="2050" max="2052" width="14.7109375" style="92" customWidth="1"/>
    <col min="2053" max="2053" width="9.85546875" style="92" bestFit="1" customWidth="1"/>
    <col min="2054" max="2304" width="9.140625" style="92"/>
    <col min="2305" max="2305" width="21.7109375" style="92" customWidth="1"/>
    <col min="2306" max="2308" width="14.7109375" style="92" customWidth="1"/>
    <col min="2309" max="2309" width="9.85546875" style="92" bestFit="1" customWidth="1"/>
    <col min="2310" max="2560" width="9.140625" style="92"/>
    <col min="2561" max="2561" width="21.7109375" style="92" customWidth="1"/>
    <col min="2562" max="2564" width="14.7109375" style="92" customWidth="1"/>
    <col min="2565" max="2565" width="9.85546875" style="92" bestFit="1" customWidth="1"/>
    <col min="2566" max="2816" width="9.140625" style="92"/>
    <col min="2817" max="2817" width="21.7109375" style="92" customWidth="1"/>
    <col min="2818" max="2820" width="14.7109375" style="92" customWidth="1"/>
    <col min="2821" max="2821" width="9.85546875" style="92" bestFit="1" customWidth="1"/>
    <col min="2822" max="3072" width="9.140625" style="92"/>
    <col min="3073" max="3073" width="21.7109375" style="92" customWidth="1"/>
    <col min="3074" max="3076" width="14.7109375" style="92" customWidth="1"/>
    <col min="3077" max="3077" width="9.85546875" style="92" bestFit="1" customWidth="1"/>
    <col min="3078" max="3328" width="9.140625" style="92"/>
    <col min="3329" max="3329" width="21.7109375" style="92" customWidth="1"/>
    <col min="3330" max="3332" width="14.7109375" style="92" customWidth="1"/>
    <col min="3333" max="3333" width="9.85546875" style="92" bestFit="1" customWidth="1"/>
    <col min="3334" max="3584" width="9.140625" style="92"/>
    <col min="3585" max="3585" width="21.7109375" style="92" customWidth="1"/>
    <col min="3586" max="3588" width="14.7109375" style="92" customWidth="1"/>
    <col min="3589" max="3589" width="9.85546875" style="92" bestFit="1" customWidth="1"/>
    <col min="3590" max="3840" width="9.140625" style="92"/>
    <col min="3841" max="3841" width="21.7109375" style="92" customWidth="1"/>
    <col min="3842" max="3844" width="14.7109375" style="92" customWidth="1"/>
    <col min="3845" max="3845" width="9.85546875" style="92" bestFit="1" customWidth="1"/>
    <col min="3846" max="4096" width="9.140625" style="92"/>
    <col min="4097" max="4097" width="21.7109375" style="92" customWidth="1"/>
    <col min="4098" max="4100" width="14.7109375" style="92" customWidth="1"/>
    <col min="4101" max="4101" width="9.85546875" style="92" bestFit="1" customWidth="1"/>
    <col min="4102" max="4352" width="9.140625" style="92"/>
    <col min="4353" max="4353" width="21.7109375" style="92" customWidth="1"/>
    <col min="4354" max="4356" width="14.7109375" style="92" customWidth="1"/>
    <col min="4357" max="4357" width="9.85546875" style="92" bestFit="1" customWidth="1"/>
    <col min="4358" max="4608" width="9.140625" style="92"/>
    <col min="4609" max="4609" width="21.7109375" style="92" customWidth="1"/>
    <col min="4610" max="4612" width="14.7109375" style="92" customWidth="1"/>
    <col min="4613" max="4613" width="9.85546875" style="92" bestFit="1" customWidth="1"/>
    <col min="4614" max="4864" width="9.140625" style="92"/>
    <col min="4865" max="4865" width="21.7109375" style="92" customWidth="1"/>
    <col min="4866" max="4868" width="14.7109375" style="92" customWidth="1"/>
    <col min="4869" max="4869" width="9.85546875" style="92" bestFit="1" customWidth="1"/>
    <col min="4870" max="5120" width="9.140625" style="92"/>
    <col min="5121" max="5121" width="21.7109375" style="92" customWidth="1"/>
    <col min="5122" max="5124" width="14.7109375" style="92" customWidth="1"/>
    <col min="5125" max="5125" width="9.85546875" style="92" bestFit="1" customWidth="1"/>
    <col min="5126" max="5376" width="9.140625" style="92"/>
    <col min="5377" max="5377" width="21.7109375" style="92" customWidth="1"/>
    <col min="5378" max="5380" width="14.7109375" style="92" customWidth="1"/>
    <col min="5381" max="5381" width="9.85546875" style="92" bestFit="1" customWidth="1"/>
    <col min="5382" max="5632" width="9.140625" style="92"/>
    <col min="5633" max="5633" width="21.7109375" style="92" customWidth="1"/>
    <col min="5634" max="5636" width="14.7109375" style="92" customWidth="1"/>
    <col min="5637" max="5637" width="9.85546875" style="92" bestFit="1" customWidth="1"/>
    <col min="5638" max="5888" width="9.140625" style="92"/>
    <col min="5889" max="5889" width="21.7109375" style="92" customWidth="1"/>
    <col min="5890" max="5892" width="14.7109375" style="92" customWidth="1"/>
    <col min="5893" max="5893" width="9.85546875" style="92" bestFit="1" customWidth="1"/>
    <col min="5894" max="6144" width="9.140625" style="92"/>
    <col min="6145" max="6145" width="21.7109375" style="92" customWidth="1"/>
    <col min="6146" max="6148" width="14.7109375" style="92" customWidth="1"/>
    <col min="6149" max="6149" width="9.85546875" style="92" bestFit="1" customWidth="1"/>
    <col min="6150" max="6400" width="9.140625" style="92"/>
    <col min="6401" max="6401" width="21.7109375" style="92" customWidth="1"/>
    <col min="6402" max="6404" width="14.7109375" style="92" customWidth="1"/>
    <col min="6405" max="6405" width="9.85546875" style="92" bestFit="1" customWidth="1"/>
    <col min="6406" max="6656" width="9.140625" style="92"/>
    <col min="6657" max="6657" width="21.7109375" style="92" customWidth="1"/>
    <col min="6658" max="6660" width="14.7109375" style="92" customWidth="1"/>
    <col min="6661" max="6661" width="9.85546875" style="92" bestFit="1" customWidth="1"/>
    <col min="6662" max="6912" width="9.140625" style="92"/>
    <col min="6913" max="6913" width="21.7109375" style="92" customWidth="1"/>
    <col min="6914" max="6916" width="14.7109375" style="92" customWidth="1"/>
    <col min="6917" max="6917" width="9.85546875" style="92" bestFit="1" customWidth="1"/>
    <col min="6918" max="7168" width="9.140625" style="92"/>
    <col min="7169" max="7169" width="21.7109375" style="92" customWidth="1"/>
    <col min="7170" max="7172" width="14.7109375" style="92" customWidth="1"/>
    <col min="7173" max="7173" width="9.85546875" style="92" bestFit="1" customWidth="1"/>
    <col min="7174" max="7424" width="9.140625" style="92"/>
    <col min="7425" max="7425" width="21.7109375" style="92" customWidth="1"/>
    <col min="7426" max="7428" width="14.7109375" style="92" customWidth="1"/>
    <col min="7429" max="7429" width="9.85546875" style="92" bestFit="1" customWidth="1"/>
    <col min="7430" max="7680" width="9.140625" style="92"/>
    <col min="7681" max="7681" width="21.7109375" style="92" customWidth="1"/>
    <col min="7682" max="7684" width="14.7109375" style="92" customWidth="1"/>
    <col min="7685" max="7685" width="9.85546875" style="92" bestFit="1" customWidth="1"/>
    <col min="7686" max="7936" width="9.140625" style="92"/>
    <col min="7937" max="7937" width="21.7109375" style="92" customWidth="1"/>
    <col min="7938" max="7940" width="14.7109375" style="92" customWidth="1"/>
    <col min="7941" max="7941" width="9.85546875" style="92" bestFit="1" customWidth="1"/>
    <col min="7942" max="8192" width="9.140625" style="92"/>
    <col min="8193" max="8193" width="21.7109375" style="92" customWidth="1"/>
    <col min="8194" max="8196" width="14.7109375" style="92" customWidth="1"/>
    <col min="8197" max="8197" width="9.85546875" style="92" bestFit="1" customWidth="1"/>
    <col min="8198" max="8448" width="9.140625" style="92"/>
    <col min="8449" max="8449" width="21.7109375" style="92" customWidth="1"/>
    <col min="8450" max="8452" width="14.7109375" style="92" customWidth="1"/>
    <col min="8453" max="8453" width="9.85546875" style="92" bestFit="1" customWidth="1"/>
    <col min="8454" max="8704" width="9.140625" style="92"/>
    <col min="8705" max="8705" width="21.7109375" style="92" customWidth="1"/>
    <col min="8706" max="8708" width="14.7109375" style="92" customWidth="1"/>
    <col min="8709" max="8709" width="9.85546875" style="92" bestFit="1" customWidth="1"/>
    <col min="8710" max="8960" width="9.140625" style="92"/>
    <col min="8961" max="8961" width="21.7109375" style="92" customWidth="1"/>
    <col min="8962" max="8964" width="14.7109375" style="92" customWidth="1"/>
    <col min="8965" max="8965" width="9.85546875" style="92" bestFit="1" customWidth="1"/>
    <col min="8966" max="9216" width="9.140625" style="92"/>
    <col min="9217" max="9217" width="21.7109375" style="92" customWidth="1"/>
    <col min="9218" max="9220" width="14.7109375" style="92" customWidth="1"/>
    <col min="9221" max="9221" width="9.85546875" style="92" bestFit="1" customWidth="1"/>
    <col min="9222" max="9472" width="9.140625" style="92"/>
    <col min="9473" max="9473" width="21.7109375" style="92" customWidth="1"/>
    <col min="9474" max="9476" width="14.7109375" style="92" customWidth="1"/>
    <col min="9477" max="9477" width="9.85546875" style="92" bestFit="1" customWidth="1"/>
    <col min="9478" max="9728" width="9.140625" style="92"/>
    <col min="9729" max="9729" width="21.7109375" style="92" customWidth="1"/>
    <col min="9730" max="9732" width="14.7109375" style="92" customWidth="1"/>
    <col min="9733" max="9733" width="9.85546875" style="92" bestFit="1" customWidth="1"/>
    <col min="9734" max="9984" width="9.140625" style="92"/>
    <col min="9985" max="9985" width="21.7109375" style="92" customWidth="1"/>
    <col min="9986" max="9988" width="14.7109375" style="92" customWidth="1"/>
    <col min="9989" max="9989" width="9.85546875" style="92" bestFit="1" customWidth="1"/>
    <col min="9990" max="10240" width="9.140625" style="92"/>
    <col min="10241" max="10241" width="21.7109375" style="92" customWidth="1"/>
    <col min="10242" max="10244" width="14.7109375" style="92" customWidth="1"/>
    <col min="10245" max="10245" width="9.85546875" style="92" bestFit="1" customWidth="1"/>
    <col min="10246" max="10496" width="9.140625" style="92"/>
    <col min="10497" max="10497" width="21.7109375" style="92" customWidth="1"/>
    <col min="10498" max="10500" width="14.7109375" style="92" customWidth="1"/>
    <col min="10501" max="10501" width="9.85546875" style="92" bestFit="1" customWidth="1"/>
    <col min="10502" max="10752" width="9.140625" style="92"/>
    <col min="10753" max="10753" width="21.7109375" style="92" customWidth="1"/>
    <col min="10754" max="10756" width="14.7109375" style="92" customWidth="1"/>
    <col min="10757" max="10757" width="9.85546875" style="92" bestFit="1" customWidth="1"/>
    <col min="10758" max="11008" width="9.140625" style="92"/>
    <col min="11009" max="11009" width="21.7109375" style="92" customWidth="1"/>
    <col min="11010" max="11012" width="14.7109375" style="92" customWidth="1"/>
    <col min="11013" max="11013" width="9.85546875" style="92" bestFit="1" customWidth="1"/>
    <col min="11014" max="11264" width="9.140625" style="92"/>
    <col min="11265" max="11265" width="21.7109375" style="92" customWidth="1"/>
    <col min="11266" max="11268" width="14.7109375" style="92" customWidth="1"/>
    <col min="11269" max="11269" width="9.85546875" style="92" bestFit="1" customWidth="1"/>
    <col min="11270" max="11520" width="9.140625" style="92"/>
    <col min="11521" max="11521" width="21.7109375" style="92" customWidth="1"/>
    <col min="11522" max="11524" width="14.7109375" style="92" customWidth="1"/>
    <col min="11525" max="11525" width="9.85546875" style="92" bestFit="1" customWidth="1"/>
    <col min="11526" max="11776" width="9.140625" style="92"/>
    <col min="11777" max="11777" width="21.7109375" style="92" customWidth="1"/>
    <col min="11778" max="11780" width="14.7109375" style="92" customWidth="1"/>
    <col min="11781" max="11781" width="9.85546875" style="92" bestFit="1" customWidth="1"/>
    <col min="11782" max="12032" width="9.140625" style="92"/>
    <col min="12033" max="12033" width="21.7109375" style="92" customWidth="1"/>
    <col min="12034" max="12036" width="14.7109375" style="92" customWidth="1"/>
    <col min="12037" max="12037" width="9.85546875" style="92" bestFit="1" customWidth="1"/>
    <col min="12038" max="12288" width="9.140625" style="92"/>
    <col min="12289" max="12289" width="21.7109375" style="92" customWidth="1"/>
    <col min="12290" max="12292" width="14.7109375" style="92" customWidth="1"/>
    <col min="12293" max="12293" width="9.85546875" style="92" bestFit="1" customWidth="1"/>
    <col min="12294" max="12544" width="9.140625" style="92"/>
    <col min="12545" max="12545" width="21.7109375" style="92" customWidth="1"/>
    <col min="12546" max="12548" width="14.7109375" style="92" customWidth="1"/>
    <col min="12549" max="12549" width="9.85546875" style="92" bestFit="1" customWidth="1"/>
    <col min="12550" max="12800" width="9.140625" style="92"/>
    <col min="12801" max="12801" width="21.7109375" style="92" customWidth="1"/>
    <col min="12802" max="12804" width="14.7109375" style="92" customWidth="1"/>
    <col min="12805" max="12805" width="9.85546875" style="92" bestFit="1" customWidth="1"/>
    <col min="12806" max="13056" width="9.140625" style="92"/>
    <col min="13057" max="13057" width="21.7109375" style="92" customWidth="1"/>
    <col min="13058" max="13060" width="14.7109375" style="92" customWidth="1"/>
    <col min="13061" max="13061" width="9.85546875" style="92" bestFit="1" customWidth="1"/>
    <col min="13062" max="13312" width="9.140625" style="92"/>
    <col min="13313" max="13313" width="21.7109375" style="92" customWidth="1"/>
    <col min="13314" max="13316" width="14.7109375" style="92" customWidth="1"/>
    <col min="13317" max="13317" width="9.85546875" style="92" bestFit="1" customWidth="1"/>
    <col min="13318" max="13568" width="9.140625" style="92"/>
    <col min="13569" max="13569" width="21.7109375" style="92" customWidth="1"/>
    <col min="13570" max="13572" width="14.7109375" style="92" customWidth="1"/>
    <col min="13573" max="13573" width="9.85546875" style="92" bestFit="1" customWidth="1"/>
    <col min="13574" max="13824" width="9.140625" style="92"/>
    <col min="13825" max="13825" width="21.7109375" style="92" customWidth="1"/>
    <col min="13826" max="13828" width="14.7109375" style="92" customWidth="1"/>
    <col min="13829" max="13829" width="9.85546875" style="92" bestFit="1" customWidth="1"/>
    <col min="13830" max="14080" width="9.140625" style="92"/>
    <col min="14081" max="14081" width="21.7109375" style="92" customWidth="1"/>
    <col min="14082" max="14084" width="14.7109375" style="92" customWidth="1"/>
    <col min="14085" max="14085" width="9.85546875" style="92" bestFit="1" customWidth="1"/>
    <col min="14086" max="14336" width="9.140625" style="92"/>
    <col min="14337" max="14337" width="21.7109375" style="92" customWidth="1"/>
    <col min="14338" max="14340" width="14.7109375" style="92" customWidth="1"/>
    <col min="14341" max="14341" width="9.85546875" style="92" bestFit="1" customWidth="1"/>
    <col min="14342" max="14592" width="9.140625" style="92"/>
    <col min="14593" max="14593" width="21.7109375" style="92" customWidth="1"/>
    <col min="14594" max="14596" width="14.7109375" style="92" customWidth="1"/>
    <col min="14597" max="14597" width="9.85546875" style="92" bestFit="1" customWidth="1"/>
    <col min="14598" max="14848" width="9.140625" style="92"/>
    <col min="14849" max="14849" width="21.7109375" style="92" customWidth="1"/>
    <col min="14850" max="14852" width="14.7109375" style="92" customWidth="1"/>
    <col min="14853" max="14853" width="9.85546875" style="92" bestFit="1" customWidth="1"/>
    <col min="14854" max="15104" width="9.140625" style="92"/>
    <col min="15105" max="15105" width="21.7109375" style="92" customWidth="1"/>
    <col min="15106" max="15108" width="14.7109375" style="92" customWidth="1"/>
    <col min="15109" max="15109" width="9.85546875" style="92" bestFit="1" customWidth="1"/>
    <col min="15110" max="15360" width="9.140625" style="92"/>
    <col min="15361" max="15361" width="21.7109375" style="92" customWidth="1"/>
    <col min="15362" max="15364" width="14.7109375" style="92" customWidth="1"/>
    <col min="15365" max="15365" width="9.85546875" style="92" bestFit="1" customWidth="1"/>
    <col min="15366" max="15616" width="9.140625" style="92"/>
    <col min="15617" max="15617" width="21.7109375" style="92" customWidth="1"/>
    <col min="15618" max="15620" width="14.7109375" style="92" customWidth="1"/>
    <col min="15621" max="15621" width="9.85546875" style="92" bestFit="1" customWidth="1"/>
    <col min="15622" max="15872" width="9.140625" style="92"/>
    <col min="15873" max="15873" width="21.7109375" style="92" customWidth="1"/>
    <col min="15874" max="15876" width="14.7109375" style="92" customWidth="1"/>
    <col min="15877" max="15877" width="9.85546875" style="92" bestFit="1" customWidth="1"/>
    <col min="15878" max="16128" width="9.140625" style="92"/>
    <col min="16129" max="16129" width="21.7109375" style="92" customWidth="1"/>
    <col min="16130" max="16132" width="14.7109375" style="92" customWidth="1"/>
    <col min="16133" max="16133" width="9.85546875" style="92" bestFit="1" customWidth="1"/>
    <col min="16134" max="16384" width="9.140625" style="92"/>
  </cols>
  <sheetData>
    <row r="1" spans="1:4" s="190" customFormat="1" x14ac:dyDescent="0.2">
      <c r="A1" s="50" t="str">
        <f>[4]SUM!A1</f>
        <v>CY 2015 ALLOTMENT RELEASES</v>
      </c>
      <c r="B1" s="50"/>
      <c r="C1" s="50"/>
      <c r="D1" s="50"/>
    </row>
    <row r="2" spans="1:4" s="190" customFormat="1" x14ac:dyDescent="0.2">
      <c r="A2" s="192" t="s">
        <v>218</v>
      </c>
      <c r="B2" s="192"/>
      <c r="C2" s="192"/>
      <c r="D2" s="192"/>
    </row>
    <row r="3" spans="1:4" s="190" customFormat="1" x14ac:dyDescent="0.2">
      <c r="A3" s="50" t="str">
        <f>[4]SUM!A3</f>
        <v>January 1-May 31, 2015</v>
      </c>
      <c r="B3" s="50"/>
      <c r="C3" s="50"/>
      <c r="D3" s="50"/>
    </row>
    <row r="4" spans="1:4" s="190" customFormat="1" x14ac:dyDescent="0.2">
      <c r="A4" s="50" t="s">
        <v>0</v>
      </c>
      <c r="B4" s="50"/>
      <c r="C4" s="50"/>
      <c r="D4" s="50"/>
    </row>
    <row r="5" spans="1:4" ht="24.75" customHeight="1" x14ac:dyDescent="0.2">
      <c r="A5" s="438" t="s">
        <v>1</v>
      </c>
      <c r="B5" s="440" t="s">
        <v>100</v>
      </c>
      <c r="C5" s="442" t="s">
        <v>250</v>
      </c>
      <c r="D5" s="443" t="s">
        <v>13</v>
      </c>
    </row>
    <row r="6" spans="1:4" ht="27" customHeight="1" x14ac:dyDescent="0.2">
      <c r="A6" s="439"/>
      <c r="B6" s="441"/>
      <c r="C6" s="442"/>
      <c r="D6" s="443"/>
    </row>
    <row r="7" spans="1:4" ht="18.75" customHeight="1" x14ac:dyDescent="0.2">
      <c r="A7" s="56" t="s">
        <v>102</v>
      </c>
      <c r="B7" s="71">
        <f>'[4]SUPPL-10652'!E7</f>
        <v>320169</v>
      </c>
      <c r="C7" s="71">
        <f>'[4]SUPPL-10652'!H7</f>
        <v>0</v>
      </c>
      <c r="D7" s="145">
        <f t="shared" ref="D7:D12" si="0">SUM(B7:C7)</f>
        <v>320169</v>
      </c>
    </row>
    <row r="8" spans="1:4" hidden="1" x14ac:dyDescent="0.2">
      <c r="A8" s="62" t="s">
        <v>103</v>
      </c>
      <c r="B8" s="71"/>
      <c r="C8" s="71">
        <f>'[4]SUPPL-10652'!H8</f>
        <v>0</v>
      </c>
      <c r="D8" s="145">
        <f t="shared" si="0"/>
        <v>0</v>
      </c>
    </row>
    <row r="9" spans="1:4" hidden="1" x14ac:dyDescent="0.2">
      <c r="A9" s="62" t="s">
        <v>104</v>
      </c>
      <c r="B9" s="71"/>
      <c r="C9" s="71">
        <f>'[4]SUPPL-10652'!H9</f>
        <v>0</v>
      </c>
      <c r="D9" s="145">
        <f t="shared" si="0"/>
        <v>0</v>
      </c>
    </row>
    <row r="10" spans="1:4" hidden="1" x14ac:dyDescent="0.2">
      <c r="A10" s="62" t="s">
        <v>105</v>
      </c>
      <c r="B10" s="71"/>
      <c r="C10" s="71">
        <f>'[4]SUPPL-10652'!H10</f>
        <v>0</v>
      </c>
      <c r="D10" s="145">
        <f t="shared" si="0"/>
        <v>0</v>
      </c>
    </row>
    <row r="11" spans="1:4" hidden="1" x14ac:dyDescent="0.2">
      <c r="A11" s="62" t="s">
        <v>106</v>
      </c>
      <c r="B11" s="71"/>
      <c r="C11" s="71">
        <f>'[4]SUPPL-10652'!H11</f>
        <v>0</v>
      </c>
      <c r="D11" s="145">
        <f t="shared" si="0"/>
        <v>0</v>
      </c>
    </row>
    <row r="12" spans="1:4" hidden="1" x14ac:dyDescent="0.2">
      <c r="A12" s="62" t="s">
        <v>107</v>
      </c>
      <c r="B12" s="71"/>
      <c r="C12" s="71">
        <f>'[4]SUPPL-10652'!H12</f>
        <v>0</v>
      </c>
      <c r="D12" s="145">
        <f t="shared" si="0"/>
        <v>0</v>
      </c>
    </row>
    <row r="13" spans="1:4" hidden="1" x14ac:dyDescent="0.2">
      <c r="A13" s="60" t="s">
        <v>108</v>
      </c>
      <c r="B13" s="71">
        <f>SUM(B14:B15)</f>
        <v>0</v>
      </c>
      <c r="C13" s="71">
        <f>SUM(C14:C15)</f>
        <v>0</v>
      </c>
      <c r="D13" s="145">
        <f>SUM(D14:D15)</f>
        <v>0</v>
      </c>
    </row>
    <row r="14" spans="1:4" hidden="1" x14ac:dyDescent="0.2">
      <c r="A14" s="60" t="s">
        <v>109</v>
      </c>
      <c r="B14" s="71"/>
      <c r="C14" s="71">
        <f>'[4]SUPPL-10652'!H14</f>
        <v>0</v>
      </c>
      <c r="D14" s="145">
        <f t="shared" ref="D14:D20" si="1">SUM(B14:C14)</f>
        <v>0</v>
      </c>
    </row>
    <row r="15" spans="1:4" hidden="1" x14ac:dyDescent="0.2">
      <c r="A15" s="60" t="s">
        <v>110</v>
      </c>
      <c r="B15" s="71"/>
      <c r="C15" s="71">
        <f>'[4]SUPPL-10652'!H15</f>
        <v>0</v>
      </c>
      <c r="D15" s="145">
        <f t="shared" si="1"/>
        <v>0</v>
      </c>
    </row>
    <row r="16" spans="1:4" hidden="1" x14ac:dyDescent="0.2">
      <c r="A16" s="60" t="s">
        <v>111</v>
      </c>
      <c r="B16" s="71">
        <f>'[4]SUPPL-10652'!E16</f>
        <v>0</v>
      </c>
      <c r="C16" s="71">
        <f>'[4]SUPPL-10652'!H16</f>
        <v>0</v>
      </c>
      <c r="D16" s="145">
        <f t="shared" si="1"/>
        <v>0</v>
      </c>
    </row>
    <row r="17" spans="1:4" hidden="1" x14ac:dyDescent="0.2">
      <c r="A17" s="60" t="s">
        <v>112</v>
      </c>
      <c r="B17" s="71">
        <f>'[4]SUPPL-10652'!E17</f>
        <v>0</v>
      </c>
      <c r="C17" s="71">
        <f>'[4]SUPPL-10652'!H17</f>
        <v>0</v>
      </c>
      <c r="D17" s="145">
        <f t="shared" si="1"/>
        <v>0</v>
      </c>
    </row>
    <row r="18" spans="1:4" ht="18.75" customHeight="1" x14ac:dyDescent="0.2">
      <c r="A18" s="60" t="s">
        <v>113</v>
      </c>
      <c r="B18" s="71">
        <f>'[4]SUPPL-10652'!E18</f>
        <v>178005</v>
      </c>
      <c r="C18" s="71">
        <f>'[4]SUPPL-10652'!H18</f>
        <v>0</v>
      </c>
      <c r="D18" s="145">
        <f t="shared" si="1"/>
        <v>178005</v>
      </c>
    </row>
    <row r="19" spans="1:4" ht="18" customHeight="1" x14ac:dyDescent="0.2">
      <c r="A19" s="60" t="s">
        <v>114</v>
      </c>
      <c r="B19" s="71">
        <f>'[4]SUPPL-10652'!E19</f>
        <v>936010</v>
      </c>
      <c r="C19" s="71">
        <f>'[4]SUPPL-10652'!H19</f>
        <v>0</v>
      </c>
      <c r="D19" s="145">
        <f t="shared" si="1"/>
        <v>936010</v>
      </c>
    </row>
    <row r="20" spans="1:4" hidden="1" x14ac:dyDescent="0.2">
      <c r="A20" s="60" t="s">
        <v>115</v>
      </c>
      <c r="B20" s="71">
        <f>'[4]SUPPL-10652'!E20</f>
        <v>0</v>
      </c>
      <c r="C20" s="71">
        <f>'[4]SUPPL-10652'!H20</f>
        <v>0</v>
      </c>
      <c r="D20" s="145">
        <f t="shared" si="1"/>
        <v>0</v>
      </c>
    </row>
    <row r="21" spans="1:4" hidden="1" x14ac:dyDescent="0.2">
      <c r="A21" s="60" t="s">
        <v>116</v>
      </c>
      <c r="B21" s="71">
        <f>+B22+B23</f>
        <v>0</v>
      </c>
      <c r="C21" s="71">
        <f>+C22+C23</f>
        <v>0</v>
      </c>
      <c r="D21" s="145">
        <f>+D22+D23</f>
        <v>0</v>
      </c>
    </row>
    <row r="22" spans="1:4" hidden="1" x14ac:dyDescent="0.2">
      <c r="A22" s="60" t="s">
        <v>109</v>
      </c>
      <c r="B22" s="71"/>
      <c r="C22" s="71">
        <f>'[4]SUPPL-10652'!H22</f>
        <v>0</v>
      </c>
      <c r="D22" s="145">
        <f>SUM(B22:C22)</f>
        <v>0</v>
      </c>
    </row>
    <row r="23" spans="1:4" hidden="1" x14ac:dyDescent="0.2">
      <c r="A23" s="60" t="s">
        <v>110</v>
      </c>
      <c r="B23" s="71"/>
      <c r="C23" s="71">
        <f>'[4]SUPPL-10652'!H23</f>
        <v>0</v>
      </c>
      <c r="D23" s="145">
        <f>SUM(B23:C23)</f>
        <v>0</v>
      </c>
    </row>
    <row r="24" spans="1:4" ht="16.5" customHeight="1" x14ac:dyDescent="0.2">
      <c r="A24" s="60" t="s">
        <v>117</v>
      </c>
      <c r="B24" s="71">
        <f>'[4]SUPPL-10652'!E24</f>
        <v>3032449</v>
      </c>
      <c r="C24" s="71">
        <f>'[4]SUPPL-10652'!H24</f>
        <v>0</v>
      </c>
      <c r="D24" s="145">
        <f>SUM(B24:C24)</f>
        <v>3032449</v>
      </c>
    </row>
    <row r="25" spans="1:4" ht="16.5" customHeight="1" x14ac:dyDescent="0.2">
      <c r="A25" s="60" t="s">
        <v>118</v>
      </c>
      <c r="B25" s="71">
        <f>'[4]SUPPL-10652'!E25</f>
        <v>10500</v>
      </c>
      <c r="C25" s="71">
        <f>'[4]SUPPL-10652'!H25</f>
        <v>0</v>
      </c>
      <c r="D25" s="145">
        <f>SUM(B25:C25)</f>
        <v>10500</v>
      </c>
    </row>
    <row r="26" spans="1:4" hidden="1" x14ac:dyDescent="0.2">
      <c r="A26" s="60" t="s">
        <v>119</v>
      </c>
      <c r="B26" s="71">
        <f>+B27+B28</f>
        <v>0</v>
      </c>
      <c r="C26" s="71">
        <f>+C27+C28</f>
        <v>0</v>
      </c>
      <c r="D26" s="145">
        <f>+D27+D28</f>
        <v>0</v>
      </c>
    </row>
    <row r="27" spans="1:4" hidden="1" x14ac:dyDescent="0.2">
      <c r="A27" s="60" t="s">
        <v>109</v>
      </c>
      <c r="B27" s="71"/>
      <c r="C27" s="71">
        <f>'[4]SUPPL-10652'!H27</f>
        <v>0</v>
      </c>
      <c r="D27" s="145">
        <f>SUM(B27:C27)</f>
        <v>0</v>
      </c>
    </row>
    <row r="28" spans="1:4" hidden="1" x14ac:dyDescent="0.2">
      <c r="A28" s="60" t="s">
        <v>110</v>
      </c>
      <c r="B28" s="71"/>
      <c r="C28" s="71">
        <f>'[4]SUPPL-10652'!H28</f>
        <v>0</v>
      </c>
      <c r="D28" s="145">
        <f>SUM(B28:C28)</f>
        <v>0</v>
      </c>
    </row>
    <row r="29" spans="1:4" hidden="1" x14ac:dyDescent="0.2">
      <c r="A29" s="60" t="s">
        <v>120</v>
      </c>
      <c r="B29" s="71"/>
      <c r="C29" s="71">
        <f>'[4]SUPPL-10652'!H29</f>
        <v>0</v>
      </c>
      <c r="D29" s="145">
        <f>SUM(B29:C29)</f>
        <v>0</v>
      </c>
    </row>
    <row r="30" spans="1:4" ht="17.25" customHeight="1" x14ac:dyDescent="0.2">
      <c r="A30" s="60" t="s">
        <v>121</v>
      </c>
      <c r="B30" s="71">
        <f>+B31+B32</f>
        <v>2702743</v>
      </c>
      <c r="C30" s="71">
        <f>+C31+C32</f>
        <v>0</v>
      </c>
      <c r="D30" s="145">
        <f>+D31+D32</f>
        <v>2702743</v>
      </c>
    </row>
    <row r="31" spans="1:4" hidden="1" x14ac:dyDescent="0.2">
      <c r="A31" s="60" t="s">
        <v>109</v>
      </c>
      <c r="B31" s="71">
        <f>'[4]SUPPL-10652'!E31</f>
        <v>2702743</v>
      </c>
      <c r="C31" s="71">
        <f>'[4]SUPPL-10652'!H31</f>
        <v>0</v>
      </c>
      <c r="D31" s="145">
        <f t="shared" ref="D31:D47" si="2">SUM(B31:C31)</f>
        <v>2702743</v>
      </c>
    </row>
    <row r="32" spans="1:4" hidden="1" x14ac:dyDescent="0.2">
      <c r="A32" s="60" t="s">
        <v>110</v>
      </c>
      <c r="B32" s="71"/>
      <c r="C32" s="71">
        <f>'[4]SUPPL-10652'!H32</f>
        <v>0</v>
      </c>
      <c r="D32" s="145">
        <f t="shared" si="2"/>
        <v>0</v>
      </c>
    </row>
    <row r="33" spans="1:4" ht="18.75" customHeight="1" x14ac:dyDescent="0.2">
      <c r="A33" s="60" t="s">
        <v>122</v>
      </c>
      <c r="B33" s="71">
        <f>'[4]SUPPL-10652'!E33</f>
        <v>300000</v>
      </c>
      <c r="C33" s="71">
        <f>'[4]SUPPL-10652'!H33</f>
        <v>0</v>
      </c>
      <c r="D33" s="145">
        <f t="shared" si="2"/>
        <v>300000</v>
      </c>
    </row>
    <row r="34" spans="1:4" ht="18" customHeight="1" x14ac:dyDescent="0.2">
      <c r="A34" s="60" t="s">
        <v>123</v>
      </c>
      <c r="B34" s="71">
        <f>'[4]SUPPL-10652'!E34</f>
        <v>4027001</v>
      </c>
      <c r="C34" s="71">
        <f>'[4]SUPPL-10652'!H34</f>
        <v>0</v>
      </c>
      <c r="D34" s="145">
        <f t="shared" si="2"/>
        <v>4027001</v>
      </c>
    </row>
    <row r="35" spans="1:4" hidden="1" x14ac:dyDescent="0.2">
      <c r="A35" s="60" t="s">
        <v>124</v>
      </c>
      <c r="B35" s="71">
        <f>'[4]SUPPL-10652'!E35</f>
        <v>0</v>
      </c>
      <c r="C35" s="71">
        <f>'[4]SUPPL-10652'!H35</f>
        <v>0</v>
      </c>
      <c r="D35" s="145">
        <f t="shared" si="2"/>
        <v>0</v>
      </c>
    </row>
    <row r="36" spans="1:4" hidden="1" x14ac:dyDescent="0.2">
      <c r="A36" s="60" t="s">
        <v>125</v>
      </c>
      <c r="B36" s="71">
        <f>'[4]SUPPL-10652'!E36</f>
        <v>0</v>
      </c>
      <c r="C36" s="71">
        <f>'[4]SUPPL-10652'!H36</f>
        <v>0</v>
      </c>
      <c r="D36" s="145">
        <f t="shared" si="2"/>
        <v>0</v>
      </c>
    </row>
    <row r="37" spans="1:4" ht="17.25" customHeight="1" x14ac:dyDescent="0.2">
      <c r="A37" s="60" t="s">
        <v>126</v>
      </c>
      <c r="B37" s="71">
        <f>'[4]SUPPL-10652'!E37</f>
        <v>1207163</v>
      </c>
      <c r="C37" s="71">
        <f>'[4]SUPPL-10652'!H37</f>
        <v>0</v>
      </c>
      <c r="D37" s="145">
        <f t="shared" si="2"/>
        <v>1207163</v>
      </c>
    </row>
    <row r="38" spans="1:4" hidden="1" x14ac:dyDescent="0.2">
      <c r="A38" s="60" t="s">
        <v>127</v>
      </c>
      <c r="B38" s="71">
        <f>'[4]SUPPL-10652'!E38</f>
        <v>0</v>
      </c>
      <c r="C38" s="71">
        <f>'[4]SUPPL-10652'!H38</f>
        <v>0</v>
      </c>
      <c r="D38" s="145">
        <f t="shared" si="2"/>
        <v>0</v>
      </c>
    </row>
    <row r="39" spans="1:4" hidden="1" x14ac:dyDescent="0.2">
      <c r="A39" s="60" t="s">
        <v>128</v>
      </c>
      <c r="B39" s="71">
        <f>'[4]SUPPL-10652'!E39</f>
        <v>0</v>
      </c>
      <c r="C39" s="71">
        <f>'[4]SUPPL-10652'!H39</f>
        <v>0</v>
      </c>
      <c r="D39" s="145">
        <f t="shared" si="2"/>
        <v>0</v>
      </c>
    </row>
    <row r="40" spans="1:4" hidden="1" x14ac:dyDescent="0.2">
      <c r="A40" s="60" t="s">
        <v>152</v>
      </c>
      <c r="B40" s="71">
        <f>'[4]SUPPL-10652'!E40</f>
        <v>0</v>
      </c>
      <c r="C40" s="71">
        <f>'[4]SUPPL-10652'!H40</f>
        <v>0</v>
      </c>
      <c r="D40" s="145">
        <f t="shared" si="2"/>
        <v>0</v>
      </c>
    </row>
    <row r="41" spans="1:4" hidden="1" x14ac:dyDescent="0.2">
      <c r="A41" s="60" t="s">
        <v>129</v>
      </c>
      <c r="B41" s="71">
        <f>'[4]SUPPL-10652'!E41</f>
        <v>0</v>
      </c>
      <c r="C41" s="71">
        <f>'[4]SUPPL-10652'!H41</f>
        <v>0</v>
      </c>
      <c r="D41" s="145">
        <f t="shared" si="2"/>
        <v>0</v>
      </c>
    </row>
    <row r="42" spans="1:4" hidden="1" x14ac:dyDescent="0.2">
      <c r="A42" s="60" t="s">
        <v>130</v>
      </c>
      <c r="B42" s="71">
        <f>'[4]SUPPL-10652'!E42</f>
        <v>0</v>
      </c>
      <c r="C42" s="71">
        <f>'[4]SUPPL-10652'!H42</f>
        <v>0</v>
      </c>
      <c r="D42" s="145">
        <f t="shared" si="2"/>
        <v>0</v>
      </c>
    </row>
    <row r="43" spans="1:4" hidden="1" x14ac:dyDescent="0.2">
      <c r="A43" s="60" t="s">
        <v>131</v>
      </c>
      <c r="B43" s="71">
        <f>'[4]SUPPL-10652'!E43</f>
        <v>0</v>
      </c>
      <c r="C43" s="71">
        <f>'[4]SUPPL-10652'!H43</f>
        <v>0</v>
      </c>
      <c r="D43" s="145">
        <f t="shared" si="2"/>
        <v>0</v>
      </c>
    </row>
    <row r="44" spans="1:4" hidden="1" x14ac:dyDescent="0.2">
      <c r="A44" s="60" t="s">
        <v>132</v>
      </c>
      <c r="B44" s="71">
        <f>'[4]SUPPL-10652'!E44</f>
        <v>0</v>
      </c>
      <c r="C44" s="71">
        <f>'[4]SUPPL-10652'!H44</f>
        <v>0</v>
      </c>
      <c r="D44" s="145">
        <f t="shared" si="2"/>
        <v>0</v>
      </c>
    </row>
    <row r="45" spans="1:4" hidden="1" x14ac:dyDescent="0.2">
      <c r="A45" s="60" t="s">
        <v>133</v>
      </c>
      <c r="B45" s="71">
        <f>'[4]SUPPL-10652'!E45</f>
        <v>0</v>
      </c>
      <c r="C45" s="71">
        <f>'[4]SUPPL-10652'!H45</f>
        <v>0</v>
      </c>
      <c r="D45" s="145">
        <f t="shared" si="2"/>
        <v>0</v>
      </c>
    </row>
    <row r="46" spans="1:4" hidden="1" x14ac:dyDescent="0.2">
      <c r="A46" s="60" t="s">
        <v>134</v>
      </c>
      <c r="B46" s="71">
        <f>'[4]SUPPL-10652'!E46</f>
        <v>0</v>
      </c>
      <c r="C46" s="71">
        <f>'[4]SUPPL-10652'!H46</f>
        <v>0</v>
      </c>
      <c r="D46" s="145">
        <f t="shared" si="2"/>
        <v>0</v>
      </c>
    </row>
    <row r="47" spans="1:4" hidden="1" x14ac:dyDescent="0.2">
      <c r="A47" s="60" t="s">
        <v>135</v>
      </c>
      <c r="B47" s="71">
        <f>'[4]SUPPL-10652'!E47</f>
        <v>0</v>
      </c>
      <c r="C47" s="71">
        <f>'[4]SUPPL-10652'!H47</f>
        <v>0</v>
      </c>
      <c r="D47" s="145">
        <f t="shared" si="2"/>
        <v>0</v>
      </c>
    </row>
    <row r="48" spans="1:4" hidden="1" x14ac:dyDescent="0.2">
      <c r="A48" s="60"/>
      <c r="B48" s="71">
        <f>'[4]SUPPL-10652'!E48</f>
        <v>0</v>
      </c>
      <c r="C48" s="71"/>
      <c r="D48" s="145"/>
    </row>
    <row r="49" spans="1:4" hidden="1" x14ac:dyDescent="0.2">
      <c r="A49" s="60" t="s">
        <v>261</v>
      </c>
      <c r="B49" s="67">
        <f>SUM(B50:B53)+SUM(B56:B68)+SUM(B73:B88)</f>
        <v>0</v>
      </c>
      <c r="C49" s="67">
        <f>SUM(C50:C53)+SUM(C56:C68)+SUM(C73:C88)</f>
        <v>0</v>
      </c>
      <c r="D49" s="68">
        <f>SUM(D50:D53)+SUM(D56:D68)+SUM(D73:D88)</f>
        <v>0</v>
      </c>
    </row>
    <row r="50" spans="1:4" ht="15.75" hidden="1" customHeight="1" x14ac:dyDescent="0.2">
      <c r="A50" s="60" t="s">
        <v>53</v>
      </c>
      <c r="B50" s="71"/>
      <c r="C50" s="71">
        <f>'[4]SUPPL-10652'!H50</f>
        <v>0</v>
      </c>
      <c r="D50" s="145">
        <f>SUM(B50:C50)</f>
        <v>0</v>
      </c>
    </row>
    <row r="51" spans="1:4" hidden="1" x14ac:dyDescent="0.2">
      <c r="A51" s="60" t="s">
        <v>54</v>
      </c>
      <c r="B51" s="71"/>
      <c r="C51" s="71">
        <f>'[4]SUPPL-10652'!H51</f>
        <v>0</v>
      </c>
      <c r="D51" s="145">
        <f>SUM(B51:C51)</f>
        <v>0</v>
      </c>
    </row>
    <row r="52" spans="1:4" ht="15.75" hidden="1" customHeight="1" x14ac:dyDescent="0.2">
      <c r="A52" s="60" t="s">
        <v>55</v>
      </c>
      <c r="B52" s="71"/>
      <c r="C52" s="71">
        <f>'[4]SUPPL-10652'!H52</f>
        <v>0</v>
      </c>
      <c r="D52" s="145">
        <f>SUM(B52:C52)</f>
        <v>0</v>
      </c>
    </row>
    <row r="53" spans="1:4" hidden="1" x14ac:dyDescent="0.2">
      <c r="A53" s="60" t="s">
        <v>56</v>
      </c>
      <c r="B53" s="71">
        <f>+B54+B55</f>
        <v>0</v>
      </c>
      <c r="C53" s="71">
        <f>+C54+C55</f>
        <v>0</v>
      </c>
      <c r="D53" s="145">
        <f>+D54+D55</f>
        <v>0</v>
      </c>
    </row>
    <row r="54" spans="1:4" hidden="1" x14ac:dyDescent="0.2">
      <c r="A54" s="60" t="s">
        <v>137</v>
      </c>
      <c r="B54" s="71"/>
      <c r="C54" s="71">
        <f>'[4]SUPPL-10652'!H54</f>
        <v>0</v>
      </c>
      <c r="D54" s="145">
        <f t="shared" ref="D54:D67" si="3">SUM(B54:C54)</f>
        <v>0</v>
      </c>
    </row>
    <row r="55" spans="1:4" hidden="1" x14ac:dyDescent="0.2">
      <c r="A55" s="60" t="s">
        <v>138</v>
      </c>
      <c r="B55" s="71"/>
      <c r="C55" s="71">
        <f>'[4]SUPPL-10652'!H55</f>
        <v>0</v>
      </c>
      <c r="D55" s="145">
        <f t="shared" si="3"/>
        <v>0</v>
      </c>
    </row>
    <row r="56" spans="1:4" hidden="1" x14ac:dyDescent="0.2">
      <c r="A56" s="60" t="s">
        <v>59</v>
      </c>
      <c r="B56" s="71"/>
      <c r="C56" s="71">
        <f>'[4]SUPPL-10652'!H56</f>
        <v>0</v>
      </c>
      <c r="D56" s="145">
        <f t="shared" si="3"/>
        <v>0</v>
      </c>
    </row>
    <row r="57" spans="1:4" hidden="1" x14ac:dyDescent="0.2">
      <c r="A57" s="60" t="s">
        <v>60</v>
      </c>
      <c r="B57" s="71"/>
      <c r="C57" s="71">
        <f>'[4]SUPPL-10652'!H57</f>
        <v>0</v>
      </c>
      <c r="D57" s="145">
        <f t="shared" si="3"/>
        <v>0</v>
      </c>
    </row>
    <row r="58" spans="1:4" hidden="1" x14ac:dyDescent="0.2">
      <c r="A58" s="60" t="s">
        <v>61</v>
      </c>
      <c r="B58" s="71"/>
      <c r="C58" s="71">
        <f>'[4]SUPPL-10652'!H58</f>
        <v>0</v>
      </c>
      <c r="D58" s="145">
        <f t="shared" si="3"/>
        <v>0</v>
      </c>
    </row>
    <row r="59" spans="1:4" hidden="1" x14ac:dyDescent="0.2">
      <c r="A59" s="60" t="s">
        <v>62</v>
      </c>
      <c r="B59" s="71"/>
      <c r="C59" s="71">
        <f>'[4]SUPPL-10652'!H59</f>
        <v>0</v>
      </c>
      <c r="D59" s="145">
        <f t="shared" si="3"/>
        <v>0</v>
      </c>
    </row>
    <row r="60" spans="1:4" hidden="1" x14ac:dyDescent="0.2">
      <c r="A60" s="60" t="s">
        <v>222</v>
      </c>
      <c r="B60" s="71"/>
      <c r="C60" s="71"/>
      <c r="D60" s="145"/>
    </row>
    <row r="61" spans="1:4" hidden="1" x14ac:dyDescent="0.2">
      <c r="A61" s="60" t="s">
        <v>63</v>
      </c>
      <c r="B61" s="71"/>
      <c r="C61" s="71">
        <f>'[4]SUPPL-10652'!H61</f>
        <v>0</v>
      </c>
      <c r="D61" s="145">
        <f t="shared" si="3"/>
        <v>0</v>
      </c>
    </row>
    <row r="62" spans="1:4" hidden="1" x14ac:dyDescent="0.2">
      <c r="A62" s="60" t="s">
        <v>178</v>
      </c>
      <c r="B62" s="71"/>
      <c r="C62" s="71">
        <f>'[4]SUPPL-10652'!H62</f>
        <v>0</v>
      </c>
      <c r="D62" s="145">
        <f t="shared" si="3"/>
        <v>0</v>
      </c>
    </row>
    <row r="63" spans="1:4" hidden="1" x14ac:dyDescent="0.2">
      <c r="A63" s="60" t="s">
        <v>64</v>
      </c>
      <c r="B63" s="71"/>
      <c r="C63" s="71">
        <f>'[4]SUPPL-10652'!H63</f>
        <v>0</v>
      </c>
      <c r="D63" s="145">
        <f t="shared" si="3"/>
        <v>0</v>
      </c>
    </row>
    <row r="64" spans="1:4" hidden="1" x14ac:dyDescent="0.2">
      <c r="A64" s="60" t="s">
        <v>65</v>
      </c>
      <c r="B64" s="71"/>
      <c r="C64" s="71">
        <f>'[4]SUPPL-10652'!H64</f>
        <v>0</v>
      </c>
      <c r="D64" s="145">
        <f t="shared" si="3"/>
        <v>0</v>
      </c>
    </row>
    <row r="65" spans="1:4" hidden="1" x14ac:dyDescent="0.2">
      <c r="A65" s="60" t="s">
        <v>66</v>
      </c>
      <c r="B65" s="71"/>
      <c r="C65" s="71">
        <f>'[4]SUPPL-10652'!H65</f>
        <v>0</v>
      </c>
      <c r="D65" s="145">
        <f t="shared" si="3"/>
        <v>0</v>
      </c>
    </row>
    <row r="66" spans="1:4" hidden="1" x14ac:dyDescent="0.2">
      <c r="A66" s="60" t="s">
        <v>67</v>
      </c>
      <c r="B66" s="71"/>
      <c r="C66" s="71">
        <f>'[4]SUPPL-10652'!H66</f>
        <v>0</v>
      </c>
      <c r="D66" s="145">
        <f t="shared" si="3"/>
        <v>0</v>
      </c>
    </row>
    <row r="67" spans="1:4" hidden="1" x14ac:dyDescent="0.2">
      <c r="A67" s="60" t="s">
        <v>68</v>
      </c>
      <c r="B67" s="71"/>
      <c r="C67" s="71">
        <f>'[4]SUPPL-10652'!H67</f>
        <v>0</v>
      </c>
      <c r="D67" s="145">
        <f t="shared" si="3"/>
        <v>0</v>
      </c>
    </row>
    <row r="68" spans="1:4" hidden="1" x14ac:dyDescent="0.2">
      <c r="A68" s="18" t="s">
        <v>69</v>
      </c>
      <c r="B68" s="71"/>
      <c r="C68" s="71"/>
      <c r="D68" s="145">
        <f>SUM(D69:D72)</f>
        <v>0</v>
      </c>
    </row>
    <row r="69" spans="1:4" hidden="1" x14ac:dyDescent="0.2">
      <c r="A69" s="18" t="s">
        <v>70</v>
      </c>
      <c r="B69" s="71"/>
      <c r="C69" s="71">
        <f>'[4]SUPPL-10652'!H69</f>
        <v>0</v>
      </c>
      <c r="D69" s="145">
        <f t="shared" ref="D69:D88" si="4">SUM(B69:C69)</f>
        <v>0</v>
      </c>
    </row>
    <row r="70" spans="1:4" hidden="1" x14ac:dyDescent="0.2">
      <c r="A70" s="18" t="s">
        <v>71</v>
      </c>
      <c r="B70" s="71"/>
      <c r="C70" s="71">
        <f>'[4]SUPPL-10652'!H70</f>
        <v>0</v>
      </c>
      <c r="D70" s="145">
        <f t="shared" si="4"/>
        <v>0</v>
      </c>
    </row>
    <row r="71" spans="1:4" hidden="1" x14ac:dyDescent="0.2">
      <c r="A71" s="18" t="s">
        <v>72</v>
      </c>
      <c r="B71" s="71"/>
      <c r="C71" s="71">
        <f>'[4]SUPPL-10652'!H71</f>
        <v>0</v>
      </c>
      <c r="D71" s="145">
        <f t="shared" si="4"/>
        <v>0</v>
      </c>
    </row>
    <row r="72" spans="1:4" hidden="1" x14ac:dyDescent="0.2">
      <c r="A72" s="18" t="s">
        <v>73</v>
      </c>
      <c r="B72" s="71"/>
      <c r="C72" s="71">
        <f>'[4]SUPPL-10652'!H72</f>
        <v>0</v>
      </c>
      <c r="D72" s="145">
        <f t="shared" si="4"/>
        <v>0</v>
      </c>
    </row>
    <row r="73" spans="1:4" hidden="1" x14ac:dyDescent="0.2">
      <c r="A73" s="18" t="s">
        <v>74</v>
      </c>
      <c r="B73" s="71"/>
      <c r="C73" s="71">
        <f>'[4]SUPPL-10652'!H73</f>
        <v>0</v>
      </c>
      <c r="D73" s="145">
        <f t="shared" si="4"/>
        <v>0</v>
      </c>
    </row>
    <row r="74" spans="1:4" hidden="1" x14ac:dyDescent="0.2">
      <c r="A74" s="18" t="s">
        <v>139</v>
      </c>
      <c r="B74" s="71"/>
      <c r="C74" s="71">
        <f>'[4]SUPPL-10652'!H74</f>
        <v>0</v>
      </c>
      <c r="D74" s="145">
        <f t="shared" si="4"/>
        <v>0</v>
      </c>
    </row>
    <row r="75" spans="1:4" hidden="1" x14ac:dyDescent="0.2">
      <c r="A75" s="18" t="s">
        <v>75</v>
      </c>
      <c r="B75" s="71"/>
      <c r="C75" s="71">
        <f>'[4]SUPPL-10652'!H75</f>
        <v>0</v>
      </c>
      <c r="D75" s="145">
        <f t="shared" si="4"/>
        <v>0</v>
      </c>
    </row>
    <row r="76" spans="1:4" hidden="1" x14ac:dyDescent="0.2">
      <c r="A76" s="18" t="s">
        <v>76</v>
      </c>
      <c r="B76" s="71"/>
      <c r="C76" s="71">
        <f>'[4]SUPPL-10652'!H76</f>
        <v>0</v>
      </c>
      <c r="D76" s="145">
        <f t="shared" si="4"/>
        <v>0</v>
      </c>
    </row>
    <row r="77" spans="1:4" hidden="1" x14ac:dyDescent="0.2">
      <c r="A77" s="18" t="s">
        <v>77</v>
      </c>
      <c r="B77" s="71"/>
      <c r="C77" s="71">
        <f>'[4]SUPPL-10652'!H77</f>
        <v>0</v>
      </c>
      <c r="D77" s="145">
        <f t="shared" si="4"/>
        <v>0</v>
      </c>
    </row>
    <row r="78" spans="1:4" hidden="1" x14ac:dyDescent="0.2">
      <c r="A78" s="18" t="s">
        <v>78</v>
      </c>
      <c r="B78" s="71"/>
      <c r="C78" s="71">
        <f>'[4]SUPPL-10652'!H78</f>
        <v>0</v>
      </c>
      <c r="D78" s="145">
        <f t="shared" si="4"/>
        <v>0</v>
      </c>
    </row>
    <row r="79" spans="1:4" hidden="1" x14ac:dyDescent="0.2">
      <c r="A79" s="18" t="s">
        <v>179</v>
      </c>
      <c r="B79" s="71"/>
      <c r="C79" s="71">
        <f>'[4]SUPPL-10652'!H79</f>
        <v>0</v>
      </c>
      <c r="D79" s="145">
        <f t="shared" si="4"/>
        <v>0</v>
      </c>
    </row>
    <row r="80" spans="1:4" hidden="1" x14ac:dyDescent="0.2">
      <c r="A80" s="18" t="s">
        <v>81</v>
      </c>
      <c r="B80" s="71"/>
      <c r="C80" s="71">
        <f>'[4]SUPPL-10652'!H80</f>
        <v>0</v>
      </c>
      <c r="D80" s="145">
        <f t="shared" si="4"/>
        <v>0</v>
      </c>
    </row>
    <row r="81" spans="1:4" hidden="1" x14ac:dyDescent="0.2">
      <c r="A81" s="18" t="s">
        <v>140</v>
      </c>
      <c r="B81" s="71"/>
      <c r="C81" s="71">
        <f>'[4]SUPPL-10652'!H81</f>
        <v>0</v>
      </c>
      <c r="D81" s="145">
        <f t="shared" si="4"/>
        <v>0</v>
      </c>
    </row>
    <row r="82" spans="1:4" hidden="1" x14ac:dyDescent="0.2">
      <c r="A82" s="18" t="s">
        <v>79</v>
      </c>
      <c r="B82" s="71"/>
      <c r="C82" s="71">
        <f>'[4]SUPPL-10652'!H82</f>
        <v>0</v>
      </c>
      <c r="D82" s="145">
        <f t="shared" si="4"/>
        <v>0</v>
      </c>
    </row>
    <row r="83" spans="1:4" hidden="1" x14ac:dyDescent="0.2">
      <c r="A83" s="18" t="s">
        <v>80</v>
      </c>
      <c r="B83" s="71"/>
      <c r="C83" s="71">
        <f>'[4]SUPPL-10652'!H83</f>
        <v>0</v>
      </c>
      <c r="D83" s="145">
        <f t="shared" si="4"/>
        <v>0</v>
      </c>
    </row>
    <row r="84" spans="1:4" hidden="1" x14ac:dyDescent="0.2">
      <c r="A84" s="18" t="s">
        <v>82</v>
      </c>
      <c r="B84" s="71"/>
      <c r="C84" s="71">
        <f>'[4]SUPPL-10652'!H84</f>
        <v>0</v>
      </c>
      <c r="D84" s="145">
        <f t="shared" si="4"/>
        <v>0</v>
      </c>
    </row>
    <row r="85" spans="1:4" hidden="1" x14ac:dyDescent="0.2">
      <c r="A85" s="18" t="s">
        <v>83</v>
      </c>
      <c r="B85" s="71"/>
      <c r="C85" s="71">
        <f>'[4]SUPPL-10652'!H85</f>
        <v>0</v>
      </c>
      <c r="D85" s="145">
        <f t="shared" si="4"/>
        <v>0</v>
      </c>
    </row>
    <row r="86" spans="1:4" hidden="1" x14ac:dyDescent="0.2">
      <c r="A86" s="18" t="s">
        <v>211</v>
      </c>
      <c r="B86" s="71"/>
      <c r="C86" s="71">
        <f>'[4]SUPPL-10652'!H86</f>
        <v>0</v>
      </c>
      <c r="D86" s="145">
        <f t="shared" si="4"/>
        <v>0</v>
      </c>
    </row>
    <row r="87" spans="1:4" hidden="1" x14ac:dyDescent="0.2">
      <c r="A87" s="18" t="s">
        <v>84</v>
      </c>
      <c r="B87" s="71"/>
      <c r="C87" s="71">
        <f>'[4]SUPPL-10652'!H87</f>
        <v>0</v>
      </c>
      <c r="D87" s="145">
        <f t="shared" si="4"/>
        <v>0</v>
      </c>
    </row>
    <row r="88" spans="1:4" hidden="1" x14ac:dyDescent="0.2">
      <c r="A88" s="18" t="s">
        <v>85</v>
      </c>
      <c r="B88" s="71"/>
      <c r="C88" s="71">
        <f>'[4]SUPPL-10652'!H88</f>
        <v>0</v>
      </c>
      <c r="D88" s="145">
        <f t="shared" si="4"/>
        <v>0</v>
      </c>
    </row>
    <row r="89" spans="1:4" hidden="1" x14ac:dyDescent="0.2">
      <c r="A89" s="77"/>
      <c r="B89" s="71"/>
      <c r="C89" s="71"/>
      <c r="D89" s="145"/>
    </row>
    <row r="90" spans="1:4" hidden="1" x14ac:dyDescent="0.2">
      <c r="A90" s="77"/>
      <c r="B90" s="71"/>
      <c r="C90" s="71"/>
      <c r="D90" s="145"/>
    </row>
    <row r="91" spans="1:4" ht="16.5" customHeight="1" x14ac:dyDescent="0.2">
      <c r="A91" s="60" t="s">
        <v>147</v>
      </c>
      <c r="B91" s="71"/>
      <c r="C91" s="71">
        <f>'[4]SUPPL-10652'!H90</f>
        <v>9735863</v>
      </c>
      <c r="D91" s="145">
        <f>SUM(B91:C91)</f>
        <v>9735863</v>
      </c>
    </row>
    <row r="92" spans="1:4" ht="14.25" hidden="1" customHeight="1" x14ac:dyDescent="0.2">
      <c r="A92" s="78" t="s">
        <v>148</v>
      </c>
      <c r="B92" s="71">
        <f>SUM(B93:B94)</f>
        <v>0</v>
      </c>
      <c r="C92" s="71">
        <f>SUM(C93:C94)</f>
        <v>0</v>
      </c>
      <c r="D92" s="145">
        <f>SUM(D93:D94)</f>
        <v>0</v>
      </c>
    </row>
    <row r="93" spans="1:4" ht="14.25" hidden="1" customHeight="1" x14ac:dyDescent="0.2">
      <c r="A93" s="78" t="s">
        <v>149</v>
      </c>
      <c r="B93" s="71"/>
      <c r="C93" s="71">
        <f>'[4]SUPPL-10652'!H92</f>
        <v>0</v>
      </c>
      <c r="D93" s="145">
        <f>SUM(B93:C93)</f>
        <v>0</v>
      </c>
    </row>
    <row r="94" spans="1:4" ht="15" hidden="1" customHeight="1" x14ac:dyDescent="0.2">
      <c r="A94" s="78" t="s">
        <v>150</v>
      </c>
      <c r="B94" s="71"/>
      <c r="C94" s="71">
        <f>'[4]SUPPL-10652'!H93</f>
        <v>0</v>
      </c>
      <c r="D94" s="145">
        <f>SUM(B94:C94)</f>
        <v>0</v>
      </c>
    </row>
    <row r="95" spans="1:4" hidden="1" x14ac:dyDescent="0.2">
      <c r="A95" s="60" t="s">
        <v>151</v>
      </c>
      <c r="B95" s="71"/>
      <c r="C95" s="71">
        <f>'[4]SUPPL-10652'!H94</f>
        <v>0</v>
      </c>
      <c r="D95" s="145">
        <f>SUM(B95:C95)</f>
        <v>0</v>
      </c>
    </row>
    <row r="96" spans="1:4" hidden="1" x14ac:dyDescent="0.2">
      <c r="A96" s="77"/>
      <c r="B96" s="71"/>
      <c r="C96" s="71"/>
      <c r="D96" s="145"/>
    </row>
    <row r="97" spans="1:4" s="190" customFormat="1" ht="22.5" customHeight="1" thickBot="1" x14ac:dyDescent="0.25">
      <c r="A97" s="189" t="s">
        <v>13</v>
      </c>
      <c r="B97" s="206">
        <f>SUM(B7:B13)+SUM(B16:B21)+SUM(B24:B26)+SUM(B29:B30)+SUM(B33:B49)+B92+B96+B91+B95</f>
        <v>12714040</v>
      </c>
      <c r="C97" s="206">
        <f>SUM(C7:C13)+SUM(C16:C21)+SUM(C24:C26)+SUM(C29:C30)+SUM(C33:C49)+C92+C96+C91+C95</f>
        <v>9735863</v>
      </c>
      <c r="D97" s="207">
        <f>SUM(D7:D13)+SUM(D16:D21)+SUM(D24:D26)+SUM(D29:D30)+SUM(D33:D49)+D92+D96+D91+D95</f>
        <v>22449903</v>
      </c>
    </row>
    <row r="98" spans="1:4" ht="13.5" thickTop="1" x14ac:dyDescent="0.2">
      <c r="B98" s="92"/>
      <c r="C98" s="92"/>
      <c r="D98" s="92"/>
    </row>
    <row r="99" spans="1:4" x14ac:dyDescent="0.2">
      <c r="B99" s="92"/>
      <c r="C99" s="92"/>
      <c r="D99" s="92"/>
    </row>
    <row r="100" spans="1:4" x14ac:dyDescent="0.2">
      <c r="B100" s="92"/>
      <c r="C100" s="92"/>
      <c r="D100" s="92"/>
    </row>
    <row r="101" spans="1:4" x14ac:dyDescent="0.2">
      <c r="B101" s="92"/>
      <c r="C101" s="92"/>
      <c r="D101" s="92"/>
    </row>
    <row r="102" spans="1:4" x14ac:dyDescent="0.2">
      <c r="B102" s="92"/>
      <c r="C102" s="92"/>
      <c r="D102" s="92"/>
    </row>
    <row r="103" spans="1:4" x14ac:dyDescent="0.2">
      <c r="B103" s="92"/>
      <c r="C103" s="92"/>
      <c r="D103" s="92"/>
    </row>
    <row r="104" spans="1:4" x14ac:dyDescent="0.2">
      <c r="B104" s="92"/>
      <c r="C104" s="92"/>
      <c r="D104" s="92"/>
    </row>
    <row r="105" spans="1:4" x14ac:dyDescent="0.2">
      <c r="B105" s="92"/>
      <c r="C105" s="92"/>
      <c r="D105" s="92"/>
    </row>
    <row r="106" spans="1:4" x14ac:dyDescent="0.2">
      <c r="B106" s="92"/>
      <c r="C106" s="92"/>
      <c r="D106" s="92"/>
    </row>
    <row r="107" spans="1:4" x14ac:dyDescent="0.2">
      <c r="B107" s="92"/>
      <c r="C107" s="92"/>
      <c r="D107" s="92"/>
    </row>
    <row r="108" spans="1:4" x14ac:dyDescent="0.2">
      <c r="B108" s="92"/>
      <c r="C108" s="92"/>
      <c r="D108" s="92"/>
    </row>
    <row r="109" spans="1:4" x14ac:dyDescent="0.2">
      <c r="B109" s="92"/>
      <c r="C109" s="92"/>
      <c r="D109" s="92"/>
    </row>
    <row r="110" spans="1:4" x14ac:dyDescent="0.2">
      <c r="B110" s="92"/>
      <c r="C110" s="92"/>
      <c r="D110" s="92"/>
    </row>
    <row r="111" spans="1:4" x14ac:dyDescent="0.2">
      <c r="B111" s="92"/>
      <c r="C111" s="92"/>
      <c r="D111" s="92"/>
    </row>
    <row r="113" spans="1:4" x14ac:dyDescent="0.2">
      <c r="B113" s="92"/>
      <c r="C113" s="92"/>
      <c r="D113" s="92"/>
    </row>
    <row r="114" spans="1:4" x14ac:dyDescent="0.2">
      <c r="B114" s="92"/>
      <c r="C114" s="92"/>
      <c r="D114" s="92"/>
    </row>
    <row r="115" spans="1:4" x14ac:dyDescent="0.2">
      <c r="B115" s="92"/>
      <c r="C115" s="92"/>
      <c r="D115" s="92"/>
    </row>
    <row r="116" spans="1:4" x14ac:dyDescent="0.2">
      <c r="A116" s="92"/>
      <c r="B116" s="92"/>
      <c r="C116" s="92"/>
      <c r="D116" s="92"/>
    </row>
  </sheetData>
  <mergeCells count="4">
    <mergeCell ref="A5:A6"/>
    <mergeCell ref="B5:B6"/>
    <mergeCell ref="C5:C6"/>
    <mergeCell ref="D5:D6"/>
  </mergeCells>
  <printOptions gridLines="1"/>
  <pageMargins left="1.63" right="0.27" top="1.03" bottom="0.35" header="0.23" footer="0.19"/>
  <pageSetup paperSize="9" orientation="portrait" r:id="rId1"/>
  <headerFooter alignWithMargins="0">
    <oddFooter>&amp;L&amp;7                        &amp;D/&amp;T&amp;CPage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57"/>
  <sheetViews>
    <sheetView zoomScaleNormal="12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K5" sqref="K5"/>
    </sheetView>
  </sheetViews>
  <sheetFormatPr defaultRowHeight="14.25" x14ac:dyDescent="0.2"/>
  <cols>
    <col min="1" max="1" width="18.5703125" style="373" customWidth="1"/>
    <col min="2" max="2" width="16.140625" style="373" hidden="1" customWidth="1"/>
    <col min="3" max="3" width="16.7109375" style="373" hidden="1" customWidth="1"/>
    <col min="4" max="4" width="18.28515625" style="373" customWidth="1"/>
    <col min="5" max="6" width="16.7109375" style="373" customWidth="1"/>
    <col min="7" max="7" width="15.7109375" style="373" hidden="1" customWidth="1"/>
    <col min="8" max="8" width="16" style="373" customWidth="1"/>
    <col min="9" max="11" width="9.140625" style="373"/>
    <col min="12" max="12" width="9.85546875" style="373" bestFit="1" customWidth="1"/>
    <col min="13" max="256" width="9.140625" style="373"/>
    <col min="257" max="257" width="18.5703125" style="373" customWidth="1"/>
    <col min="258" max="258" width="16.140625" style="373" customWidth="1"/>
    <col min="259" max="259" width="16.7109375" style="373" customWidth="1"/>
    <col min="260" max="260" width="15.7109375" style="373" customWidth="1"/>
    <col min="261" max="262" width="16.7109375" style="373" customWidth="1"/>
    <col min="263" max="263" width="15.7109375" style="373" customWidth="1"/>
    <col min="264" max="264" width="16" style="373" customWidth="1"/>
    <col min="265" max="512" width="9.140625" style="373"/>
    <col min="513" max="513" width="18.5703125" style="373" customWidth="1"/>
    <col min="514" max="514" width="16.140625" style="373" customWidth="1"/>
    <col min="515" max="515" width="16.7109375" style="373" customWidth="1"/>
    <col min="516" max="516" width="15.7109375" style="373" customWidth="1"/>
    <col min="517" max="518" width="16.7109375" style="373" customWidth="1"/>
    <col min="519" max="519" width="15.7109375" style="373" customWidth="1"/>
    <col min="520" max="520" width="16" style="373" customWidth="1"/>
    <col min="521" max="768" width="9.140625" style="373"/>
    <col min="769" max="769" width="18.5703125" style="373" customWidth="1"/>
    <col min="770" max="770" width="16.140625" style="373" customWidth="1"/>
    <col min="771" max="771" width="16.7109375" style="373" customWidth="1"/>
    <col min="772" max="772" width="15.7109375" style="373" customWidth="1"/>
    <col min="773" max="774" width="16.7109375" style="373" customWidth="1"/>
    <col min="775" max="775" width="15.7109375" style="373" customWidth="1"/>
    <col min="776" max="776" width="16" style="373" customWidth="1"/>
    <col min="777" max="1024" width="9.140625" style="373"/>
    <col min="1025" max="1025" width="18.5703125" style="373" customWidth="1"/>
    <col min="1026" max="1026" width="16.140625" style="373" customWidth="1"/>
    <col min="1027" max="1027" width="16.7109375" style="373" customWidth="1"/>
    <col min="1028" max="1028" width="15.7109375" style="373" customWidth="1"/>
    <col min="1029" max="1030" width="16.7109375" style="373" customWidth="1"/>
    <col min="1031" max="1031" width="15.7109375" style="373" customWidth="1"/>
    <col min="1032" max="1032" width="16" style="373" customWidth="1"/>
    <col min="1033" max="1280" width="9.140625" style="373"/>
    <col min="1281" max="1281" width="18.5703125" style="373" customWidth="1"/>
    <col min="1282" max="1282" width="16.140625" style="373" customWidth="1"/>
    <col min="1283" max="1283" width="16.7109375" style="373" customWidth="1"/>
    <col min="1284" max="1284" width="15.7109375" style="373" customWidth="1"/>
    <col min="1285" max="1286" width="16.7109375" style="373" customWidth="1"/>
    <col min="1287" max="1287" width="15.7109375" style="373" customWidth="1"/>
    <col min="1288" max="1288" width="16" style="373" customWidth="1"/>
    <col min="1289" max="1536" width="9.140625" style="373"/>
    <col min="1537" max="1537" width="18.5703125" style="373" customWidth="1"/>
    <col min="1538" max="1538" width="16.140625" style="373" customWidth="1"/>
    <col min="1539" max="1539" width="16.7109375" style="373" customWidth="1"/>
    <col min="1540" max="1540" width="15.7109375" style="373" customWidth="1"/>
    <col min="1541" max="1542" width="16.7109375" style="373" customWidth="1"/>
    <col min="1543" max="1543" width="15.7109375" style="373" customWidth="1"/>
    <col min="1544" max="1544" width="16" style="373" customWidth="1"/>
    <col min="1545" max="1792" width="9.140625" style="373"/>
    <col min="1793" max="1793" width="18.5703125" style="373" customWidth="1"/>
    <col min="1794" max="1794" width="16.140625" style="373" customWidth="1"/>
    <col min="1795" max="1795" width="16.7109375" style="373" customWidth="1"/>
    <col min="1796" max="1796" width="15.7109375" style="373" customWidth="1"/>
    <col min="1797" max="1798" width="16.7109375" style="373" customWidth="1"/>
    <col min="1799" max="1799" width="15.7109375" style="373" customWidth="1"/>
    <col min="1800" max="1800" width="16" style="373" customWidth="1"/>
    <col min="1801" max="2048" width="9.140625" style="373"/>
    <col min="2049" max="2049" width="18.5703125" style="373" customWidth="1"/>
    <col min="2050" max="2050" width="16.140625" style="373" customWidth="1"/>
    <col min="2051" max="2051" width="16.7109375" style="373" customWidth="1"/>
    <col min="2052" max="2052" width="15.7109375" style="373" customWidth="1"/>
    <col min="2053" max="2054" width="16.7109375" style="373" customWidth="1"/>
    <col min="2055" max="2055" width="15.7109375" style="373" customWidth="1"/>
    <col min="2056" max="2056" width="16" style="373" customWidth="1"/>
    <col min="2057" max="2304" width="9.140625" style="373"/>
    <col min="2305" max="2305" width="18.5703125" style="373" customWidth="1"/>
    <col min="2306" max="2306" width="16.140625" style="373" customWidth="1"/>
    <col min="2307" max="2307" width="16.7109375" style="373" customWidth="1"/>
    <col min="2308" max="2308" width="15.7109375" style="373" customWidth="1"/>
    <col min="2309" max="2310" width="16.7109375" style="373" customWidth="1"/>
    <col min="2311" max="2311" width="15.7109375" style="373" customWidth="1"/>
    <col min="2312" max="2312" width="16" style="373" customWidth="1"/>
    <col min="2313" max="2560" width="9.140625" style="373"/>
    <col min="2561" max="2561" width="18.5703125" style="373" customWidth="1"/>
    <col min="2562" max="2562" width="16.140625" style="373" customWidth="1"/>
    <col min="2563" max="2563" width="16.7109375" style="373" customWidth="1"/>
    <col min="2564" max="2564" width="15.7109375" style="373" customWidth="1"/>
    <col min="2565" max="2566" width="16.7109375" style="373" customWidth="1"/>
    <col min="2567" max="2567" width="15.7109375" style="373" customWidth="1"/>
    <col min="2568" max="2568" width="16" style="373" customWidth="1"/>
    <col min="2569" max="2816" width="9.140625" style="373"/>
    <col min="2817" max="2817" width="18.5703125" style="373" customWidth="1"/>
    <col min="2818" max="2818" width="16.140625" style="373" customWidth="1"/>
    <col min="2819" max="2819" width="16.7109375" style="373" customWidth="1"/>
    <col min="2820" max="2820" width="15.7109375" style="373" customWidth="1"/>
    <col min="2821" max="2822" width="16.7109375" style="373" customWidth="1"/>
    <col min="2823" max="2823" width="15.7109375" style="373" customWidth="1"/>
    <col min="2824" max="2824" width="16" style="373" customWidth="1"/>
    <col min="2825" max="3072" width="9.140625" style="373"/>
    <col min="3073" max="3073" width="18.5703125" style="373" customWidth="1"/>
    <col min="3074" max="3074" width="16.140625" style="373" customWidth="1"/>
    <col min="3075" max="3075" width="16.7109375" style="373" customWidth="1"/>
    <col min="3076" max="3076" width="15.7109375" style="373" customWidth="1"/>
    <col min="3077" max="3078" width="16.7109375" style="373" customWidth="1"/>
    <col min="3079" max="3079" width="15.7109375" style="373" customWidth="1"/>
    <col min="3080" max="3080" width="16" style="373" customWidth="1"/>
    <col min="3081" max="3328" width="9.140625" style="373"/>
    <col min="3329" max="3329" width="18.5703125" style="373" customWidth="1"/>
    <col min="3330" max="3330" width="16.140625" style="373" customWidth="1"/>
    <col min="3331" max="3331" width="16.7109375" style="373" customWidth="1"/>
    <col min="3332" max="3332" width="15.7109375" style="373" customWidth="1"/>
    <col min="3333" max="3334" width="16.7109375" style="373" customWidth="1"/>
    <col min="3335" max="3335" width="15.7109375" style="373" customWidth="1"/>
    <col min="3336" max="3336" width="16" style="373" customWidth="1"/>
    <col min="3337" max="3584" width="9.140625" style="373"/>
    <col min="3585" max="3585" width="18.5703125" style="373" customWidth="1"/>
    <col min="3586" max="3586" width="16.140625" style="373" customWidth="1"/>
    <col min="3587" max="3587" width="16.7109375" style="373" customWidth="1"/>
    <col min="3588" max="3588" width="15.7109375" style="373" customWidth="1"/>
    <col min="3589" max="3590" width="16.7109375" style="373" customWidth="1"/>
    <col min="3591" max="3591" width="15.7109375" style="373" customWidth="1"/>
    <col min="3592" max="3592" width="16" style="373" customWidth="1"/>
    <col min="3593" max="3840" width="9.140625" style="373"/>
    <col min="3841" max="3841" width="18.5703125" style="373" customWidth="1"/>
    <col min="3842" max="3842" width="16.140625" style="373" customWidth="1"/>
    <col min="3843" max="3843" width="16.7109375" style="373" customWidth="1"/>
    <col min="3844" max="3844" width="15.7109375" style="373" customWidth="1"/>
    <col min="3845" max="3846" width="16.7109375" style="373" customWidth="1"/>
    <col min="3847" max="3847" width="15.7109375" style="373" customWidth="1"/>
    <col min="3848" max="3848" width="16" style="373" customWidth="1"/>
    <col min="3849" max="4096" width="9.140625" style="373"/>
    <col min="4097" max="4097" width="18.5703125" style="373" customWidth="1"/>
    <col min="4098" max="4098" width="16.140625" style="373" customWidth="1"/>
    <col min="4099" max="4099" width="16.7109375" style="373" customWidth="1"/>
    <col min="4100" max="4100" width="15.7109375" style="373" customWidth="1"/>
    <col min="4101" max="4102" width="16.7109375" style="373" customWidth="1"/>
    <col min="4103" max="4103" width="15.7109375" style="373" customWidth="1"/>
    <col min="4104" max="4104" width="16" style="373" customWidth="1"/>
    <col min="4105" max="4352" width="9.140625" style="373"/>
    <col min="4353" max="4353" width="18.5703125" style="373" customWidth="1"/>
    <col min="4354" max="4354" width="16.140625" style="373" customWidth="1"/>
    <col min="4355" max="4355" width="16.7109375" style="373" customWidth="1"/>
    <col min="4356" max="4356" width="15.7109375" style="373" customWidth="1"/>
    <col min="4357" max="4358" width="16.7109375" style="373" customWidth="1"/>
    <col min="4359" max="4359" width="15.7109375" style="373" customWidth="1"/>
    <col min="4360" max="4360" width="16" style="373" customWidth="1"/>
    <col min="4361" max="4608" width="9.140625" style="373"/>
    <col min="4609" max="4609" width="18.5703125" style="373" customWidth="1"/>
    <col min="4610" max="4610" width="16.140625" style="373" customWidth="1"/>
    <col min="4611" max="4611" width="16.7109375" style="373" customWidth="1"/>
    <col min="4612" max="4612" width="15.7109375" style="373" customWidth="1"/>
    <col min="4613" max="4614" width="16.7109375" style="373" customWidth="1"/>
    <col min="4615" max="4615" width="15.7109375" style="373" customWidth="1"/>
    <col min="4616" max="4616" width="16" style="373" customWidth="1"/>
    <col min="4617" max="4864" width="9.140625" style="373"/>
    <col min="4865" max="4865" width="18.5703125" style="373" customWidth="1"/>
    <col min="4866" max="4866" width="16.140625" style="373" customWidth="1"/>
    <col min="4867" max="4867" width="16.7109375" style="373" customWidth="1"/>
    <col min="4868" max="4868" width="15.7109375" style="373" customWidth="1"/>
    <col min="4869" max="4870" width="16.7109375" style="373" customWidth="1"/>
    <col min="4871" max="4871" width="15.7109375" style="373" customWidth="1"/>
    <col min="4872" max="4872" width="16" style="373" customWidth="1"/>
    <col min="4873" max="5120" width="9.140625" style="373"/>
    <col min="5121" max="5121" width="18.5703125" style="373" customWidth="1"/>
    <col min="5122" max="5122" width="16.140625" style="373" customWidth="1"/>
    <col min="5123" max="5123" width="16.7109375" style="373" customWidth="1"/>
    <col min="5124" max="5124" width="15.7109375" style="373" customWidth="1"/>
    <col min="5125" max="5126" width="16.7109375" style="373" customWidth="1"/>
    <col min="5127" max="5127" width="15.7109375" style="373" customWidth="1"/>
    <col min="5128" max="5128" width="16" style="373" customWidth="1"/>
    <col min="5129" max="5376" width="9.140625" style="373"/>
    <col min="5377" max="5377" width="18.5703125" style="373" customWidth="1"/>
    <col min="5378" max="5378" width="16.140625" style="373" customWidth="1"/>
    <col min="5379" max="5379" width="16.7109375" style="373" customWidth="1"/>
    <col min="5380" max="5380" width="15.7109375" style="373" customWidth="1"/>
    <col min="5381" max="5382" width="16.7109375" style="373" customWidth="1"/>
    <col min="5383" max="5383" width="15.7109375" style="373" customWidth="1"/>
    <col min="5384" max="5384" width="16" style="373" customWidth="1"/>
    <col min="5385" max="5632" width="9.140625" style="373"/>
    <col min="5633" max="5633" width="18.5703125" style="373" customWidth="1"/>
    <col min="5634" max="5634" width="16.140625" style="373" customWidth="1"/>
    <col min="5635" max="5635" width="16.7109375" style="373" customWidth="1"/>
    <col min="5636" max="5636" width="15.7109375" style="373" customWidth="1"/>
    <col min="5637" max="5638" width="16.7109375" style="373" customWidth="1"/>
    <col min="5639" max="5639" width="15.7109375" style="373" customWidth="1"/>
    <col min="5640" max="5640" width="16" style="373" customWidth="1"/>
    <col min="5641" max="5888" width="9.140625" style="373"/>
    <col min="5889" max="5889" width="18.5703125" style="373" customWidth="1"/>
    <col min="5890" max="5890" width="16.140625" style="373" customWidth="1"/>
    <col min="5891" max="5891" width="16.7109375" style="373" customWidth="1"/>
    <col min="5892" max="5892" width="15.7109375" style="373" customWidth="1"/>
    <col min="5893" max="5894" width="16.7109375" style="373" customWidth="1"/>
    <col min="5895" max="5895" width="15.7109375" style="373" customWidth="1"/>
    <col min="5896" max="5896" width="16" style="373" customWidth="1"/>
    <col min="5897" max="6144" width="9.140625" style="373"/>
    <col min="6145" max="6145" width="18.5703125" style="373" customWidth="1"/>
    <col min="6146" max="6146" width="16.140625" style="373" customWidth="1"/>
    <col min="6147" max="6147" width="16.7109375" style="373" customWidth="1"/>
    <col min="6148" max="6148" width="15.7109375" style="373" customWidth="1"/>
    <col min="6149" max="6150" width="16.7109375" style="373" customWidth="1"/>
    <col min="6151" max="6151" width="15.7109375" style="373" customWidth="1"/>
    <col min="6152" max="6152" width="16" style="373" customWidth="1"/>
    <col min="6153" max="6400" width="9.140625" style="373"/>
    <col min="6401" max="6401" width="18.5703125" style="373" customWidth="1"/>
    <col min="6402" max="6402" width="16.140625" style="373" customWidth="1"/>
    <col min="6403" max="6403" width="16.7109375" style="373" customWidth="1"/>
    <col min="6404" max="6404" width="15.7109375" style="373" customWidth="1"/>
    <col min="6405" max="6406" width="16.7109375" style="373" customWidth="1"/>
    <col min="6407" max="6407" width="15.7109375" style="373" customWidth="1"/>
    <col min="6408" max="6408" width="16" style="373" customWidth="1"/>
    <col min="6409" max="6656" width="9.140625" style="373"/>
    <col min="6657" max="6657" width="18.5703125" style="373" customWidth="1"/>
    <col min="6658" max="6658" width="16.140625" style="373" customWidth="1"/>
    <col min="6659" max="6659" width="16.7109375" style="373" customWidth="1"/>
    <col min="6660" max="6660" width="15.7109375" style="373" customWidth="1"/>
    <col min="6661" max="6662" width="16.7109375" style="373" customWidth="1"/>
    <col min="6663" max="6663" width="15.7109375" style="373" customWidth="1"/>
    <col min="6664" max="6664" width="16" style="373" customWidth="1"/>
    <col min="6665" max="6912" width="9.140625" style="373"/>
    <col min="6913" max="6913" width="18.5703125" style="373" customWidth="1"/>
    <col min="6914" max="6914" width="16.140625" style="373" customWidth="1"/>
    <col min="6915" max="6915" width="16.7109375" style="373" customWidth="1"/>
    <col min="6916" max="6916" width="15.7109375" style="373" customWidth="1"/>
    <col min="6917" max="6918" width="16.7109375" style="373" customWidth="1"/>
    <col min="6919" max="6919" width="15.7109375" style="373" customWidth="1"/>
    <col min="6920" max="6920" width="16" style="373" customWidth="1"/>
    <col min="6921" max="7168" width="9.140625" style="373"/>
    <col min="7169" max="7169" width="18.5703125" style="373" customWidth="1"/>
    <col min="7170" max="7170" width="16.140625" style="373" customWidth="1"/>
    <col min="7171" max="7171" width="16.7109375" style="373" customWidth="1"/>
    <col min="7172" max="7172" width="15.7109375" style="373" customWidth="1"/>
    <col min="7173" max="7174" width="16.7109375" style="373" customWidth="1"/>
    <col min="7175" max="7175" width="15.7109375" style="373" customWidth="1"/>
    <col min="7176" max="7176" width="16" style="373" customWidth="1"/>
    <col min="7177" max="7424" width="9.140625" style="373"/>
    <col min="7425" max="7425" width="18.5703125" style="373" customWidth="1"/>
    <col min="7426" max="7426" width="16.140625" style="373" customWidth="1"/>
    <col min="7427" max="7427" width="16.7109375" style="373" customWidth="1"/>
    <col min="7428" max="7428" width="15.7109375" style="373" customWidth="1"/>
    <col min="7429" max="7430" width="16.7109375" style="373" customWidth="1"/>
    <col min="7431" max="7431" width="15.7109375" style="373" customWidth="1"/>
    <col min="7432" max="7432" width="16" style="373" customWidth="1"/>
    <col min="7433" max="7680" width="9.140625" style="373"/>
    <col min="7681" max="7681" width="18.5703125" style="373" customWidth="1"/>
    <col min="7682" max="7682" width="16.140625" style="373" customWidth="1"/>
    <col min="7683" max="7683" width="16.7109375" style="373" customWidth="1"/>
    <col min="7684" max="7684" width="15.7109375" style="373" customWidth="1"/>
    <col min="7685" max="7686" width="16.7109375" style="373" customWidth="1"/>
    <col min="7687" max="7687" width="15.7109375" style="373" customWidth="1"/>
    <col min="7688" max="7688" width="16" style="373" customWidth="1"/>
    <col min="7689" max="7936" width="9.140625" style="373"/>
    <col min="7937" max="7937" width="18.5703125" style="373" customWidth="1"/>
    <col min="7938" max="7938" width="16.140625" style="373" customWidth="1"/>
    <col min="7939" max="7939" width="16.7109375" style="373" customWidth="1"/>
    <col min="7940" max="7940" width="15.7109375" style="373" customWidth="1"/>
    <col min="7941" max="7942" width="16.7109375" style="373" customWidth="1"/>
    <col min="7943" max="7943" width="15.7109375" style="373" customWidth="1"/>
    <col min="7944" max="7944" width="16" style="373" customWidth="1"/>
    <col min="7945" max="8192" width="9.140625" style="373"/>
    <col min="8193" max="8193" width="18.5703125" style="373" customWidth="1"/>
    <col min="8194" max="8194" width="16.140625" style="373" customWidth="1"/>
    <col min="8195" max="8195" width="16.7109375" style="373" customWidth="1"/>
    <col min="8196" max="8196" width="15.7109375" style="373" customWidth="1"/>
    <col min="8197" max="8198" width="16.7109375" style="373" customWidth="1"/>
    <col min="8199" max="8199" width="15.7109375" style="373" customWidth="1"/>
    <col min="8200" max="8200" width="16" style="373" customWidth="1"/>
    <col min="8201" max="8448" width="9.140625" style="373"/>
    <col min="8449" max="8449" width="18.5703125" style="373" customWidth="1"/>
    <col min="8450" max="8450" width="16.140625" style="373" customWidth="1"/>
    <col min="8451" max="8451" width="16.7109375" style="373" customWidth="1"/>
    <col min="8452" max="8452" width="15.7109375" style="373" customWidth="1"/>
    <col min="8453" max="8454" width="16.7109375" style="373" customWidth="1"/>
    <col min="8455" max="8455" width="15.7109375" style="373" customWidth="1"/>
    <col min="8456" max="8456" width="16" style="373" customWidth="1"/>
    <col min="8457" max="8704" width="9.140625" style="373"/>
    <col min="8705" max="8705" width="18.5703125" style="373" customWidth="1"/>
    <col min="8706" max="8706" width="16.140625" style="373" customWidth="1"/>
    <col min="8707" max="8707" width="16.7109375" style="373" customWidth="1"/>
    <col min="8708" max="8708" width="15.7109375" style="373" customWidth="1"/>
    <col min="8709" max="8710" width="16.7109375" style="373" customWidth="1"/>
    <col min="8711" max="8711" width="15.7109375" style="373" customWidth="1"/>
    <col min="8712" max="8712" width="16" style="373" customWidth="1"/>
    <col min="8713" max="8960" width="9.140625" style="373"/>
    <col min="8961" max="8961" width="18.5703125" style="373" customWidth="1"/>
    <col min="8962" max="8962" width="16.140625" style="373" customWidth="1"/>
    <col min="8963" max="8963" width="16.7109375" style="373" customWidth="1"/>
    <col min="8964" max="8964" width="15.7109375" style="373" customWidth="1"/>
    <col min="8965" max="8966" width="16.7109375" style="373" customWidth="1"/>
    <col min="8967" max="8967" width="15.7109375" style="373" customWidth="1"/>
    <col min="8968" max="8968" width="16" style="373" customWidth="1"/>
    <col min="8969" max="9216" width="9.140625" style="373"/>
    <col min="9217" max="9217" width="18.5703125" style="373" customWidth="1"/>
    <col min="9218" max="9218" width="16.140625" style="373" customWidth="1"/>
    <col min="9219" max="9219" width="16.7109375" style="373" customWidth="1"/>
    <col min="9220" max="9220" width="15.7109375" style="373" customWidth="1"/>
    <col min="9221" max="9222" width="16.7109375" style="373" customWidth="1"/>
    <col min="9223" max="9223" width="15.7109375" style="373" customWidth="1"/>
    <col min="9224" max="9224" width="16" style="373" customWidth="1"/>
    <col min="9225" max="9472" width="9.140625" style="373"/>
    <col min="9473" max="9473" width="18.5703125" style="373" customWidth="1"/>
    <col min="9474" max="9474" width="16.140625" style="373" customWidth="1"/>
    <col min="9475" max="9475" width="16.7109375" style="373" customWidth="1"/>
    <col min="9476" max="9476" width="15.7109375" style="373" customWidth="1"/>
    <col min="9477" max="9478" width="16.7109375" style="373" customWidth="1"/>
    <col min="9479" max="9479" width="15.7109375" style="373" customWidth="1"/>
    <col min="9480" max="9480" width="16" style="373" customWidth="1"/>
    <col min="9481" max="9728" width="9.140625" style="373"/>
    <col min="9729" max="9729" width="18.5703125" style="373" customWidth="1"/>
    <col min="9730" max="9730" width="16.140625" style="373" customWidth="1"/>
    <col min="9731" max="9731" width="16.7109375" style="373" customWidth="1"/>
    <col min="9732" max="9732" width="15.7109375" style="373" customWidth="1"/>
    <col min="9733" max="9734" width="16.7109375" style="373" customWidth="1"/>
    <col min="9735" max="9735" width="15.7109375" style="373" customWidth="1"/>
    <col min="9736" max="9736" width="16" style="373" customWidth="1"/>
    <col min="9737" max="9984" width="9.140625" style="373"/>
    <col min="9985" max="9985" width="18.5703125" style="373" customWidth="1"/>
    <col min="9986" max="9986" width="16.140625" style="373" customWidth="1"/>
    <col min="9987" max="9987" width="16.7109375" style="373" customWidth="1"/>
    <col min="9988" max="9988" width="15.7109375" style="373" customWidth="1"/>
    <col min="9989" max="9990" width="16.7109375" style="373" customWidth="1"/>
    <col min="9991" max="9991" width="15.7109375" style="373" customWidth="1"/>
    <col min="9992" max="9992" width="16" style="373" customWidth="1"/>
    <col min="9993" max="10240" width="9.140625" style="373"/>
    <col min="10241" max="10241" width="18.5703125" style="373" customWidth="1"/>
    <col min="10242" max="10242" width="16.140625" style="373" customWidth="1"/>
    <col min="10243" max="10243" width="16.7109375" style="373" customWidth="1"/>
    <col min="10244" max="10244" width="15.7109375" style="373" customWidth="1"/>
    <col min="10245" max="10246" width="16.7109375" style="373" customWidth="1"/>
    <col min="10247" max="10247" width="15.7109375" style="373" customWidth="1"/>
    <col min="10248" max="10248" width="16" style="373" customWidth="1"/>
    <col min="10249" max="10496" width="9.140625" style="373"/>
    <col min="10497" max="10497" width="18.5703125" style="373" customWidth="1"/>
    <col min="10498" max="10498" width="16.140625" style="373" customWidth="1"/>
    <col min="10499" max="10499" width="16.7109375" style="373" customWidth="1"/>
    <col min="10500" max="10500" width="15.7109375" style="373" customWidth="1"/>
    <col min="10501" max="10502" width="16.7109375" style="373" customWidth="1"/>
    <col min="10503" max="10503" width="15.7109375" style="373" customWidth="1"/>
    <col min="10504" max="10504" width="16" style="373" customWidth="1"/>
    <col min="10505" max="10752" width="9.140625" style="373"/>
    <col min="10753" max="10753" width="18.5703125" style="373" customWidth="1"/>
    <col min="10754" max="10754" width="16.140625" style="373" customWidth="1"/>
    <col min="10755" max="10755" width="16.7109375" style="373" customWidth="1"/>
    <col min="10756" max="10756" width="15.7109375" style="373" customWidth="1"/>
    <col min="10757" max="10758" width="16.7109375" style="373" customWidth="1"/>
    <col min="10759" max="10759" width="15.7109375" style="373" customWidth="1"/>
    <col min="10760" max="10760" width="16" style="373" customWidth="1"/>
    <col min="10761" max="11008" width="9.140625" style="373"/>
    <col min="11009" max="11009" width="18.5703125" style="373" customWidth="1"/>
    <col min="11010" max="11010" width="16.140625" style="373" customWidth="1"/>
    <col min="11011" max="11011" width="16.7109375" style="373" customWidth="1"/>
    <col min="11012" max="11012" width="15.7109375" style="373" customWidth="1"/>
    <col min="11013" max="11014" width="16.7109375" style="373" customWidth="1"/>
    <col min="11015" max="11015" width="15.7109375" style="373" customWidth="1"/>
    <col min="11016" max="11016" width="16" style="373" customWidth="1"/>
    <col min="11017" max="11264" width="9.140625" style="373"/>
    <col min="11265" max="11265" width="18.5703125" style="373" customWidth="1"/>
    <col min="11266" max="11266" width="16.140625" style="373" customWidth="1"/>
    <col min="11267" max="11267" width="16.7109375" style="373" customWidth="1"/>
    <col min="11268" max="11268" width="15.7109375" style="373" customWidth="1"/>
    <col min="11269" max="11270" width="16.7109375" style="373" customWidth="1"/>
    <col min="11271" max="11271" width="15.7109375" style="373" customWidth="1"/>
    <col min="11272" max="11272" width="16" style="373" customWidth="1"/>
    <col min="11273" max="11520" width="9.140625" style="373"/>
    <col min="11521" max="11521" width="18.5703125" style="373" customWidth="1"/>
    <col min="11522" max="11522" width="16.140625" style="373" customWidth="1"/>
    <col min="11523" max="11523" width="16.7109375" style="373" customWidth="1"/>
    <col min="11524" max="11524" width="15.7109375" style="373" customWidth="1"/>
    <col min="11525" max="11526" width="16.7109375" style="373" customWidth="1"/>
    <col min="11527" max="11527" width="15.7109375" style="373" customWidth="1"/>
    <col min="11528" max="11528" width="16" style="373" customWidth="1"/>
    <col min="11529" max="11776" width="9.140625" style="373"/>
    <col min="11777" max="11777" width="18.5703125" style="373" customWidth="1"/>
    <col min="11778" max="11778" width="16.140625" style="373" customWidth="1"/>
    <col min="11779" max="11779" width="16.7109375" style="373" customWidth="1"/>
    <col min="11780" max="11780" width="15.7109375" style="373" customWidth="1"/>
    <col min="11781" max="11782" width="16.7109375" style="373" customWidth="1"/>
    <col min="11783" max="11783" width="15.7109375" style="373" customWidth="1"/>
    <col min="11784" max="11784" width="16" style="373" customWidth="1"/>
    <col min="11785" max="12032" width="9.140625" style="373"/>
    <col min="12033" max="12033" width="18.5703125" style="373" customWidth="1"/>
    <col min="12034" max="12034" width="16.140625" style="373" customWidth="1"/>
    <col min="12035" max="12035" width="16.7109375" style="373" customWidth="1"/>
    <col min="12036" max="12036" width="15.7109375" style="373" customWidth="1"/>
    <col min="12037" max="12038" width="16.7109375" style="373" customWidth="1"/>
    <col min="12039" max="12039" width="15.7109375" style="373" customWidth="1"/>
    <col min="12040" max="12040" width="16" style="373" customWidth="1"/>
    <col min="12041" max="12288" width="9.140625" style="373"/>
    <col min="12289" max="12289" width="18.5703125" style="373" customWidth="1"/>
    <col min="12290" max="12290" width="16.140625" style="373" customWidth="1"/>
    <col min="12291" max="12291" width="16.7109375" style="373" customWidth="1"/>
    <col min="12292" max="12292" width="15.7109375" style="373" customWidth="1"/>
    <col min="12293" max="12294" width="16.7109375" style="373" customWidth="1"/>
    <col min="12295" max="12295" width="15.7109375" style="373" customWidth="1"/>
    <col min="12296" max="12296" width="16" style="373" customWidth="1"/>
    <col min="12297" max="12544" width="9.140625" style="373"/>
    <col min="12545" max="12545" width="18.5703125" style="373" customWidth="1"/>
    <col min="12546" max="12546" width="16.140625" style="373" customWidth="1"/>
    <col min="12547" max="12547" width="16.7109375" style="373" customWidth="1"/>
    <col min="12548" max="12548" width="15.7109375" style="373" customWidth="1"/>
    <col min="12549" max="12550" width="16.7109375" style="373" customWidth="1"/>
    <col min="12551" max="12551" width="15.7109375" style="373" customWidth="1"/>
    <col min="12552" max="12552" width="16" style="373" customWidth="1"/>
    <col min="12553" max="12800" width="9.140625" style="373"/>
    <col min="12801" max="12801" width="18.5703125" style="373" customWidth="1"/>
    <col min="12802" max="12802" width="16.140625" style="373" customWidth="1"/>
    <col min="12803" max="12803" width="16.7109375" style="373" customWidth="1"/>
    <col min="12804" max="12804" width="15.7109375" style="373" customWidth="1"/>
    <col min="12805" max="12806" width="16.7109375" style="373" customWidth="1"/>
    <col min="12807" max="12807" width="15.7109375" style="373" customWidth="1"/>
    <col min="12808" max="12808" width="16" style="373" customWidth="1"/>
    <col min="12809" max="13056" width="9.140625" style="373"/>
    <col min="13057" max="13057" width="18.5703125" style="373" customWidth="1"/>
    <col min="13058" max="13058" width="16.140625" style="373" customWidth="1"/>
    <col min="13059" max="13059" width="16.7109375" style="373" customWidth="1"/>
    <col min="13060" max="13060" width="15.7109375" style="373" customWidth="1"/>
    <col min="13061" max="13062" width="16.7109375" style="373" customWidth="1"/>
    <col min="13063" max="13063" width="15.7109375" style="373" customWidth="1"/>
    <col min="13064" max="13064" width="16" style="373" customWidth="1"/>
    <col min="13065" max="13312" width="9.140625" style="373"/>
    <col min="13313" max="13313" width="18.5703125" style="373" customWidth="1"/>
    <col min="13314" max="13314" width="16.140625" style="373" customWidth="1"/>
    <col min="13315" max="13315" width="16.7109375" style="373" customWidth="1"/>
    <col min="13316" max="13316" width="15.7109375" style="373" customWidth="1"/>
    <col min="13317" max="13318" width="16.7109375" style="373" customWidth="1"/>
    <col min="13319" max="13319" width="15.7109375" style="373" customWidth="1"/>
    <col min="13320" max="13320" width="16" style="373" customWidth="1"/>
    <col min="13321" max="13568" width="9.140625" style="373"/>
    <col min="13569" max="13569" width="18.5703125" style="373" customWidth="1"/>
    <col min="13570" max="13570" width="16.140625" style="373" customWidth="1"/>
    <col min="13571" max="13571" width="16.7109375" style="373" customWidth="1"/>
    <col min="13572" max="13572" width="15.7109375" style="373" customWidth="1"/>
    <col min="13573" max="13574" width="16.7109375" style="373" customWidth="1"/>
    <col min="13575" max="13575" width="15.7109375" style="373" customWidth="1"/>
    <col min="13576" max="13576" width="16" style="373" customWidth="1"/>
    <col min="13577" max="13824" width="9.140625" style="373"/>
    <col min="13825" max="13825" width="18.5703125" style="373" customWidth="1"/>
    <col min="13826" max="13826" width="16.140625" style="373" customWidth="1"/>
    <col min="13827" max="13827" width="16.7109375" style="373" customWidth="1"/>
    <col min="13828" max="13828" width="15.7109375" style="373" customWidth="1"/>
    <col min="13829" max="13830" width="16.7109375" style="373" customWidth="1"/>
    <col min="13831" max="13831" width="15.7109375" style="373" customWidth="1"/>
    <col min="13832" max="13832" width="16" style="373" customWidth="1"/>
    <col min="13833" max="14080" width="9.140625" style="373"/>
    <col min="14081" max="14081" width="18.5703125" style="373" customWidth="1"/>
    <col min="14082" max="14082" width="16.140625" style="373" customWidth="1"/>
    <col min="14083" max="14083" width="16.7109375" style="373" customWidth="1"/>
    <col min="14084" max="14084" width="15.7109375" style="373" customWidth="1"/>
    <col min="14085" max="14086" width="16.7109375" style="373" customWidth="1"/>
    <col min="14087" max="14087" width="15.7109375" style="373" customWidth="1"/>
    <col min="14088" max="14088" width="16" style="373" customWidth="1"/>
    <col min="14089" max="14336" width="9.140625" style="373"/>
    <col min="14337" max="14337" width="18.5703125" style="373" customWidth="1"/>
    <col min="14338" max="14338" width="16.140625" style="373" customWidth="1"/>
    <col min="14339" max="14339" width="16.7109375" style="373" customWidth="1"/>
    <col min="14340" max="14340" width="15.7109375" style="373" customWidth="1"/>
    <col min="14341" max="14342" width="16.7109375" style="373" customWidth="1"/>
    <col min="14343" max="14343" width="15.7109375" style="373" customWidth="1"/>
    <col min="14344" max="14344" width="16" style="373" customWidth="1"/>
    <col min="14345" max="14592" width="9.140625" style="373"/>
    <col min="14593" max="14593" width="18.5703125" style="373" customWidth="1"/>
    <col min="14594" max="14594" width="16.140625" style="373" customWidth="1"/>
    <col min="14595" max="14595" width="16.7109375" style="373" customWidth="1"/>
    <col min="14596" max="14596" width="15.7109375" style="373" customWidth="1"/>
    <col min="14597" max="14598" width="16.7109375" style="373" customWidth="1"/>
    <col min="14599" max="14599" width="15.7109375" style="373" customWidth="1"/>
    <col min="14600" max="14600" width="16" style="373" customWidth="1"/>
    <col min="14601" max="14848" width="9.140625" style="373"/>
    <col min="14849" max="14849" width="18.5703125" style="373" customWidth="1"/>
    <col min="14850" max="14850" width="16.140625" style="373" customWidth="1"/>
    <col min="14851" max="14851" width="16.7109375" style="373" customWidth="1"/>
    <col min="14852" max="14852" width="15.7109375" style="373" customWidth="1"/>
    <col min="14853" max="14854" width="16.7109375" style="373" customWidth="1"/>
    <col min="14855" max="14855" width="15.7109375" style="373" customWidth="1"/>
    <col min="14856" max="14856" width="16" style="373" customWidth="1"/>
    <col min="14857" max="15104" width="9.140625" style="373"/>
    <col min="15105" max="15105" width="18.5703125" style="373" customWidth="1"/>
    <col min="15106" max="15106" width="16.140625" style="373" customWidth="1"/>
    <col min="15107" max="15107" width="16.7109375" style="373" customWidth="1"/>
    <col min="15108" max="15108" width="15.7109375" style="373" customWidth="1"/>
    <col min="15109" max="15110" width="16.7109375" style="373" customWidth="1"/>
    <col min="15111" max="15111" width="15.7109375" style="373" customWidth="1"/>
    <col min="15112" max="15112" width="16" style="373" customWidth="1"/>
    <col min="15113" max="15360" width="9.140625" style="373"/>
    <col min="15361" max="15361" width="18.5703125" style="373" customWidth="1"/>
    <col min="15362" max="15362" width="16.140625" style="373" customWidth="1"/>
    <col min="15363" max="15363" width="16.7109375" style="373" customWidth="1"/>
    <col min="15364" max="15364" width="15.7109375" style="373" customWidth="1"/>
    <col min="15365" max="15366" width="16.7109375" style="373" customWidth="1"/>
    <col min="15367" max="15367" width="15.7109375" style="373" customWidth="1"/>
    <col min="15368" max="15368" width="16" style="373" customWidth="1"/>
    <col min="15369" max="15616" width="9.140625" style="373"/>
    <col min="15617" max="15617" width="18.5703125" style="373" customWidth="1"/>
    <col min="15618" max="15618" width="16.140625" style="373" customWidth="1"/>
    <col min="15619" max="15619" width="16.7109375" style="373" customWidth="1"/>
    <col min="15620" max="15620" width="15.7109375" style="373" customWidth="1"/>
    <col min="15621" max="15622" width="16.7109375" style="373" customWidth="1"/>
    <col min="15623" max="15623" width="15.7109375" style="373" customWidth="1"/>
    <col min="15624" max="15624" width="16" style="373" customWidth="1"/>
    <col min="15625" max="15872" width="9.140625" style="373"/>
    <col min="15873" max="15873" width="18.5703125" style="373" customWidth="1"/>
    <col min="15874" max="15874" width="16.140625" style="373" customWidth="1"/>
    <col min="15875" max="15875" width="16.7109375" style="373" customWidth="1"/>
    <col min="15876" max="15876" width="15.7109375" style="373" customWidth="1"/>
    <col min="15877" max="15878" width="16.7109375" style="373" customWidth="1"/>
    <col min="15879" max="15879" width="15.7109375" style="373" customWidth="1"/>
    <col min="15880" max="15880" width="16" style="373" customWidth="1"/>
    <col min="15881" max="16128" width="9.140625" style="373"/>
    <col min="16129" max="16129" width="18.5703125" style="373" customWidth="1"/>
    <col min="16130" max="16130" width="16.140625" style="373" customWidth="1"/>
    <col min="16131" max="16131" width="16.7109375" style="373" customWidth="1"/>
    <col min="16132" max="16132" width="15.7109375" style="373" customWidth="1"/>
    <col min="16133" max="16134" width="16.7109375" style="373" customWidth="1"/>
    <col min="16135" max="16135" width="15.7109375" style="373" customWidth="1"/>
    <col min="16136" max="16136" width="16" style="373" customWidth="1"/>
    <col min="16137" max="16384" width="9.140625" style="373"/>
  </cols>
  <sheetData>
    <row r="1" spans="1:8" ht="16.5" customHeight="1" x14ac:dyDescent="0.25">
      <c r="A1" s="370" t="str">
        <f>[5]SUM!A1</f>
        <v>CY 2015 ALLOTMENT RELEASES</v>
      </c>
      <c r="B1" s="370"/>
      <c r="C1" s="370"/>
      <c r="D1" s="370"/>
      <c r="E1" s="371"/>
      <c r="F1" s="371"/>
      <c r="G1" s="371"/>
      <c r="H1" s="372"/>
    </row>
    <row r="2" spans="1:8" ht="15" x14ac:dyDescent="0.25">
      <c r="A2" s="374" t="s">
        <v>219</v>
      </c>
      <c r="B2" s="374"/>
      <c r="C2" s="374"/>
      <c r="D2" s="374"/>
      <c r="E2" s="371"/>
      <c r="F2" s="371"/>
      <c r="G2" s="371"/>
      <c r="H2" s="371"/>
    </row>
    <row r="3" spans="1:8" ht="15" x14ac:dyDescent="0.25">
      <c r="A3" s="374" t="str">
        <f>[5]SUM!A3</f>
        <v>January 1-May 31, 2015</v>
      </c>
      <c r="B3" s="374"/>
      <c r="C3" s="370"/>
      <c r="D3" s="370"/>
      <c r="E3" s="371"/>
      <c r="F3" s="371"/>
      <c r="G3" s="371"/>
      <c r="H3" s="371"/>
    </row>
    <row r="4" spans="1:8" ht="15" x14ac:dyDescent="0.25">
      <c r="A4" s="370" t="s">
        <v>0</v>
      </c>
      <c r="B4" s="370"/>
      <c r="C4" s="370"/>
      <c r="D4" s="370"/>
      <c r="E4" s="371"/>
      <c r="F4" s="371"/>
      <c r="G4" s="371"/>
      <c r="H4" s="371"/>
    </row>
    <row r="5" spans="1:8" s="375" customFormat="1" ht="78.75" customHeight="1" x14ac:dyDescent="0.2">
      <c r="A5" s="388" t="s">
        <v>1</v>
      </c>
      <c r="B5" s="389" t="s">
        <v>141</v>
      </c>
      <c r="C5" s="389" t="s">
        <v>329</v>
      </c>
      <c r="D5" s="389" t="s">
        <v>330</v>
      </c>
      <c r="E5" s="389" t="s">
        <v>331</v>
      </c>
      <c r="F5" s="389" t="s">
        <v>236</v>
      </c>
      <c r="G5" s="389" t="s">
        <v>332</v>
      </c>
      <c r="H5" s="390" t="s">
        <v>13</v>
      </c>
    </row>
    <row r="6" spans="1:8" ht="18" hidden="1" customHeight="1" x14ac:dyDescent="0.2">
      <c r="A6" s="376" t="s">
        <v>102</v>
      </c>
      <c r="C6" s="373">
        <f>[5]UF!H7</f>
        <v>0</v>
      </c>
      <c r="D6" s="373">
        <f>[5]UF!L7</f>
        <v>0</v>
      </c>
      <c r="E6" s="373">
        <f>[5]UF!P7</f>
        <v>0</v>
      </c>
      <c r="H6" s="373">
        <f t="shared" ref="H6:H11" si="0">SUM(B6:G6)</f>
        <v>0</v>
      </c>
    </row>
    <row r="7" spans="1:8" ht="18" hidden="1" customHeight="1" x14ac:dyDescent="0.2">
      <c r="A7" s="250" t="s">
        <v>103</v>
      </c>
      <c r="C7" s="373">
        <f>[5]UF!H8</f>
        <v>0</v>
      </c>
      <c r="D7" s="373">
        <f>[5]UF!L8</f>
        <v>0</v>
      </c>
      <c r="E7" s="373">
        <f>[5]UF!P8</f>
        <v>0</v>
      </c>
      <c r="H7" s="373">
        <f t="shared" si="0"/>
        <v>0</v>
      </c>
    </row>
    <row r="8" spans="1:8" ht="18" hidden="1" customHeight="1" x14ac:dyDescent="0.2">
      <c r="A8" s="250" t="s">
        <v>104</v>
      </c>
      <c r="C8" s="373">
        <f>[5]UF!H9</f>
        <v>0</v>
      </c>
      <c r="D8" s="373">
        <f>[5]UF!L9</f>
        <v>0</v>
      </c>
      <c r="E8" s="373">
        <f>[5]UF!P9</f>
        <v>0</v>
      </c>
      <c r="H8" s="373">
        <f t="shared" si="0"/>
        <v>0</v>
      </c>
    </row>
    <row r="9" spans="1:8" ht="18" hidden="1" customHeight="1" x14ac:dyDescent="0.2">
      <c r="A9" s="250" t="s">
        <v>105</v>
      </c>
      <c r="C9" s="373">
        <f>[5]UF!H10</f>
        <v>0</v>
      </c>
      <c r="D9" s="373">
        <f>[5]UF!L10</f>
        <v>0</v>
      </c>
      <c r="E9" s="373">
        <f>[5]UF!P10</f>
        <v>0</v>
      </c>
      <c r="H9" s="373">
        <f t="shared" si="0"/>
        <v>0</v>
      </c>
    </row>
    <row r="10" spans="1:8" ht="35.25" hidden="1" customHeight="1" x14ac:dyDescent="0.2">
      <c r="A10" s="250" t="s">
        <v>106</v>
      </c>
      <c r="C10" s="373">
        <f>[5]UF!H11</f>
        <v>0</v>
      </c>
      <c r="D10" s="373">
        <f>[5]UF!L11</f>
        <v>0</v>
      </c>
      <c r="E10" s="373">
        <f>[5]UF!P11</f>
        <v>0</v>
      </c>
      <c r="H10" s="373">
        <f t="shared" si="0"/>
        <v>0</v>
      </c>
    </row>
    <row r="11" spans="1:8" ht="18" hidden="1" customHeight="1" x14ac:dyDescent="0.2">
      <c r="A11" s="250" t="s">
        <v>107</v>
      </c>
      <c r="C11" s="373">
        <f>[5]UF!H12</f>
        <v>0</v>
      </c>
      <c r="D11" s="373">
        <f>[5]UF!L12</f>
        <v>0</v>
      </c>
      <c r="E11" s="373">
        <f>[5]UF!P12</f>
        <v>0</v>
      </c>
      <c r="H11" s="373">
        <f t="shared" si="0"/>
        <v>0</v>
      </c>
    </row>
    <row r="12" spans="1:8" ht="18" hidden="1" customHeight="1" x14ac:dyDescent="0.2">
      <c r="A12" s="268" t="s">
        <v>108</v>
      </c>
      <c r="C12" s="373">
        <f>SUM(C13:C14)</f>
        <v>0</v>
      </c>
      <c r="D12" s="373">
        <f>SUM(D13:D14)</f>
        <v>0</v>
      </c>
      <c r="E12" s="373">
        <f>SUM(E13:E14)</f>
        <v>0</v>
      </c>
      <c r="G12" s="373">
        <f>SUM(G13:G14)</f>
        <v>0</v>
      </c>
      <c r="H12" s="373">
        <f>SUM(H13:H14)</f>
        <v>0</v>
      </c>
    </row>
    <row r="13" spans="1:8" ht="18" hidden="1" customHeight="1" x14ac:dyDescent="0.2">
      <c r="A13" s="268" t="s">
        <v>109</v>
      </c>
      <c r="C13" s="373">
        <f>[5]UF!H14</f>
        <v>0</v>
      </c>
      <c r="D13" s="373">
        <f>[5]UF!L14</f>
        <v>0</v>
      </c>
      <c r="E13" s="373">
        <f>[5]UF!P14</f>
        <v>0</v>
      </c>
      <c r="H13" s="373">
        <f t="shared" ref="H13:H19" si="1">SUM(B13:G13)</f>
        <v>0</v>
      </c>
    </row>
    <row r="14" spans="1:8" ht="18" hidden="1" customHeight="1" x14ac:dyDescent="0.2">
      <c r="A14" s="268" t="s">
        <v>110</v>
      </c>
      <c r="C14" s="373">
        <f>[5]UF!H15</f>
        <v>0</v>
      </c>
      <c r="D14" s="373">
        <f>[5]UF!L15</f>
        <v>0</v>
      </c>
      <c r="E14" s="373">
        <f>[5]UF!P15</f>
        <v>0</v>
      </c>
      <c r="H14" s="373">
        <f t="shared" si="1"/>
        <v>0</v>
      </c>
    </row>
    <row r="15" spans="1:8" ht="18" hidden="1" customHeight="1" x14ac:dyDescent="0.2">
      <c r="A15" s="268" t="s">
        <v>111</v>
      </c>
      <c r="C15" s="373">
        <f>[5]UF!H16</f>
        <v>0</v>
      </c>
      <c r="D15" s="373">
        <f>[5]UF!L16</f>
        <v>0</v>
      </c>
      <c r="E15" s="373">
        <f>[5]UF!P16</f>
        <v>0</v>
      </c>
      <c r="H15" s="373">
        <f t="shared" si="1"/>
        <v>0</v>
      </c>
    </row>
    <row r="16" spans="1:8" ht="18" hidden="1" customHeight="1" x14ac:dyDescent="0.2">
      <c r="A16" s="268" t="s">
        <v>112</v>
      </c>
      <c r="C16" s="373">
        <f>[5]UF!H17</f>
        <v>0</v>
      </c>
      <c r="D16" s="373">
        <f>[5]UF!L17</f>
        <v>0</v>
      </c>
      <c r="E16" s="373">
        <f>[5]UF!P17</f>
        <v>0</v>
      </c>
      <c r="H16" s="373">
        <f t="shared" si="1"/>
        <v>0</v>
      </c>
    </row>
    <row r="17" spans="1:8" ht="18" hidden="1" customHeight="1" x14ac:dyDescent="0.2">
      <c r="A17" s="268" t="s">
        <v>113</v>
      </c>
      <c r="C17" s="373">
        <f>[5]UF!H18</f>
        <v>0</v>
      </c>
      <c r="D17" s="373">
        <f>[5]UF!L18</f>
        <v>0</v>
      </c>
      <c r="E17" s="373">
        <f>[5]UF!P18</f>
        <v>0</v>
      </c>
      <c r="H17" s="373">
        <f t="shared" si="1"/>
        <v>0</v>
      </c>
    </row>
    <row r="18" spans="1:8" ht="18" hidden="1" customHeight="1" x14ac:dyDescent="0.2">
      <c r="A18" s="268" t="s">
        <v>114</v>
      </c>
      <c r="C18" s="373">
        <f>[5]UF!H19</f>
        <v>0</v>
      </c>
      <c r="D18" s="373">
        <f>[5]UF!L19</f>
        <v>0</v>
      </c>
      <c r="E18" s="373">
        <f>[5]UF!P19</f>
        <v>0</v>
      </c>
      <c r="H18" s="373">
        <f t="shared" si="1"/>
        <v>0</v>
      </c>
    </row>
    <row r="19" spans="1:8" ht="18" hidden="1" customHeight="1" x14ac:dyDescent="0.2">
      <c r="A19" s="268" t="s">
        <v>115</v>
      </c>
      <c r="C19" s="373">
        <f>[5]UF!H20</f>
        <v>0</v>
      </c>
      <c r="D19" s="373">
        <f>[5]UF!L20</f>
        <v>0</v>
      </c>
      <c r="E19" s="373">
        <f>[5]UF!P20</f>
        <v>0</v>
      </c>
      <c r="H19" s="373">
        <f t="shared" si="1"/>
        <v>0</v>
      </c>
    </row>
    <row r="20" spans="1:8" ht="18" hidden="1" customHeight="1" x14ac:dyDescent="0.2">
      <c r="A20" s="268" t="s">
        <v>116</v>
      </c>
      <c r="C20" s="373">
        <f>SUM(C21:C22)</f>
        <v>0</v>
      </c>
      <c r="D20" s="373">
        <f>SUM(D21:D22)</f>
        <v>0</v>
      </c>
      <c r="E20" s="373">
        <f>SUM(E21:E22)</f>
        <v>0</v>
      </c>
      <c r="G20" s="373">
        <f>SUM(G21:G22)</f>
        <v>0</v>
      </c>
      <c r="H20" s="373">
        <f>SUM(H21:H22)</f>
        <v>0</v>
      </c>
    </row>
    <row r="21" spans="1:8" ht="18" hidden="1" customHeight="1" x14ac:dyDescent="0.2">
      <c r="A21" s="268" t="s">
        <v>109</v>
      </c>
      <c r="C21" s="373">
        <f>[5]UF!H22</f>
        <v>0</v>
      </c>
      <c r="D21" s="373">
        <f>[5]UF!L22</f>
        <v>0</v>
      </c>
      <c r="E21" s="373">
        <f>[5]UF!P22</f>
        <v>0</v>
      </c>
      <c r="H21" s="373">
        <f>SUM(B21:G21)</f>
        <v>0</v>
      </c>
    </row>
    <row r="22" spans="1:8" ht="18" hidden="1" customHeight="1" x14ac:dyDescent="0.2">
      <c r="A22" s="268" t="s">
        <v>110</v>
      </c>
      <c r="C22" s="373">
        <f>[5]UF!H23</f>
        <v>0</v>
      </c>
      <c r="D22" s="373">
        <f>[5]UF!L23</f>
        <v>0</v>
      </c>
      <c r="E22" s="373">
        <f>[5]UF!P23</f>
        <v>0</v>
      </c>
      <c r="H22" s="373">
        <f>SUM(B22:G22)</f>
        <v>0</v>
      </c>
    </row>
    <row r="23" spans="1:8" ht="18" hidden="1" customHeight="1" x14ac:dyDescent="0.2">
      <c r="A23" s="268" t="s">
        <v>117</v>
      </c>
      <c r="C23" s="373">
        <f>[5]UF!H24</f>
        <v>0</v>
      </c>
      <c r="D23" s="373">
        <f>[5]UF!L24</f>
        <v>0</v>
      </c>
      <c r="E23" s="373">
        <f>[5]UF!P24</f>
        <v>0</v>
      </c>
      <c r="H23" s="373">
        <f>SUM(B23:G23)</f>
        <v>0</v>
      </c>
    </row>
    <row r="24" spans="1:8" ht="18" hidden="1" customHeight="1" x14ac:dyDescent="0.2">
      <c r="A24" s="268" t="s">
        <v>118</v>
      </c>
      <c r="C24" s="373">
        <f>[5]UF!H25</f>
        <v>0</v>
      </c>
      <c r="D24" s="373">
        <f>[5]UF!L25</f>
        <v>0</v>
      </c>
      <c r="E24" s="373">
        <f>[5]UF!P25</f>
        <v>0</v>
      </c>
      <c r="H24" s="373">
        <f>SUM(B24:G24)</f>
        <v>0</v>
      </c>
    </row>
    <row r="25" spans="1:8" ht="18" hidden="1" customHeight="1" x14ac:dyDescent="0.2">
      <c r="A25" s="268" t="s">
        <v>119</v>
      </c>
      <c r="C25" s="373">
        <f>SUM(C26:C27)</f>
        <v>0</v>
      </c>
      <c r="D25" s="373">
        <f>SUM(D26:D27)</f>
        <v>0</v>
      </c>
      <c r="E25" s="373">
        <f>SUM(E26:E27)</f>
        <v>0</v>
      </c>
      <c r="G25" s="373">
        <f>SUM(G26:G27)</f>
        <v>0</v>
      </c>
      <c r="H25" s="373">
        <f>SUM(H26:H27)</f>
        <v>0</v>
      </c>
    </row>
    <row r="26" spans="1:8" ht="18" hidden="1" customHeight="1" x14ac:dyDescent="0.2">
      <c r="A26" s="268" t="s">
        <v>109</v>
      </c>
      <c r="C26" s="373">
        <f>[5]UF!H27</f>
        <v>0</v>
      </c>
      <c r="D26" s="373">
        <f>[5]UF!L27</f>
        <v>0</v>
      </c>
      <c r="E26" s="373">
        <f>[5]UF!P27</f>
        <v>0</v>
      </c>
      <c r="H26" s="373">
        <f>SUM(B26:G26)</f>
        <v>0</v>
      </c>
    </row>
    <row r="27" spans="1:8" ht="18" hidden="1" customHeight="1" x14ac:dyDescent="0.2">
      <c r="A27" s="268" t="s">
        <v>110</v>
      </c>
      <c r="C27" s="373">
        <f>[5]UF!H28</f>
        <v>0</v>
      </c>
      <c r="D27" s="373">
        <f>[5]UF!L28</f>
        <v>0</v>
      </c>
      <c r="E27" s="373">
        <f>[5]UF!P28</f>
        <v>0</v>
      </c>
      <c r="H27" s="373">
        <f>SUM(B27:G27)</f>
        <v>0</v>
      </c>
    </row>
    <row r="28" spans="1:8" ht="28.5" hidden="1" customHeight="1" x14ac:dyDescent="0.2">
      <c r="A28" s="268" t="s">
        <v>120</v>
      </c>
      <c r="C28" s="373">
        <f>[5]UF!H29</f>
        <v>0</v>
      </c>
      <c r="D28" s="373">
        <f>[5]UF!L29</f>
        <v>0</v>
      </c>
      <c r="E28" s="373">
        <f>[5]UF!P29</f>
        <v>0</v>
      </c>
      <c r="G28" s="373">
        <f>[5]UF!X29</f>
        <v>0</v>
      </c>
      <c r="H28" s="373">
        <f>SUM(B28:G28)</f>
        <v>0</v>
      </c>
    </row>
    <row r="29" spans="1:8" ht="29.25" hidden="1" customHeight="1" x14ac:dyDescent="0.2">
      <c r="A29" s="268" t="s">
        <v>121</v>
      </c>
      <c r="C29" s="373">
        <f>SUM(C30:C31)</f>
        <v>0</v>
      </c>
      <c r="D29" s="373">
        <f>SUM(D30:D31)</f>
        <v>0</v>
      </c>
      <c r="E29" s="373">
        <f>SUM(E30:E31)</f>
        <v>0</v>
      </c>
      <c r="G29" s="373">
        <f>SUM(G30:G31)</f>
        <v>0</v>
      </c>
      <c r="H29" s="373">
        <f>SUM(H30:H31)</f>
        <v>0</v>
      </c>
    </row>
    <row r="30" spans="1:8" ht="18" hidden="1" customHeight="1" x14ac:dyDescent="0.2">
      <c r="A30" s="268" t="s">
        <v>109</v>
      </c>
      <c r="C30" s="373">
        <f>[5]UF!H31</f>
        <v>0</v>
      </c>
      <c r="D30" s="373">
        <f>[5]UF!L31</f>
        <v>0</v>
      </c>
      <c r="E30" s="373">
        <f>[5]UF!P31</f>
        <v>0</v>
      </c>
      <c r="H30" s="373">
        <f t="shared" ref="H30:H46" si="2">SUM(B30:G30)</f>
        <v>0</v>
      </c>
    </row>
    <row r="31" spans="1:8" ht="18" hidden="1" customHeight="1" x14ac:dyDescent="0.2">
      <c r="A31" s="268" t="s">
        <v>110</v>
      </c>
      <c r="C31" s="373">
        <f>[5]UF!H32</f>
        <v>0</v>
      </c>
      <c r="D31" s="373">
        <f>[5]UF!L32</f>
        <v>0</v>
      </c>
      <c r="E31" s="373">
        <f>[5]UF!P32</f>
        <v>0</v>
      </c>
      <c r="H31" s="373">
        <f t="shared" si="2"/>
        <v>0</v>
      </c>
    </row>
    <row r="32" spans="1:8" ht="18" hidden="1" customHeight="1" x14ac:dyDescent="0.2">
      <c r="A32" s="268" t="s">
        <v>122</v>
      </c>
      <c r="C32" s="373">
        <f>[5]UF!H33</f>
        <v>0</v>
      </c>
      <c r="D32" s="373">
        <f>[5]UF!L33</f>
        <v>0</v>
      </c>
      <c r="E32" s="373">
        <f>[5]UF!P33</f>
        <v>0</v>
      </c>
      <c r="H32" s="373">
        <f t="shared" si="2"/>
        <v>0</v>
      </c>
    </row>
    <row r="33" spans="1:8" ht="51" customHeight="1" x14ac:dyDescent="0.2">
      <c r="A33" s="384" t="s">
        <v>123</v>
      </c>
      <c r="B33" s="385"/>
      <c r="C33" s="385">
        <f>[5]UF!H34</f>
        <v>0</v>
      </c>
      <c r="D33" s="385">
        <f>[5]UF!L34</f>
        <v>0</v>
      </c>
      <c r="E33" s="385">
        <f>[5]UF!P34</f>
        <v>6180520</v>
      </c>
      <c r="F33" s="385">
        <f>[5]UF!AB34</f>
        <v>5000000</v>
      </c>
      <c r="G33" s="385"/>
      <c r="H33" s="385">
        <f t="shared" si="2"/>
        <v>11180520</v>
      </c>
    </row>
    <row r="34" spans="1:8" ht="18" hidden="1" customHeight="1" x14ac:dyDescent="0.2">
      <c r="A34" s="384" t="s">
        <v>124</v>
      </c>
      <c r="B34" s="385"/>
      <c r="C34" s="385">
        <f>[5]UF!H35</f>
        <v>0</v>
      </c>
      <c r="D34" s="385">
        <f>[5]UF!L35</f>
        <v>0</v>
      </c>
      <c r="E34" s="385">
        <f>[5]UF!P35</f>
        <v>0</v>
      </c>
      <c r="F34" s="385"/>
      <c r="G34" s="385"/>
      <c r="H34" s="385">
        <f t="shared" si="2"/>
        <v>0</v>
      </c>
    </row>
    <row r="35" spans="1:8" ht="18" hidden="1" customHeight="1" x14ac:dyDescent="0.2">
      <c r="A35" s="384" t="s">
        <v>125</v>
      </c>
      <c r="B35" s="385"/>
      <c r="C35" s="385">
        <f>[5]UF!H36</f>
        <v>0</v>
      </c>
      <c r="D35" s="385">
        <f>[5]UF!L36</f>
        <v>0</v>
      </c>
      <c r="E35" s="385">
        <f>[5]UF!P36</f>
        <v>0</v>
      </c>
      <c r="F35" s="385"/>
      <c r="G35" s="385"/>
      <c r="H35" s="385">
        <f t="shared" si="2"/>
        <v>0</v>
      </c>
    </row>
    <row r="36" spans="1:8" ht="37.5" hidden="1" customHeight="1" x14ac:dyDescent="0.2">
      <c r="A36" s="384" t="s">
        <v>126</v>
      </c>
      <c r="B36" s="385"/>
      <c r="C36" s="385">
        <f>[5]UF!H37</f>
        <v>0</v>
      </c>
      <c r="D36" s="385">
        <f>[5]UF!L37</f>
        <v>0</v>
      </c>
      <c r="E36" s="385">
        <f>[5]UF!P37</f>
        <v>0</v>
      </c>
      <c r="F36" s="385"/>
      <c r="G36" s="385"/>
      <c r="H36" s="385">
        <f t="shared" si="2"/>
        <v>0</v>
      </c>
    </row>
    <row r="37" spans="1:8" ht="18" hidden="1" customHeight="1" x14ac:dyDescent="0.2">
      <c r="A37" s="384" t="s">
        <v>127</v>
      </c>
      <c r="B37" s="385"/>
      <c r="C37" s="385">
        <f>[5]UF!H38</f>
        <v>0</v>
      </c>
      <c r="D37" s="385">
        <f>[5]UF!L38</f>
        <v>0</v>
      </c>
      <c r="E37" s="385">
        <f>[5]UF!P38</f>
        <v>0</v>
      </c>
      <c r="F37" s="385"/>
      <c r="G37" s="385"/>
      <c r="H37" s="385">
        <f t="shared" si="2"/>
        <v>0</v>
      </c>
    </row>
    <row r="38" spans="1:8" ht="18" hidden="1" customHeight="1" x14ac:dyDescent="0.2">
      <c r="A38" s="384" t="s">
        <v>128</v>
      </c>
      <c r="B38" s="385"/>
      <c r="C38" s="385">
        <f>[5]UF!H39</f>
        <v>0</v>
      </c>
      <c r="D38" s="385">
        <f>[5]UF!L39</f>
        <v>0</v>
      </c>
      <c r="E38" s="385">
        <f>[5]UF!P39</f>
        <v>0</v>
      </c>
      <c r="F38" s="385"/>
      <c r="G38" s="385"/>
      <c r="H38" s="385">
        <f t="shared" si="2"/>
        <v>0</v>
      </c>
    </row>
    <row r="39" spans="1:8" ht="55.5" customHeight="1" x14ac:dyDescent="0.2">
      <c r="A39" s="384" t="s">
        <v>152</v>
      </c>
      <c r="B39" s="385"/>
      <c r="C39" s="385">
        <f>[5]UF!H40</f>
        <v>0</v>
      </c>
      <c r="D39" s="385">
        <f>[5]UF!L40</f>
        <v>100116</v>
      </c>
      <c r="E39" s="385">
        <f>[5]UF!P40</f>
        <v>0</v>
      </c>
      <c r="F39" s="385"/>
      <c r="G39" s="385"/>
      <c r="H39" s="385">
        <f t="shared" si="2"/>
        <v>100116</v>
      </c>
    </row>
    <row r="40" spans="1:8" ht="18" hidden="1" customHeight="1" x14ac:dyDescent="0.2">
      <c r="A40" s="268" t="s">
        <v>129</v>
      </c>
      <c r="C40" s="373">
        <f>[5]UF!H41</f>
        <v>0</v>
      </c>
      <c r="D40" s="373">
        <f>[5]UF!L41</f>
        <v>0</v>
      </c>
      <c r="E40" s="373">
        <f>[5]UF!P41</f>
        <v>0</v>
      </c>
      <c r="H40" s="373">
        <f t="shared" si="2"/>
        <v>0</v>
      </c>
    </row>
    <row r="41" spans="1:8" ht="18" hidden="1" customHeight="1" x14ac:dyDescent="0.2">
      <c r="A41" s="268" t="s">
        <v>130</v>
      </c>
      <c r="C41" s="373">
        <f>[5]UF!H42</f>
        <v>0</v>
      </c>
      <c r="D41" s="373">
        <f>[5]UF!L42</f>
        <v>0</v>
      </c>
      <c r="E41" s="373">
        <f>[5]UF!P42</f>
        <v>0</v>
      </c>
      <c r="H41" s="373">
        <f t="shared" si="2"/>
        <v>0</v>
      </c>
    </row>
    <row r="42" spans="1:8" ht="18" hidden="1" customHeight="1" x14ac:dyDescent="0.2">
      <c r="A42" s="268" t="s">
        <v>131</v>
      </c>
      <c r="C42" s="373">
        <f>[5]UF!H43</f>
        <v>0</v>
      </c>
      <c r="D42" s="373">
        <f>[5]UF!L43</f>
        <v>0</v>
      </c>
      <c r="E42" s="373">
        <f>[5]UF!P43</f>
        <v>0</v>
      </c>
      <c r="H42" s="373">
        <f t="shared" si="2"/>
        <v>0</v>
      </c>
    </row>
    <row r="43" spans="1:8" ht="18" hidden="1" customHeight="1" x14ac:dyDescent="0.2">
      <c r="A43" s="268" t="s">
        <v>132</v>
      </c>
      <c r="C43" s="373">
        <f>[5]UF!H44</f>
        <v>0</v>
      </c>
      <c r="D43" s="373">
        <f>[5]UF!L44</f>
        <v>0</v>
      </c>
      <c r="E43" s="373">
        <f>[5]UF!P44</f>
        <v>0</v>
      </c>
      <c r="H43" s="373">
        <f t="shared" si="2"/>
        <v>0</v>
      </c>
    </row>
    <row r="44" spans="1:8" ht="18" hidden="1" customHeight="1" x14ac:dyDescent="0.2">
      <c r="A44" s="268" t="s">
        <v>133</v>
      </c>
      <c r="C44" s="373">
        <f>[5]UF!H45</f>
        <v>0</v>
      </c>
      <c r="D44" s="373">
        <f>[5]UF!L45</f>
        <v>0</v>
      </c>
      <c r="E44" s="373">
        <f>[5]UF!P45</f>
        <v>0</v>
      </c>
      <c r="H44" s="373">
        <f t="shared" si="2"/>
        <v>0</v>
      </c>
    </row>
    <row r="45" spans="1:8" ht="18" hidden="1" customHeight="1" x14ac:dyDescent="0.2">
      <c r="A45" s="268" t="s">
        <v>134</v>
      </c>
      <c r="C45" s="373">
        <f>[5]UF!H46</f>
        <v>0</v>
      </c>
      <c r="D45" s="373">
        <f>[5]UF!L46</f>
        <v>0</v>
      </c>
      <c r="E45" s="373">
        <f>[5]UF!P46</f>
        <v>0</v>
      </c>
      <c r="H45" s="373">
        <f t="shared" si="2"/>
        <v>0</v>
      </c>
    </row>
    <row r="46" spans="1:8" ht="18" hidden="1" customHeight="1" x14ac:dyDescent="0.2">
      <c r="A46" s="268" t="s">
        <v>135</v>
      </c>
      <c r="C46" s="373">
        <f>[5]UF!H47</f>
        <v>0</v>
      </c>
      <c r="D46" s="373">
        <f>[5]UF!L47</f>
        <v>0</v>
      </c>
      <c r="E46" s="373">
        <f>[5]UF!P47</f>
        <v>0</v>
      </c>
      <c r="H46" s="373">
        <f t="shared" si="2"/>
        <v>0</v>
      </c>
    </row>
    <row r="47" spans="1:8" ht="18" hidden="1" customHeight="1" x14ac:dyDescent="0.2">
      <c r="A47" s="268"/>
    </row>
    <row r="48" spans="1:8" ht="18" hidden="1" customHeight="1" x14ac:dyDescent="0.2">
      <c r="A48" s="377" t="s">
        <v>136</v>
      </c>
      <c r="B48" s="378">
        <f t="shared" ref="B48:H48" si="3">SUM(B49:B52)+SUM(B55:B66)+SUM(B71:B87)</f>
        <v>0</v>
      </c>
      <c r="C48" s="378">
        <f t="shared" si="3"/>
        <v>0</v>
      </c>
      <c r="D48" s="378">
        <f t="shared" si="3"/>
        <v>0</v>
      </c>
      <c r="E48" s="378">
        <f t="shared" si="3"/>
        <v>0</v>
      </c>
      <c r="F48" s="378"/>
      <c r="G48" s="378">
        <f t="shared" si="3"/>
        <v>0</v>
      </c>
      <c r="H48" s="378">
        <f t="shared" si="3"/>
        <v>0</v>
      </c>
    </row>
    <row r="49" spans="1:8" ht="18" hidden="1" customHeight="1" x14ac:dyDescent="0.2">
      <c r="A49" s="268" t="s">
        <v>53</v>
      </c>
      <c r="C49" s="373">
        <f>[5]UF!H50</f>
        <v>0</v>
      </c>
      <c r="D49" s="373">
        <f>[5]UF!L50</f>
        <v>0</v>
      </c>
      <c r="E49" s="373">
        <f>[5]UF!P50</f>
        <v>0</v>
      </c>
      <c r="H49" s="373">
        <f>SUM(B49:G49)</f>
        <v>0</v>
      </c>
    </row>
    <row r="50" spans="1:8" ht="18" hidden="1" customHeight="1" x14ac:dyDescent="0.2">
      <c r="A50" s="268" t="s">
        <v>54</v>
      </c>
      <c r="C50" s="373">
        <f>[5]UF!H51</f>
        <v>0</v>
      </c>
      <c r="D50" s="373">
        <f>[5]UF!L51</f>
        <v>0</v>
      </c>
      <c r="E50" s="373">
        <f>[5]UF!P51</f>
        <v>0</v>
      </c>
      <c r="H50" s="373">
        <f>SUM(B50:G50)</f>
        <v>0</v>
      </c>
    </row>
    <row r="51" spans="1:8" ht="18" hidden="1" customHeight="1" x14ac:dyDescent="0.2">
      <c r="A51" s="268" t="s">
        <v>55</v>
      </c>
      <c r="C51" s="373">
        <f>[5]UF!H52</f>
        <v>0</v>
      </c>
      <c r="D51" s="373">
        <f>[5]UF!L52</f>
        <v>0</v>
      </c>
      <c r="E51" s="373">
        <f>[5]UF!P52</f>
        <v>0</v>
      </c>
      <c r="H51" s="373">
        <f>SUM(B51:G51)</f>
        <v>0</v>
      </c>
    </row>
    <row r="52" spans="1:8" ht="18" hidden="1" customHeight="1" x14ac:dyDescent="0.2">
      <c r="A52" s="268" t="s">
        <v>56</v>
      </c>
      <c r="C52" s="373">
        <f>SUM(C53:C54)</f>
        <v>0</v>
      </c>
      <c r="D52" s="373">
        <f>SUM(D53:D54)</f>
        <v>0</v>
      </c>
      <c r="E52" s="373">
        <f>SUM(E53:E54)</f>
        <v>0</v>
      </c>
      <c r="G52" s="373">
        <f>SUM(G53:G54)</f>
        <v>0</v>
      </c>
      <c r="H52" s="373">
        <f>SUM(H53:H54)</f>
        <v>0</v>
      </c>
    </row>
    <row r="53" spans="1:8" ht="18" hidden="1" customHeight="1" x14ac:dyDescent="0.2">
      <c r="A53" s="268" t="s">
        <v>137</v>
      </c>
      <c r="C53" s="373">
        <f>[5]UF!H54</f>
        <v>0</v>
      </c>
      <c r="D53" s="373">
        <f>[5]UF!L54</f>
        <v>0</v>
      </c>
      <c r="E53" s="373">
        <f>[5]UF!P54</f>
        <v>0</v>
      </c>
      <c r="H53" s="373">
        <f t="shared" ref="H53:H65" si="4">SUM(B53:G53)</f>
        <v>0</v>
      </c>
    </row>
    <row r="54" spans="1:8" ht="18" hidden="1" customHeight="1" x14ac:dyDescent="0.2">
      <c r="A54" s="268" t="s">
        <v>138</v>
      </c>
      <c r="C54" s="373">
        <f>[5]UF!H55</f>
        <v>0</v>
      </c>
      <c r="D54" s="373">
        <f>[5]UF!L55</f>
        <v>0</v>
      </c>
      <c r="E54" s="373">
        <f>[5]UF!P55</f>
        <v>0</v>
      </c>
      <c r="H54" s="373">
        <f t="shared" si="4"/>
        <v>0</v>
      </c>
    </row>
    <row r="55" spans="1:8" ht="18" hidden="1" customHeight="1" x14ac:dyDescent="0.2">
      <c r="A55" s="268" t="s">
        <v>59</v>
      </c>
      <c r="C55" s="373">
        <f>[5]UF!H56</f>
        <v>0</v>
      </c>
      <c r="D55" s="373">
        <f>[5]UF!L56</f>
        <v>0</v>
      </c>
      <c r="E55" s="373">
        <f>[5]UF!P56</f>
        <v>0</v>
      </c>
      <c r="H55" s="373">
        <f t="shared" si="4"/>
        <v>0</v>
      </c>
    </row>
    <row r="56" spans="1:8" ht="18" hidden="1" customHeight="1" x14ac:dyDescent="0.2">
      <c r="A56" s="268" t="s">
        <v>60</v>
      </c>
      <c r="C56" s="373">
        <f>[5]UF!H57</f>
        <v>0</v>
      </c>
      <c r="D56" s="373">
        <f>[5]UF!L57</f>
        <v>0</v>
      </c>
      <c r="E56" s="373">
        <f>[5]UF!P57</f>
        <v>0</v>
      </c>
      <c r="H56" s="373">
        <f t="shared" si="4"/>
        <v>0</v>
      </c>
    </row>
    <row r="57" spans="1:8" ht="18" hidden="1" customHeight="1" x14ac:dyDescent="0.2">
      <c r="A57" s="268" t="s">
        <v>61</v>
      </c>
      <c r="C57" s="373">
        <f>[5]UF!H58</f>
        <v>0</v>
      </c>
      <c r="D57" s="373">
        <f>[5]UF!L58</f>
        <v>0</v>
      </c>
      <c r="E57" s="373">
        <f>[5]UF!P58</f>
        <v>0</v>
      </c>
      <c r="H57" s="373">
        <f t="shared" si="4"/>
        <v>0</v>
      </c>
    </row>
    <row r="58" spans="1:8" ht="18" hidden="1" customHeight="1" x14ac:dyDescent="0.2">
      <c r="A58" s="268" t="s">
        <v>62</v>
      </c>
      <c r="C58" s="373">
        <f>[5]UF!H59</f>
        <v>0</v>
      </c>
      <c r="D58" s="373">
        <f>[5]UF!L59</f>
        <v>0</v>
      </c>
      <c r="E58" s="373">
        <f>[5]UF!P59</f>
        <v>0</v>
      </c>
      <c r="H58" s="373">
        <f t="shared" si="4"/>
        <v>0</v>
      </c>
    </row>
    <row r="59" spans="1:8" ht="18" hidden="1" customHeight="1" x14ac:dyDescent="0.2">
      <c r="A59" s="268" t="s">
        <v>63</v>
      </c>
      <c r="C59" s="373">
        <f>[5]UF!H61</f>
        <v>0</v>
      </c>
      <c r="D59" s="373">
        <f>[5]UF!L61</f>
        <v>0</v>
      </c>
      <c r="E59" s="373">
        <f>[5]UF!P61</f>
        <v>0</v>
      </c>
      <c r="H59" s="373">
        <f t="shared" si="4"/>
        <v>0</v>
      </c>
    </row>
    <row r="60" spans="1:8" ht="18" hidden="1" customHeight="1" x14ac:dyDescent="0.2">
      <c r="A60" s="268" t="s">
        <v>178</v>
      </c>
    </row>
    <row r="61" spans="1:8" ht="18" hidden="1" customHeight="1" x14ac:dyDescent="0.2">
      <c r="A61" s="268" t="s">
        <v>64</v>
      </c>
      <c r="C61" s="373">
        <f>[5]UF!H63</f>
        <v>0</v>
      </c>
      <c r="D61" s="373">
        <f>[5]UF!L63</f>
        <v>0</v>
      </c>
      <c r="E61" s="373">
        <f>[5]UF!P63</f>
        <v>0</v>
      </c>
      <c r="H61" s="373">
        <f t="shared" si="4"/>
        <v>0</v>
      </c>
    </row>
    <row r="62" spans="1:8" ht="18" hidden="1" customHeight="1" x14ac:dyDescent="0.2">
      <c r="A62" s="268" t="s">
        <v>65</v>
      </c>
      <c r="C62" s="373">
        <f>[5]UF!H64</f>
        <v>0</v>
      </c>
      <c r="D62" s="373">
        <f>[5]UF!L64</f>
        <v>0</v>
      </c>
      <c r="E62" s="373">
        <f>[5]UF!P64</f>
        <v>0</v>
      </c>
      <c r="H62" s="373">
        <f t="shared" si="4"/>
        <v>0</v>
      </c>
    </row>
    <row r="63" spans="1:8" ht="18" hidden="1" customHeight="1" x14ac:dyDescent="0.2">
      <c r="A63" s="268" t="s">
        <v>66</v>
      </c>
      <c r="C63" s="373">
        <f>[5]UF!H65</f>
        <v>0</v>
      </c>
      <c r="D63" s="373">
        <f>[5]UF!L65</f>
        <v>0</v>
      </c>
      <c r="E63" s="373">
        <f>[5]UF!P65</f>
        <v>0</v>
      </c>
      <c r="H63" s="373">
        <f t="shared" si="4"/>
        <v>0</v>
      </c>
    </row>
    <row r="64" spans="1:8" ht="18" hidden="1" customHeight="1" x14ac:dyDescent="0.2">
      <c r="A64" s="268" t="s">
        <v>67</v>
      </c>
      <c r="C64" s="373">
        <f>[5]UF!H66</f>
        <v>0</v>
      </c>
      <c r="D64" s="373">
        <f>[5]UF!L66</f>
        <v>0</v>
      </c>
      <c r="E64" s="373">
        <f>[5]UF!P66</f>
        <v>0</v>
      </c>
      <c r="H64" s="373">
        <f t="shared" si="4"/>
        <v>0</v>
      </c>
    </row>
    <row r="65" spans="1:8" ht="18" hidden="1" customHeight="1" x14ac:dyDescent="0.2">
      <c r="A65" s="268" t="s">
        <v>68</v>
      </c>
      <c r="C65" s="373">
        <f>[5]UF!H67</f>
        <v>0</v>
      </c>
      <c r="D65" s="373">
        <f>[5]UF!L67</f>
        <v>0</v>
      </c>
      <c r="E65" s="373">
        <f>[5]UF!P67</f>
        <v>0</v>
      </c>
      <c r="H65" s="373">
        <f t="shared" si="4"/>
        <v>0</v>
      </c>
    </row>
    <row r="66" spans="1:8" ht="18" hidden="1" customHeight="1" x14ac:dyDescent="0.2">
      <c r="A66" s="18" t="s">
        <v>69</v>
      </c>
      <c r="B66" s="379">
        <f t="shared" ref="B66:H66" si="5">SUM(B67:B70)</f>
        <v>0</v>
      </c>
      <c r="C66" s="378">
        <f t="shared" si="5"/>
        <v>0</v>
      </c>
      <c r="D66" s="378">
        <f t="shared" si="5"/>
        <v>0</v>
      </c>
      <c r="E66" s="378">
        <f t="shared" si="5"/>
        <v>0</v>
      </c>
      <c r="F66" s="378"/>
      <c r="G66" s="378">
        <f t="shared" si="5"/>
        <v>0</v>
      </c>
      <c r="H66" s="378">
        <f t="shared" si="5"/>
        <v>0</v>
      </c>
    </row>
    <row r="67" spans="1:8" ht="18" hidden="1" customHeight="1" x14ac:dyDescent="0.2">
      <c r="A67" s="18" t="s">
        <v>70</v>
      </c>
      <c r="C67" s="373">
        <f>[5]UF!H69</f>
        <v>0</v>
      </c>
      <c r="D67" s="373">
        <f>[5]UF!L69</f>
        <v>0</v>
      </c>
      <c r="E67" s="373">
        <f>[5]UF!P69</f>
        <v>0</v>
      </c>
      <c r="H67" s="373">
        <f t="shared" ref="H67:H86" si="6">SUM(B67:G67)</f>
        <v>0</v>
      </c>
    </row>
    <row r="68" spans="1:8" ht="18" hidden="1" customHeight="1" x14ac:dyDescent="0.2">
      <c r="A68" s="18" t="s">
        <v>71</v>
      </c>
      <c r="C68" s="373">
        <f>[5]UF!H70</f>
        <v>0</v>
      </c>
      <c r="D68" s="373">
        <f>[5]UF!L70</f>
        <v>0</v>
      </c>
      <c r="E68" s="373">
        <f>[5]UF!P70</f>
        <v>0</v>
      </c>
      <c r="H68" s="373">
        <f t="shared" si="6"/>
        <v>0</v>
      </c>
    </row>
    <row r="69" spans="1:8" ht="18" hidden="1" customHeight="1" x14ac:dyDescent="0.2">
      <c r="A69" s="18" t="s">
        <v>72</v>
      </c>
      <c r="C69" s="373">
        <f>[5]UF!H71</f>
        <v>0</v>
      </c>
      <c r="D69" s="373">
        <f>[5]UF!L71</f>
        <v>0</v>
      </c>
      <c r="E69" s="373">
        <f>[5]UF!P71</f>
        <v>0</v>
      </c>
      <c r="H69" s="373">
        <f t="shared" si="6"/>
        <v>0</v>
      </c>
    </row>
    <row r="70" spans="1:8" ht="18" hidden="1" customHeight="1" x14ac:dyDescent="0.2">
      <c r="A70" s="18" t="s">
        <v>73</v>
      </c>
      <c r="C70" s="373">
        <f>[5]UF!H72</f>
        <v>0</v>
      </c>
      <c r="D70" s="373">
        <f>[5]UF!L72</f>
        <v>0</v>
      </c>
      <c r="E70" s="373">
        <f>[5]UF!P72</f>
        <v>0</v>
      </c>
      <c r="H70" s="373">
        <f t="shared" si="6"/>
        <v>0</v>
      </c>
    </row>
    <row r="71" spans="1:8" ht="18" hidden="1" customHeight="1" x14ac:dyDescent="0.2">
      <c r="A71" s="18" t="s">
        <v>74</v>
      </c>
      <c r="C71" s="373">
        <f>[5]UF!H73</f>
        <v>0</v>
      </c>
      <c r="D71" s="373">
        <f>[5]UF!L73</f>
        <v>0</v>
      </c>
      <c r="E71" s="373">
        <f>[5]UF!P73</f>
        <v>0</v>
      </c>
      <c r="H71" s="373">
        <f>SUM(B71:G71)</f>
        <v>0</v>
      </c>
    </row>
    <row r="72" spans="1:8" ht="18" hidden="1" customHeight="1" x14ac:dyDescent="0.2">
      <c r="A72" s="18" t="s">
        <v>139</v>
      </c>
      <c r="C72" s="373">
        <f>[5]UF!H74</f>
        <v>0</v>
      </c>
      <c r="D72" s="373">
        <f>[5]UF!L74</f>
        <v>0</v>
      </c>
      <c r="E72" s="373">
        <f>[5]UF!P74</f>
        <v>0</v>
      </c>
      <c r="H72" s="373">
        <f t="shared" si="6"/>
        <v>0</v>
      </c>
    </row>
    <row r="73" spans="1:8" ht="18" hidden="1" customHeight="1" x14ac:dyDescent="0.2">
      <c r="A73" s="18" t="s">
        <v>75</v>
      </c>
      <c r="C73" s="373">
        <f>[5]UF!H75</f>
        <v>0</v>
      </c>
      <c r="D73" s="373">
        <f>[5]UF!L75</f>
        <v>0</v>
      </c>
      <c r="E73" s="373">
        <f>[5]UF!P75</f>
        <v>0</v>
      </c>
      <c r="H73" s="373">
        <f t="shared" si="6"/>
        <v>0</v>
      </c>
    </row>
    <row r="74" spans="1:8" ht="18" hidden="1" customHeight="1" x14ac:dyDescent="0.2">
      <c r="A74" s="18" t="s">
        <v>76</v>
      </c>
      <c r="C74" s="373">
        <f>[5]UF!H76</f>
        <v>0</v>
      </c>
      <c r="D74" s="373">
        <f>[5]UF!L76</f>
        <v>0</v>
      </c>
      <c r="E74" s="373">
        <f>[5]UF!P76</f>
        <v>0</v>
      </c>
      <c r="H74" s="373">
        <f t="shared" si="6"/>
        <v>0</v>
      </c>
    </row>
    <row r="75" spans="1:8" ht="18" hidden="1" customHeight="1" x14ac:dyDescent="0.2">
      <c r="A75" s="18" t="s">
        <v>77</v>
      </c>
    </row>
    <row r="76" spans="1:8" ht="18" hidden="1" customHeight="1" x14ac:dyDescent="0.2">
      <c r="A76" s="18" t="s">
        <v>78</v>
      </c>
      <c r="C76" s="373">
        <f>[5]UF!H78</f>
        <v>0</v>
      </c>
      <c r="D76" s="373">
        <f>[5]UF!L78</f>
        <v>0</v>
      </c>
      <c r="E76" s="373">
        <f>[5]UF!P78</f>
        <v>0</v>
      </c>
      <c r="H76" s="373">
        <f t="shared" si="6"/>
        <v>0</v>
      </c>
    </row>
    <row r="77" spans="1:8" ht="18" hidden="1" customHeight="1" x14ac:dyDescent="0.2">
      <c r="A77" s="18" t="s">
        <v>179</v>
      </c>
    </row>
    <row r="78" spans="1:8" ht="18" hidden="1" customHeight="1" x14ac:dyDescent="0.2">
      <c r="A78" s="18" t="s">
        <v>81</v>
      </c>
      <c r="C78" s="373">
        <f>[5]UF!H80</f>
        <v>0</v>
      </c>
      <c r="D78" s="373">
        <f>[5]UF!L80</f>
        <v>0</v>
      </c>
      <c r="E78" s="373">
        <f>[5]UF!P80</f>
        <v>0</v>
      </c>
      <c r="H78" s="373">
        <f t="shared" si="6"/>
        <v>0</v>
      </c>
    </row>
    <row r="79" spans="1:8" ht="18" hidden="1" customHeight="1" x14ac:dyDescent="0.2">
      <c r="A79" s="18" t="s">
        <v>140</v>
      </c>
      <c r="C79" s="373">
        <f>[5]UF!H81</f>
        <v>0</v>
      </c>
      <c r="D79" s="373">
        <f>[5]UF!L81</f>
        <v>0</v>
      </c>
      <c r="E79" s="373">
        <f>[5]UF!P81</f>
        <v>0</v>
      </c>
      <c r="H79" s="373">
        <f t="shared" si="6"/>
        <v>0</v>
      </c>
    </row>
    <row r="80" spans="1:8" ht="18" hidden="1" customHeight="1" x14ac:dyDescent="0.2">
      <c r="A80" s="18" t="s">
        <v>79</v>
      </c>
      <c r="C80" s="373">
        <f>[5]UF!H82</f>
        <v>0</v>
      </c>
      <c r="D80" s="373">
        <f>[5]UF!L82</f>
        <v>0</v>
      </c>
      <c r="E80" s="373">
        <f>[5]UF!P82</f>
        <v>0</v>
      </c>
      <c r="H80" s="373">
        <f t="shared" si="6"/>
        <v>0</v>
      </c>
    </row>
    <row r="81" spans="1:8" ht="18" hidden="1" customHeight="1" x14ac:dyDescent="0.2">
      <c r="A81" s="18" t="s">
        <v>80</v>
      </c>
    </row>
    <row r="82" spans="1:8" ht="18" hidden="1" customHeight="1" x14ac:dyDescent="0.2">
      <c r="A82" s="18" t="s">
        <v>82</v>
      </c>
      <c r="C82" s="373">
        <f>[5]UF!H84</f>
        <v>0</v>
      </c>
      <c r="D82" s="373">
        <f>[5]UF!L84</f>
        <v>0</v>
      </c>
      <c r="E82" s="373">
        <f>[5]UF!P84</f>
        <v>0</v>
      </c>
      <c r="H82" s="373">
        <f t="shared" si="6"/>
        <v>0</v>
      </c>
    </row>
    <row r="83" spans="1:8" ht="18" hidden="1" customHeight="1" x14ac:dyDescent="0.2">
      <c r="A83" s="18" t="s">
        <v>83</v>
      </c>
      <c r="C83" s="373">
        <f>[5]UF!H85</f>
        <v>0</v>
      </c>
      <c r="D83" s="373">
        <f>[5]UF!L85</f>
        <v>0</v>
      </c>
      <c r="E83" s="373">
        <f>[5]UF!P85</f>
        <v>0</v>
      </c>
      <c r="H83" s="373">
        <f t="shared" si="6"/>
        <v>0</v>
      </c>
    </row>
    <row r="84" spans="1:8" ht="18" hidden="1" customHeight="1" x14ac:dyDescent="0.2">
      <c r="A84" s="18" t="s">
        <v>211</v>
      </c>
      <c r="C84" s="373">
        <f>[5]UF!H86</f>
        <v>0</v>
      </c>
      <c r="D84" s="373">
        <f>[5]UF!L86</f>
        <v>0</v>
      </c>
      <c r="E84" s="373">
        <f>[5]UF!P86</f>
        <v>0</v>
      </c>
      <c r="H84" s="373">
        <f t="shared" si="6"/>
        <v>0</v>
      </c>
    </row>
    <row r="85" spans="1:8" ht="18" hidden="1" customHeight="1" x14ac:dyDescent="0.2">
      <c r="A85" s="18" t="s">
        <v>84</v>
      </c>
      <c r="C85" s="373">
        <f>[5]UF!H87</f>
        <v>0</v>
      </c>
      <c r="D85" s="373">
        <f>[5]UF!L87</f>
        <v>0</v>
      </c>
      <c r="E85" s="373">
        <f>[5]UF!P87</f>
        <v>0</v>
      </c>
      <c r="H85" s="373">
        <f t="shared" si="6"/>
        <v>0</v>
      </c>
    </row>
    <row r="86" spans="1:8" ht="18" hidden="1" customHeight="1" x14ac:dyDescent="0.2">
      <c r="A86" s="18" t="s">
        <v>85</v>
      </c>
      <c r="C86" s="373">
        <f>[5]UF!H88</f>
        <v>0</v>
      </c>
      <c r="D86" s="373">
        <f>[5]UF!L88</f>
        <v>0</v>
      </c>
      <c r="E86" s="373">
        <f>[5]UF!P88</f>
        <v>0</v>
      </c>
      <c r="H86" s="373">
        <f t="shared" si="6"/>
        <v>0</v>
      </c>
    </row>
    <row r="87" spans="1:8" ht="18" hidden="1" customHeight="1" x14ac:dyDescent="0.2">
      <c r="A87" s="268"/>
    </row>
    <row r="88" spans="1:8" ht="18" hidden="1" customHeight="1" x14ac:dyDescent="0.2">
      <c r="A88" s="380"/>
    </row>
    <row r="89" spans="1:8" ht="33.75" hidden="1" customHeight="1" x14ac:dyDescent="0.2">
      <c r="A89" s="268" t="s">
        <v>147</v>
      </c>
      <c r="B89" s="373">
        <f>[5]UF!D90</f>
        <v>0</v>
      </c>
      <c r="C89" s="373">
        <f>[5]UF!H90</f>
        <v>0</v>
      </c>
      <c r="D89" s="373">
        <f>[5]UF!L90</f>
        <v>0</v>
      </c>
      <c r="E89" s="373">
        <f>[5]UF!P90</f>
        <v>0</v>
      </c>
      <c r="H89" s="373">
        <f>SUM(B89:G89)</f>
        <v>0</v>
      </c>
    </row>
    <row r="90" spans="1:8" ht="18" hidden="1" customHeight="1" x14ac:dyDescent="0.2">
      <c r="A90" s="381" t="s">
        <v>148</v>
      </c>
      <c r="C90" s="373">
        <f>SUM(C91:C92)</f>
        <v>0</v>
      </c>
      <c r="D90" s="373">
        <f>SUM(D91:D92)</f>
        <v>0</v>
      </c>
      <c r="E90" s="373">
        <f>SUM(E91:E92)</f>
        <v>0</v>
      </c>
      <c r="H90" s="373">
        <f>SUM(H91:H92)</f>
        <v>0</v>
      </c>
    </row>
    <row r="91" spans="1:8" ht="18" hidden="1" customHeight="1" x14ac:dyDescent="0.2">
      <c r="A91" s="268" t="s">
        <v>137</v>
      </c>
      <c r="C91" s="373">
        <f>[5]UF!H92</f>
        <v>0</v>
      </c>
      <c r="D91" s="373">
        <f>[5]UF!L92</f>
        <v>0</v>
      </c>
      <c r="E91" s="373">
        <f>[5]UF!P92</f>
        <v>0</v>
      </c>
      <c r="H91" s="373">
        <f>SUM(B91:G91)</f>
        <v>0</v>
      </c>
    </row>
    <row r="92" spans="1:8" ht="18" hidden="1" customHeight="1" x14ac:dyDescent="0.2">
      <c r="A92" s="268" t="s">
        <v>138</v>
      </c>
      <c r="C92" s="373">
        <f>[5]UF!H93</f>
        <v>0</v>
      </c>
      <c r="D92" s="373">
        <f>[5]UF!L93</f>
        <v>0</v>
      </c>
      <c r="E92" s="373">
        <f>[5]UF!P93</f>
        <v>0</v>
      </c>
      <c r="H92" s="373">
        <f>SUM(B92:G92)</f>
        <v>0</v>
      </c>
    </row>
    <row r="93" spans="1:8" ht="18" hidden="1" customHeight="1" x14ac:dyDescent="0.2">
      <c r="A93" s="268" t="s">
        <v>333</v>
      </c>
      <c r="C93" s="373">
        <f>[5]UF!H94</f>
        <v>0</v>
      </c>
      <c r="D93" s="373">
        <f>[5]UF!L94</f>
        <v>0</v>
      </c>
      <c r="E93" s="373">
        <f>[5]UF!P94</f>
        <v>0</v>
      </c>
      <c r="H93" s="373">
        <f>SUM(B93:G93)</f>
        <v>0</v>
      </c>
    </row>
    <row r="94" spans="1:8" ht="18" hidden="1" customHeight="1" x14ac:dyDescent="0.2">
      <c r="A94" s="380"/>
      <c r="C94" s="373">
        <f>[5]UF!H95</f>
        <v>0</v>
      </c>
      <c r="D94" s="373">
        <f>[5]UF!L95</f>
        <v>0</v>
      </c>
      <c r="E94" s="373">
        <f>[5]UF!P95</f>
        <v>0</v>
      </c>
      <c r="H94" s="373">
        <f>SUM(B94:G94)</f>
        <v>0</v>
      </c>
    </row>
    <row r="95" spans="1:8" s="382" customFormat="1" ht="38.25" customHeight="1" thickBot="1" x14ac:dyDescent="0.25">
      <c r="A95" s="386" t="s">
        <v>13</v>
      </c>
      <c r="B95" s="387">
        <f t="shared" ref="B95:H95" si="7">SUM(B6:B12)+SUM(B15:B20)+SUM(B23:B25)+SUM(B28:B29)+SUM(B32:B48)+B90+B94+B89+B93</f>
        <v>0</v>
      </c>
      <c r="C95" s="387">
        <f t="shared" si="7"/>
        <v>0</v>
      </c>
      <c r="D95" s="387">
        <f t="shared" si="7"/>
        <v>100116</v>
      </c>
      <c r="E95" s="387">
        <f t="shared" si="7"/>
        <v>6180520</v>
      </c>
      <c r="F95" s="387">
        <f t="shared" si="7"/>
        <v>5000000</v>
      </c>
      <c r="G95" s="387">
        <f t="shared" si="7"/>
        <v>0</v>
      </c>
      <c r="H95" s="387">
        <f t="shared" si="7"/>
        <v>11280636</v>
      </c>
    </row>
    <row r="96" spans="1:8" ht="18" customHeight="1" thickTop="1" x14ac:dyDescent="0.2">
      <c r="A96" s="383"/>
      <c r="B96" s="383">
        <f>[5]UF!D96</f>
        <v>0</v>
      </c>
      <c r="C96" s="383">
        <f>[5]UF!H96</f>
        <v>0</v>
      </c>
      <c r="D96" s="383"/>
    </row>
    <row r="97" spans="1:8" ht="18" customHeight="1" x14ac:dyDescent="0.2">
      <c r="A97" s="383"/>
      <c r="B97" s="383">
        <f t="shared" ref="B97:C97" si="8">B96-B95</f>
        <v>0</v>
      </c>
      <c r="C97" s="383">
        <f t="shared" si="8"/>
        <v>0</v>
      </c>
      <c r="D97" s="383"/>
      <c r="E97" s="383"/>
      <c r="F97" s="383"/>
      <c r="G97" s="383"/>
      <c r="H97" s="383"/>
    </row>
    <row r="98" spans="1:8" ht="18" customHeight="1" x14ac:dyDescent="0.2">
      <c r="A98" s="383"/>
      <c r="B98" s="383"/>
      <c r="C98" s="383"/>
      <c r="D98" s="383"/>
    </row>
    <row r="99" spans="1:8" ht="18" customHeight="1" x14ac:dyDescent="0.2">
      <c r="A99" s="383"/>
      <c r="B99" s="383"/>
      <c r="C99" s="383"/>
      <c r="D99" s="383"/>
    </row>
    <row r="100" spans="1:8" ht="18" customHeight="1" x14ac:dyDescent="0.2">
      <c r="A100" s="383"/>
      <c r="B100" s="383"/>
      <c r="C100" s="383"/>
      <c r="D100" s="383"/>
    </row>
    <row r="101" spans="1:8" ht="18" customHeight="1" x14ac:dyDescent="0.2">
      <c r="A101" s="383"/>
      <c r="B101" s="383"/>
      <c r="C101" s="383"/>
      <c r="D101" s="383"/>
    </row>
    <row r="102" spans="1:8" ht="18" customHeight="1" x14ac:dyDescent="0.2">
      <c r="A102" s="383"/>
      <c r="B102" s="383"/>
      <c r="C102" s="383"/>
      <c r="D102" s="383"/>
    </row>
    <row r="103" spans="1:8" ht="18" customHeight="1" x14ac:dyDescent="0.2">
      <c r="A103" s="383"/>
      <c r="B103" s="383"/>
      <c r="C103" s="383"/>
      <c r="D103" s="383"/>
    </row>
    <row r="104" spans="1:8" ht="18" customHeight="1" x14ac:dyDescent="0.2">
      <c r="A104" s="383"/>
      <c r="B104" s="383"/>
      <c r="C104" s="383"/>
      <c r="D104" s="383"/>
    </row>
    <row r="105" spans="1:8" ht="18" customHeight="1" x14ac:dyDescent="0.2">
      <c r="A105" s="383"/>
      <c r="B105" s="383"/>
      <c r="C105" s="383"/>
      <c r="D105" s="383"/>
    </row>
    <row r="106" spans="1:8" ht="18" customHeight="1" x14ac:dyDescent="0.2">
      <c r="A106" s="383"/>
      <c r="B106" s="383"/>
      <c r="C106" s="383"/>
      <c r="D106" s="383"/>
    </row>
    <row r="107" spans="1:8" ht="18" customHeight="1" x14ac:dyDescent="0.2">
      <c r="A107" s="383"/>
      <c r="B107" s="383"/>
      <c r="C107" s="383"/>
      <c r="D107" s="383"/>
    </row>
    <row r="108" spans="1:8" ht="18" customHeight="1" x14ac:dyDescent="0.2">
      <c r="A108" s="383"/>
      <c r="B108" s="383"/>
      <c r="C108" s="383"/>
      <c r="D108" s="383"/>
    </row>
    <row r="109" spans="1:8" ht="18" customHeight="1" x14ac:dyDescent="0.2">
      <c r="A109" s="383"/>
      <c r="B109" s="383"/>
      <c r="C109" s="383"/>
      <c r="D109" s="383"/>
    </row>
    <row r="110" spans="1:8" ht="18" customHeight="1" x14ac:dyDescent="0.2">
      <c r="A110" s="383"/>
      <c r="B110" s="383"/>
      <c r="C110" s="383"/>
      <c r="D110" s="383"/>
    </row>
    <row r="111" spans="1:8" ht="18" customHeight="1" x14ac:dyDescent="0.2">
      <c r="A111" s="383"/>
      <c r="B111" s="383"/>
      <c r="C111" s="383"/>
      <c r="D111" s="383"/>
    </row>
    <row r="112" spans="1:8" ht="18" customHeight="1" x14ac:dyDescent="0.2">
      <c r="A112" s="383"/>
      <c r="B112" s="383"/>
      <c r="C112" s="383"/>
      <c r="D112" s="383"/>
    </row>
    <row r="113" spans="1:4" ht="18" customHeight="1" x14ac:dyDescent="0.2">
      <c r="A113" s="383"/>
      <c r="B113" s="383"/>
      <c r="C113" s="383"/>
      <c r="D113" s="383"/>
    </row>
    <row r="114" spans="1:4" ht="18" customHeight="1" x14ac:dyDescent="0.2">
      <c r="A114" s="383"/>
      <c r="B114" s="383"/>
      <c r="C114" s="383"/>
      <c r="D114" s="383"/>
    </row>
    <row r="115" spans="1:4" ht="18" customHeight="1" x14ac:dyDescent="0.2">
      <c r="A115" s="383"/>
      <c r="B115" s="383"/>
      <c r="C115" s="383"/>
      <c r="D115" s="383"/>
    </row>
    <row r="116" spans="1:4" ht="18" customHeight="1" x14ac:dyDescent="0.2">
      <c r="A116" s="383"/>
      <c r="B116" s="383"/>
      <c r="C116" s="383"/>
      <c r="D116" s="383"/>
    </row>
    <row r="117" spans="1:4" ht="18" customHeight="1" x14ac:dyDescent="0.2">
      <c r="A117" s="383"/>
      <c r="B117" s="383"/>
      <c r="C117" s="383"/>
      <c r="D117" s="383"/>
    </row>
    <row r="118" spans="1:4" ht="18" customHeight="1" x14ac:dyDescent="0.2">
      <c r="A118" s="383"/>
      <c r="B118" s="383"/>
      <c r="C118" s="383"/>
      <c r="D118" s="383"/>
    </row>
    <row r="119" spans="1:4" ht="18" customHeight="1" x14ac:dyDescent="0.2">
      <c r="A119" s="383"/>
      <c r="B119" s="383"/>
      <c r="C119" s="383"/>
      <c r="D119" s="383"/>
    </row>
    <row r="120" spans="1:4" ht="18" customHeight="1" x14ac:dyDescent="0.2">
      <c r="A120" s="383"/>
      <c r="B120" s="383"/>
      <c r="C120" s="383"/>
      <c r="D120" s="383"/>
    </row>
    <row r="121" spans="1:4" ht="18" customHeight="1" x14ac:dyDescent="0.2">
      <c r="A121" s="383"/>
      <c r="B121" s="383"/>
      <c r="C121" s="383"/>
      <c r="D121" s="383"/>
    </row>
    <row r="122" spans="1:4" ht="18" customHeight="1" x14ac:dyDescent="0.2">
      <c r="A122" s="383"/>
      <c r="B122" s="383"/>
      <c r="C122" s="383"/>
      <c r="D122" s="383"/>
    </row>
    <row r="123" spans="1:4" ht="18" customHeight="1" x14ac:dyDescent="0.2">
      <c r="A123" s="383"/>
      <c r="B123" s="383"/>
      <c r="C123" s="383"/>
      <c r="D123" s="383"/>
    </row>
    <row r="124" spans="1:4" ht="18" customHeight="1" x14ac:dyDescent="0.2">
      <c r="A124" s="383"/>
      <c r="B124" s="383"/>
      <c r="C124" s="383"/>
      <c r="D124" s="383"/>
    </row>
    <row r="125" spans="1:4" ht="18" customHeight="1" x14ac:dyDescent="0.2">
      <c r="A125" s="383"/>
      <c r="B125" s="383"/>
      <c r="C125" s="383"/>
      <c r="D125" s="383"/>
    </row>
    <row r="126" spans="1:4" ht="18" customHeight="1" x14ac:dyDescent="0.2">
      <c r="A126" s="383"/>
      <c r="B126" s="383"/>
      <c r="C126" s="383"/>
      <c r="D126" s="383"/>
    </row>
    <row r="127" spans="1:4" ht="18" customHeight="1" x14ac:dyDescent="0.2">
      <c r="A127" s="383"/>
      <c r="B127" s="383"/>
      <c r="C127" s="383"/>
      <c r="D127" s="383"/>
    </row>
    <row r="128" spans="1:4" ht="18" customHeight="1" x14ac:dyDescent="0.2">
      <c r="A128" s="383"/>
      <c r="B128" s="383"/>
      <c r="C128" s="383"/>
      <c r="D128" s="383"/>
    </row>
    <row r="129" spans="1:8" ht="18" customHeight="1" x14ac:dyDescent="0.2">
      <c r="A129" s="383"/>
      <c r="B129" s="383"/>
      <c r="C129" s="383"/>
      <c r="D129" s="383"/>
    </row>
    <row r="130" spans="1:8" ht="18" customHeight="1" x14ac:dyDescent="0.2">
      <c r="A130" s="383"/>
      <c r="B130" s="383"/>
      <c r="C130" s="383"/>
      <c r="D130" s="383"/>
    </row>
    <row r="131" spans="1:8" ht="18" customHeight="1" x14ac:dyDescent="0.2">
      <c r="A131" s="383"/>
      <c r="B131" s="383"/>
      <c r="C131" s="383"/>
      <c r="D131" s="383"/>
    </row>
    <row r="132" spans="1:8" ht="18" customHeight="1" x14ac:dyDescent="0.2">
      <c r="A132" s="383"/>
      <c r="B132" s="383"/>
      <c r="C132" s="383"/>
      <c r="D132" s="383"/>
    </row>
    <row r="133" spans="1:8" ht="18" customHeight="1" x14ac:dyDescent="0.2">
      <c r="A133" s="383"/>
      <c r="B133" s="383"/>
      <c r="C133" s="383"/>
      <c r="D133" s="383"/>
    </row>
    <row r="134" spans="1:8" ht="18" customHeight="1" x14ac:dyDescent="0.2">
      <c r="A134" s="383"/>
      <c r="B134" s="383"/>
      <c r="C134" s="383"/>
      <c r="D134" s="383"/>
    </row>
    <row r="135" spans="1:8" ht="18" customHeight="1" x14ac:dyDescent="0.2">
      <c r="A135" s="383"/>
      <c r="B135" s="383"/>
      <c r="C135" s="383"/>
      <c r="D135" s="383"/>
    </row>
    <row r="136" spans="1:8" ht="18" customHeight="1" x14ac:dyDescent="0.2">
      <c r="A136" s="383"/>
      <c r="B136" s="383"/>
      <c r="C136" s="383"/>
      <c r="D136" s="383"/>
    </row>
    <row r="137" spans="1:8" ht="18" customHeight="1" x14ac:dyDescent="0.2">
      <c r="A137" s="383"/>
      <c r="B137" s="383"/>
      <c r="C137" s="383"/>
      <c r="D137" s="383"/>
    </row>
    <row r="138" spans="1:8" ht="18" customHeight="1" x14ac:dyDescent="0.2">
      <c r="A138" s="383"/>
      <c r="B138" s="383"/>
      <c r="C138" s="383"/>
      <c r="D138" s="383"/>
    </row>
    <row r="139" spans="1:8" ht="18" customHeight="1" x14ac:dyDescent="0.2">
      <c r="A139" s="383"/>
      <c r="B139" s="383"/>
      <c r="C139" s="383"/>
      <c r="D139" s="383"/>
    </row>
    <row r="140" spans="1:8" ht="18" customHeight="1" x14ac:dyDescent="0.2">
      <c r="A140" s="383"/>
      <c r="B140" s="383"/>
      <c r="C140" s="383"/>
      <c r="D140" s="383"/>
      <c r="H140" s="373">
        <v>173</v>
      </c>
    </row>
    <row r="141" spans="1:8" ht="18" customHeight="1" x14ac:dyDescent="0.2">
      <c r="A141" s="383"/>
      <c r="B141" s="383"/>
      <c r="C141" s="383"/>
      <c r="D141" s="383"/>
      <c r="H141" s="373">
        <f>+H86+H140</f>
        <v>173</v>
      </c>
    </row>
    <row r="142" spans="1:8" ht="18" customHeight="1" x14ac:dyDescent="0.2">
      <c r="A142" s="383"/>
      <c r="B142" s="383"/>
      <c r="C142" s="383"/>
      <c r="D142" s="383"/>
      <c r="H142" s="373">
        <f>11472796-H141</f>
        <v>11472623</v>
      </c>
    </row>
    <row r="143" spans="1:8" ht="18" customHeight="1" x14ac:dyDescent="0.2">
      <c r="A143" s="383"/>
      <c r="B143" s="383"/>
      <c r="C143" s="383"/>
      <c r="D143" s="383"/>
    </row>
    <row r="144" spans="1:8" ht="18" customHeight="1" x14ac:dyDescent="0.2">
      <c r="A144" s="383"/>
      <c r="B144" s="383"/>
      <c r="C144" s="383"/>
      <c r="D144" s="383"/>
    </row>
    <row r="145" spans="1:4" ht="18" customHeight="1" x14ac:dyDescent="0.2">
      <c r="A145" s="383"/>
      <c r="B145" s="383"/>
      <c r="C145" s="383"/>
      <c r="D145" s="383"/>
    </row>
    <row r="146" spans="1:4" ht="18" customHeight="1" x14ac:dyDescent="0.2">
      <c r="A146" s="383"/>
      <c r="B146" s="383"/>
      <c r="C146" s="383"/>
      <c r="D146" s="383"/>
    </row>
    <row r="147" spans="1:4" ht="18" customHeight="1" x14ac:dyDescent="0.2">
      <c r="A147" s="383"/>
      <c r="B147" s="383"/>
      <c r="C147" s="383"/>
      <c r="D147" s="383"/>
    </row>
    <row r="148" spans="1:4" ht="18" customHeight="1" x14ac:dyDescent="0.2">
      <c r="A148" s="383"/>
      <c r="B148" s="383"/>
      <c r="C148" s="383"/>
      <c r="D148" s="383"/>
    </row>
    <row r="149" spans="1:4" ht="18" customHeight="1" x14ac:dyDescent="0.2">
      <c r="A149" s="383"/>
      <c r="B149" s="383"/>
      <c r="C149" s="383"/>
      <c r="D149" s="383"/>
    </row>
    <row r="150" spans="1:4" ht="18" customHeight="1" x14ac:dyDescent="0.2">
      <c r="A150" s="383"/>
      <c r="B150" s="383"/>
      <c r="C150" s="383"/>
      <c r="D150" s="383"/>
    </row>
    <row r="151" spans="1:4" ht="18" customHeight="1" x14ac:dyDescent="0.2">
      <c r="A151" s="383"/>
      <c r="B151" s="383"/>
      <c r="C151" s="383"/>
      <c r="D151" s="383"/>
    </row>
    <row r="152" spans="1:4" ht="18" customHeight="1" x14ac:dyDescent="0.2">
      <c r="A152" s="383"/>
      <c r="B152" s="383"/>
      <c r="C152" s="383"/>
      <c r="D152" s="383"/>
    </row>
    <row r="153" spans="1:4" ht="18" customHeight="1" x14ac:dyDescent="0.2">
      <c r="A153" s="383"/>
      <c r="B153" s="383"/>
      <c r="C153" s="383"/>
      <c r="D153" s="383"/>
    </row>
    <row r="154" spans="1:4" x14ac:dyDescent="0.2">
      <c r="A154" s="383"/>
      <c r="B154" s="383"/>
      <c r="C154" s="383"/>
      <c r="D154" s="383"/>
    </row>
    <row r="155" spans="1:4" x14ac:dyDescent="0.2">
      <c r="A155" s="383"/>
      <c r="B155" s="383"/>
      <c r="C155" s="383"/>
      <c r="D155" s="383"/>
    </row>
    <row r="156" spans="1:4" x14ac:dyDescent="0.2">
      <c r="A156" s="383"/>
      <c r="B156" s="383"/>
      <c r="C156" s="383"/>
      <c r="D156" s="383"/>
    </row>
    <row r="157" spans="1:4" x14ac:dyDescent="0.2">
      <c r="A157" s="383"/>
      <c r="B157" s="383"/>
      <c r="C157" s="383"/>
      <c r="D157" s="383"/>
    </row>
  </sheetData>
  <printOptions gridLines="1"/>
  <pageMargins left="1.49" right="0.27" top="1.19" bottom="0.26" header="0.17" footer="0.17"/>
  <pageSetup paperSize="9" scale="75" orientation="portrait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SUM</vt:lpstr>
      <vt:lpstr>BYDEPT.</vt:lpstr>
      <vt:lpstr>ADJ.</vt:lpstr>
      <vt:lpstr>ALLSOURCES</vt:lpstr>
      <vt:lpstr>SPFs-RA10651</vt:lpstr>
      <vt:lpstr>AUTO</vt:lpstr>
      <vt:lpstr>CONT.-RA10633</vt:lpstr>
      <vt:lpstr>SUM-SUPPL</vt:lpstr>
      <vt:lpstr>UF</vt:lpstr>
      <vt:lpstr>ADJ.!Print_Area</vt:lpstr>
      <vt:lpstr>ALLSOURCES!Print_Area</vt:lpstr>
      <vt:lpstr>AUTO!Print_Area</vt:lpstr>
      <vt:lpstr>BYDEPT.!Print_Area</vt:lpstr>
      <vt:lpstr>'CONT.-RA10633'!Print_Area</vt:lpstr>
      <vt:lpstr>'SPFs-RA10651'!Print_Area</vt:lpstr>
      <vt:lpstr>SUM!Print_Area</vt:lpstr>
      <vt:lpstr>'SUM-SUPPL'!Print_Area</vt:lpstr>
      <vt:lpstr>UF!Print_Area</vt:lpstr>
      <vt:lpstr>ADJ.!Print_Titles</vt:lpstr>
      <vt:lpstr>ALLSOURCES!Print_Titles</vt:lpstr>
      <vt:lpstr>AUTO!Print_Titles</vt:lpstr>
      <vt:lpstr>BYDEPT.!Print_Titles</vt:lpstr>
      <vt:lpstr>'CONT.-RA10633'!Print_Titles</vt:lpstr>
      <vt:lpstr>'SPFs-RA10651'!Print_Titles</vt:lpstr>
      <vt:lpstr>'SUM-SUPPL'!Print_Titles</vt:lpstr>
      <vt:lpstr>UF!Print_Titles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oregner</dc:creator>
  <cp:lastModifiedBy>Ma. Salvacion M. Axalan</cp:lastModifiedBy>
  <cp:lastPrinted>2015-06-09T08:59:10Z</cp:lastPrinted>
  <dcterms:created xsi:type="dcterms:W3CDTF">2012-05-10T01:12:58Z</dcterms:created>
  <dcterms:modified xsi:type="dcterms:W3CDTF">2015-06-09T08:59:42Z</dcterms:modified>
</cp:coreProperties>
</file>