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XALAN\Documents\August 2015\"/>
    </mc:Choice>
  </mc:AlternateContent>
  <bookViews>
    <workbookView xWindow="0" yWindow="0" windowWidth="23040" windowHeight="9408" tabRatio="807" activeTab="8"/>
  </bookViews>
  <sheets>
    <sheet name="sum" sheetId="165" r:id="rId1"/>
    <sheet name="byDept." sheetId="163" r:id="rId2"/>
    <sheet name="adjustments" sheetId="164" r:id="rId3"/>
    <sheet name="ALL SOURCES" sheetId="155" r:id="rId4"/>
    <sheet name="SPFs-RA10651" sheetId="157" r:id="rId5"/>
    <sheet name="UF" sheetId="161" r:id="rId6"/>
    <sheet name="SUPPL" sheetId="160" r:id="rId7"/>
    <sheet name="AUTO" sheetId="159" r:id="rId8"/>
    <sheet name="CONT." sheetId="158" r:id="rId9"/>
  </sheets>
  <externalReferences>
    <externalReference r:id="rId10"/>
    <externalReference r:id="rId11"/>
    <externalReference r:id="rId12"/>
  </externalReferences>
  <definedNames>
    <definedName name="_xlnm.Print_Area" localSheetId="2">adjustments!$A$1:$F$76</definedName>
    <definedName name="_xlnm.Print_Area" localSheetId="3">'ALL SOURCES'!$A$1:$I$97</definedName>
    <definedName name="_xlnm.Print_Area" localSheetId="7">AUTO!$A$1:$O$95</definedName>
    <definedName name="_xlnm.Print_Area" localSheetId="1">byDept.!$A$1:$L$260</definedName>
    <definedName name="_xlnm.Print_Area" localSheetId="8">CONT.!$A$1:$M$96</definedName>
    <definedName name="_xlnm.Print_Area" localSheetId="4">'SPFs-RA10651'!$A$1:$K$95</definedName>
    <definedName name="_xlnm.Print_Area" localSheetId="0">sum!$A$1:$G$61</definedName>
    <definedName name="_xlnm.Print_Area" localSheetId="6">SUPPL!$A$1:$D$97</definedName>
    <definedName name="_xlnm.Print_Area" localSheetId="5">UF!$A$1:$H$95</definedName>
    <definedName name="_xlnm.Print_Titles" localSheetId="2">adjustments!$1:$5</definedName>
    <definedName name="_xlnm.Print_Titles" localSheetId="3">'ALL SOURCES'!$1:$6</definedName>
    <definedName name="_xlnm.Print_Titles" localSheetId="7">AUTO!$A:$A,AUTO!$1:$5</definedName>
    <definedName name="_xlnm.Print_Titles" localSheetId="1">byDept.!$1:$6</definedName>
    <definedName name="_xlnm.Print_Titles" localSheetId="8">CONT.!$A:$A,CONT.!$1:$5</definedName>
    <definedName name="_xlnm.Print_Titles" localSheetId="4">'SPFs-RA10651'!$A:$A,'SPFs-RA10651'!$1:$5</definedName>
    <definedName name="_xlnm.Print_Titles" localSheetId="6">SUPPL!$A:$A,SUPPL!$1:$5</definedName>
    <definedName name="_xlnm.Print_Titles" localSheetId="5">UF!$1:$5</definedName>
    <definedName name="Z_5BA19E16_4FBA_4604_B3D1_F564165F1D65_.wvu.Cols" localSheetId="7" hidden="1">AUTO!#REF!</definedName>
    <definedName name="Z_5BA19E16_4FBA_4604_B3D1_F564165F1D65_.wvu.PrintArea" localSheetId="7" hidden="1">AUTO!$A$1:$O$95</definedName>
    <definedName name="Z_5BA19E16_4FBA_4604_B3D1_F564165F1D65_.wvu.PrintArea" localSheetId="8" hidden="1">CONT.!$A$1:$H$96</definedName>
    <definedName name="Z_5BA19E16_4FBA_4604_B3D1_F564165F1D65_.wvu.PrintArea" localSheetId="6" hidden="1">SUPPL!$A$1:$D$97</definedName>
    <definedName name="Z_5BA19E16_4FBA_4604_B3D1_F564165F1D65_.wvu.PrintArea" localSheetId="5" hidden="1">UF!$A$1:$H$95</definedName>
    <definedName name="Z_5BA19E16_4FBA_4604_B3D1_F564165F1D65_.wvu.PrintTitles" localSheetId="7" hidden="1">AUTO!$A:$A,AUTO!$1:$5</definedName>
    <definedName name="Z_5BA19E16_4FBA_4604_B3D1_F564165F1D65_.wvu.PrintTitles" localSheetId="8" hidden="1">CONT.!$1:$5</definedName>
    <definedName name="Z_5BA19E16_4FBA_4604_B3D1_F564165F1D65_.wvu.PrintTitles" localSheetId="6" hidden="1">SUPPL!$1:$5</definedName>
    <definedName name="Z_5BA19E16_4FBA_4604_B3D1_F564165F1D65_.wvu.PrintTitles" localSheetId="5" hidden="1">UF!$1:$5</definedName>
  </definedNames>
  <calcPr calcId="152511"/>
</workbook>
</file>

<file path=xl/calcChain.xml><?xml version="1.0" encoding="utf-8"?>
<calcChain xmlns="http://schemas.openxmlformats.org/spreadsheetml/2006/main">
  <c r="F49" i="165" l="1"/>
  <c r="C48" i="165"/>
  <c r="C47" i="165"/>
  <c r="F47" i="165" s="1"/>
  <c r="C46" i="165"/>
  <c r="F46" i="165" s="1"/>
  <c r="C45" i="165"/>
  <c r="F45" i="165" s="1"/>
  <c r="C44" i="165"/>
  <c r="C43" i="165"/>
  <c r="F43" i="165" s="1"/>
  <c r="C42" i="165"/>
  <c r="F42" i="165" s="1"/>
  <c r="C41" i="165"/>
  <c r="F41" i="165" s="1"/>
  <c r="C40" i="165"/>
  <c r="C39" i="165"/>
  <c r="F39" i="165" s="1"/>
  <c r="B38" i="165"/>
  <c r="C36" i="165"/>
  <c r="F36" i="165" s="1"/>
  <c r="C34" i="165"/>
  <c r="C33" i="165"/>
  <c r="F33" i="165" s="1"/>
  <c r="B32" i="165"/>
  <c r="B27" i="165" s="1"/>
  <c r="C30" i="165"/>
  <c r="F30" i="165" s="1"/>
  <c r="C29" i="165"/>
  <c r="E28" i="165"/>
  <c r="E26" i="165"/>
  <c r="C22" i="165"/>
  <c r="B22" i="165"/>
  <c r="C21" i="165"/>
  <c r="B21" i="165"/>
  <c r="C20" i="165"/>
  <c r="B20" i="165"/>
  <c r="F20" i="165" s="1"/>
  <c r="C19" i="165"/>
  <c r="B19" i="165"/>
  <c r="C18" i="165"/>
  <c r="B18" i="165"/>
  <c r="C17" i="165"/>
  <c r="C16" i="165" s="1"/>
  <c r="B17" i="165"/>
  <c r="C15" i="165"/>
  <c r="B15" i="165"/>
  <c r="C14" i="165"/>
  <c r="B14" i="165"/>
  <c r="F14" i="165" s="1"/>
  <c r="C13" i="165"/>
  <c r="B13" i="165"/>
  <c r="C12" i="165"/>
  <c r="B12" i="165"/>
  <c r="C9" i="165"/>
  <c r="C7" i="165" s="1"/>
  <c r="B9" i="165"/>
  <c r="C8" i="165"/>
  <c r="B8" i="165"/>
  <c r="A2" i="165"/>
  <c r="F19" i="165" l="1"/>
  <c r="B26" i="165"/>
  <c r="F15" i="165"/>
  <c r="F22" i="165"/>
  <c r="F29" i="165"/>
  <c r="F34" i="165"/>
  <c r="F32" i="165" s="1"/>
  <c r="C38" i="165"/>
  <c r="F40" i="165"/>
  <c r="F44" i="165"/>
  <c r="F48" i="165"/>
  <c r="E9" i="165"/>
  <c r="E12" i="165"/>
  <c r="F13" i="165"/>
  <c r="E13" i="165"/>
  <c r="F8" i="165"/>
  <c r="B7" i="165"/>
  <c r="E7" i="165" s="1"/>
  <c r="E8" i="165"/>
  <c r="F9" i="165"/>
  <c r="C11" i="165"/>
  <c r="F12" i="165"/>
  <c r="E14" i="165"/>
  <c r="E15" i="165"/>
  <c r="F17" i="165"/>
  <c r="B16" i="165"/>
  <c r="E16" i="165" s="1"/>
  <c r="E17" i="165"/>
  <c r="F28" i="165"/>
  <c r="F18" i="165"/>
  <c r="E20" i="165"/>
  <c r="F21" i="165"/>
  <c r="E22" i="165"/>
  <c r="E18" i="165"/>
  <c r="E21" i="165"/>
  <c r="C28" i="165"/>
  <c r="C32" i="165"/>
  <c r="E75" i="164"/>
  <c r="E74" i="164"/>
  <c r="D71" i="164"/>
  <c r="C71" i="164"/>
  <c r="B71" i="164"/>
  <c r="E69" i="164"/>
  <c r="E68" i="164"/>
  <c r="D68" i="164"/>
  <c r="E67" i="164"/>
  <c r="E66" i="164"/>
  <c r="E65" i="164"/>
  <c r="C64" i="164"/>
  <c r="E64" i="164" s="1"/>
  <c r="B61" i="164"/>
  <c r="E61" i="164" s="1"/>
  <c r="D59" i="164"/>
  <c r="C59" i="164"/>
  <c r="E57" i="164"/>
  <c r="E55" i="164" s="1"/>
  <c r="D55" i="164"/>
  <c r="C55" i="164"/>
  <c r="B55" i="164"/>
  <c r="E53" i="164"/>
  <c r="E51" i="164" s="1"/>
  <c r="D51" i="164"/>
  <c r="C51" i="164"/>
  <c r="B51" i="164"/>
  <c r="D49" i="164"/>
  <c r="E49" i="164" s="1"/>
  <c r="D47" i="164"/>
  <c r="E47" i="164" s="1"/>
  <c r="D46" i="164"/>
  <c r="E46" i="164" s="1"/>
  <c r="D44" i="164"/>
  <c r="C44" i="164"/>
  <c r="B44" i="164"/>
  <c r="E42" i="164"/>
  <c r="E40" i="164"/>
  <c r="D40" i="164"/>
  <c r="C40" i="164"/>
  <c r="B40" i="164"/>
  <c r="E38" i="164"/>
  <c r="E36" i="164"/>
  <c r="E35" i="164"/>
  <c r="E33" i="164" s="1"/>
  <c r="D33" i="164"/>
  <c r="C33" i="164"/>
  <c r="B33" i="164"/>
  <c r="D30" i="164"/>
  <c r="E30" i="164" s="1"/>
  <c r="E28" i="164" s="1"/>
  <c r="D28" i="164"/>
  <c r="C28" i="164"/>
  <c r="B28" i="164"/>
  <c r="B26" i="164"/>
  <c r="E26" i="164" s="1"/>
  <c r="E23" i="164" s="1"/>
  <c r="D23" i="164"/>
  <c r="C23" i="164"/>
  <c r="B23" i="164"/>
  <c r="C21" i="164"/>
  <c r="E21" i="164" s="1"/>
  <c r="C18" i="164"/>
  <c r="E18" i="164" s="1"/>
  <c r="E17" i="164"/>
  <c r="E16" i="164"/>
  <c r="D16" i="164"/>
  <c r="D14" i="164"/>
  <c r="B14" i="164"/>
  <c r="D13" i="164"/>
  <c r="C13" i="164"/>
  <c r="B13" i="164"/>
  <c r="E11" i="164"/>
  <c r="E10" i="164"/>
  <c r="E9" i="164"/>
  <c r="E7" i="164" s="1"/>
  <c r="D7" i="164"/>
  <c r="C7" i="164"/>
  <c r="C6" i="164" s="1"/>
  <c r="B7" i="164"/>
  <c r="D6" i="164"/>
  <c r="A2" i="164"/>
  <c r="G259" i="163"/>
  <c r="J259" i="163" s="1"/>
  <c r="L259" i="163" s="1"/>
  <c r="G258" i="163"/>
  <c r="J258" i="163" s="1"/>
  <c r="L258" i="163" s="1"/>
  <c r="H257" i="163"/>
  <c r="G257" i="163"/>
  <c r="G256" i="163"/>
  <c r="J256" i="163" s="1"/>
  <c r="L256" i="163" s="1"/>
  <c r="H255" i="163"/>
  <c r="G255" i="163"/>
  <c r="H254" i="163"/>
  <c r="G254" i="163"/>
  <c r="H253" i="163"/>
  <c r="G253" i="163"/>
  <c r="H252" i="163"/>
  <c r="G252" i="163"/>
  <c r="H251" i="163"/>
  <c r="G251" i="163"/>
  <c r="H250" i="163"/>
  <c r="G250" i="163"/>
  <c r="F249" i="163"/>
  <c r="E249" i="163"/>
  <c r="H247" i="163"/>
  <c r="G247" i="163"/>
  <c r="H245" i="163"/>
  <c r="D245" i="163"/>
  <c r="D244" i="163" s="1"/>
  <c r="C244" i="163"/>
  <c r="B244" i="163"/>
  <c r="H242" i="163"/>
  <c r="D242" i="163"/>
  <c r="H241" i="163"/>
  <c r="D241" i="163"/>
  <c r="H240" i="163"/>
  <c r="D240" i="163"/>
  <c r="H239" i="163"/>
  <c r="D239" i="163"/>
  <c r="H238" i="163"/>
  <c r="D238" i="163"/>
  <c r="H237" i="163"/>
  <c r="D237" i="163"/>
  <c r="H236" i="163"/>
  <c r="D236" i="163"/>
  <c r="H235" i="163"/>
  <c r="D235" i="163"/>
  <c r="H234" i="163"/>
  <c r="D234" i="163"/>
  <c r="I233" i="163"/>
  <c r="D233" i="163"/>
  <c r="C233" i="163"/>
  <c r="B233" i="163"/>
  <c r="B232" i="163" s="1"/>
  <c r="G232" i="163"/>
  <c r="F232" i="163"/>
  <c r="E232" i="163"/>
  <c r="H230" i="163"/>
  <c r="G230" i="163"/>
  <c r="B230" i="163"/>
  <c r="D230" i="163" s="1"/>
  <c r="H229" i="163"/>
  <c r="G229" i="163"/>
  <c r="D229" i="163"/>
  <c r="H228" i="163"/>
  <c r="G228" i="163"/>
  <c r="D228" i="163"/>
  <c r="L228" i="163" s="1"/>
  <c r="H227" i="163"/>
  <c r="G227" i="163"/>
  <c r="D227" i="163"/>
  <c r="H226" i="163"/>
  <c r="G226" i="163"/>
  <c r="B226" i="163"/>
  <c r="D226" i="163" s="1"/>
  <c r="L226" i="163" s="1"/>
  <c r="H225" i="163"/>
  <c r="G225" i="163"/>
  <c r="B225" i="163"/>
  <c r="D225" i="163" s="1"/>
  <c r="H224" i="163"/>
  <c r="G224" i="163"/>
  <c r="B224" i="163"/>
  <c r="D224" i="163" s="1"/>
  <c r="L224" i="163" s="1"/>
  <c r="H223" i="163"/>
  <c r="G223" i="163"/>
  <c r="B223" i="163"/>
  <c r="D223" i="163" s="1"/>
  <c r="H222" i="163"/>
  <c r="G222" i="163"/>
  <c r="D222" i="163"/>
  <c r="L222" i="163" s="1"/>
  <c r="B220" i="163"/>
  <c r="D220" i="163" s="1"/>
  <c r="H219" i="163"/>
  <c r="G219" i="163"/>
  <c r="B219" i="163"/>
  <c r="D219" i="163" s="1"/>
  <c r="L219" i="163" s="1"/>
  <c r="H218" i="163"/>
  <c r="G218" i="163"/>
  <c r="B218" i="163"/>
  <c r="D218" i="163" s="1"/>
  <c r="L218" i="163" s="1"/>
  <c r="H217" i="163"/>
  <c r="L217" i="163" s="1"/>
  <c r="G217" i="163"/>
  <c r="D217" i="163"/>
  <c r="H216" i="163"/>
  <c r="G216" i="163"/>
  <c r="B216" i="163"/>
  <c r="F215" i="163"/>
  <c r="E215" i="163"/>
  <c r="E213" i="163" s="1"/>
  <c r="C215" i="163"/>
  <c r="C213" i="163" s="1"/>
  <c r="H214" i="163"/>
  <c r="G214" i="163"/>
  <c r="J214" i="163" s="1"/>
  <c r="B214" i="163"/>
  <c r="D214" i="163" s="1"/>
  <c r="L214" i="163" s="1"/>
  <c r="F213" i="163"/>
  <c r="H211" i="163"/>
  <c r="L211" i="163" s="1"/>
  <c r="G211" i="163"/>
  <c r="H210" i="163"/>
  <c r="L210" i="163" s="1"/>
  <c r="G210" i="163"/>
  <c r="H209" i="163"/>
  <c r="L209" i="163" s="1"/>
  <c r="G209" i="163"/>
  <c r="H208" i="163"/>
  <c r="L208" i="163" s="1"/>
  <c r="G208" i="163"/>
  <c r="H207" i="163"/>
  <c r="L207" i="163" s="1"/>
  <c r="G207" i="163"/>
  <c r="L206" i="163"/>
  <c r="H205" i="163"/>
  <c r="G205" i="163"/>
  <c r="H204" i="163"/>
  <c r="G204" i="163"/>
  <c r="H203" i="163"/>
  <c r="G203" i="163"/>
  <c r="H202" i="163"/>
  <c r="G202" i="163"/>
  <c r="H201" i="163"/>
  <c r="L200" i="163"/>
  <c r="H199" i="163"/>
  <c r="L199" i="163" s="1"/>
  <c r="G199" i="163"/>
  <c r="L198" i="163"/>
  <c r="H198" i="163"/>
  <c r="G198" i="163"/>
  <c r="J198" i="163" s="1"/>
  <c r="H197" i="163"/>
  <c r="L197" i="163" s="1"/>
  <c r="G197" i="163"/>
  <c r="H196" i="163"/>
  <c r="L196" i="163" s="1"/>
  <c r="G196" i="163"/>
  <c r="H195" i="163"/>
  <c r="L195" i="163" s="1"/>
  <c r="G195" i="163"/>
  <c r="H194" i="163"/>
  <c r="L194" i="163" s="1"/>
  <c r="G194" i="163"/>
  <c r="H193" i="163"/>
  <c r="L193" i="163" s="1"/>
  <c r="G193" i="163"/>
  <c r="H192" i="163"/>
  <c r="L192" i="163" s="1"/>
  <c r="G192" i="163"/>
  <c r="G191" i="163"/>
  <c r="F191" i="163"/>
  <c r="E191" i="163"/>
  <c r="H190" i="163"/>
  <c r="L190" i="163" s="1"/>
  <c r="G190" i="163"/>
  <c r="H189" i="163"/>
  <c r="L189" i="163" s="1"/>
  <c r="G189" i="163"/>
  <c r="H188" i="163"/>
  <c r="L188" i="163" s="1"/>
  <c r="H187" i="163"/>
  <c r="G187" i="163"/>
  <c r="H186" i="163"/>
  <c r="G186" i="163"/>
  <c r="L185" i="163"/>
  <c r="H184" i="163"/>
  <c r="L184" i="163" s="1"/>
  <c r="G184" i="163"/>
  <c r="H182" i="163"/>
  <c r="L182" i="163" s="1"/>
  <c r="G182" i="163"/>
  <c r="H181" i="163"/>
  <c r="L181" i="163" s="1"/>
  <c r="G181" i="163"/>
  <c r="H180" i="163"/>
  <c r="L180" i="163" s="1"/>
  <c r="G180" i="163"/>
  <c r="H179" i="163"/>
  <c r="L179" i="163" s="1"/>
  <c r="G179" i="163"/>
  <c r="H178" i="163"/>
  <c r="L178" i="163" s="1"/>
  <c r="G178" i="163"/>
  <c r="H177" i="163"/>
  <c r="L177" i="163" s="1"/>
  <c r="G177" i="163"/>
  <c r="H176" i="163"/>
  <c r="L176" i="163" s="1"/>
  <c r="G176" i="163"/>
  <c r="F176" i="163"/>
  <c r="F172" i="163" s="1"/>
  <c r="E176" i="163"/>
  <c r="H175" i="163"/>
  <c r="L175" i="163" s="1"/>
  <c r="G175" i="163"/>
  <c r="H174" i="163"/>
  <c r="L174" i="163" s="1"/>
  <c r="G174" i="163"/>
  <c r="H173" i="163"/>
  <c r="L173" i="163" s="1"/>
  <c r="G173" i="163"/>
  <c r="H170" i="163"/>
  <c r="L170" i="163" s="1"/>
  <c r="G170" i="163"/>
  <c r="H169" i="163"/>
  <c r="L169" i="163" s="1"/>
  <c r="G169" i="163"/>
  <c r="L168" i="163"/>
  <c r="H168" i="163"/>
  <c r="G168" i="163"/>
  <c r="J168" i="163" s="1"/>
  <c r="H167" i="163"/>
  <c r="L167" i="163" s="1"/>
  <c r="G167" i="163"/>
  <c r="H166" i="163"/>
  <c r="L166" i="163" s="1"/>
  <c r="G166" i="163"/>
  <c r="H165" i="163"/>
  <c r="L165" i="163" s="1"/>
  <c r="G165" i="163"/>
  <c r="H164" i="163"/>
  <c r="L164" i="163" s="1"/>
  <c r="G164" i="163"/>
  <c r="H163" i="163"/>
  <c r="G163" i="163"/>
  <c r="C163" i="163"/>
  <c r="B163" i="163"/>
  <c r="D163" i="163" s="1"/>
  <c r="H162" i="163"/>
  <c r="G162" i="163"/>
  <c r="D162" i="163"/>
  <c r="L162" i="163" s="1"/>
  <c r="H161" i="163"/>
  <c r="L161" i="163" s="1"/>
  <c r="G161" i="163"/>
  <c r="D161" i="163"/>
  <c r="H160" i="163"/>
  <c r="G160" i="163"/>
  <c r="D160" i="163"/>
  <c r="H159" i="163"/>
  <c r="G159" i="163"/>
  <c r="B159" i="163"/>
  <c r="D159" i="163" s="1"/>
  <c r="L159" i="163" s="1"/>
  <c r="H158" i="163"/>
  <c r="G158" i="163"/>
  <c r="D158" i="163"/>
  <c r="L158" i="163" s="1"/>
  <c r="H157" i="163"/>
  <c r="G157" i="163"/>
  <c r="D157" i="163"/>
  <c r="L157" i="163" s="1"/>
  <c r="B157" i="163"/>
  <c r="H156" i="163"/>
  <c r="G156" i="163"/>
  <c r="B156" i="163"/>
  <c r="D156" i="163" s="1"/>
  <c r="L156" i="163" s="1"/>
  <c r="H155" i="163"/>
  <c r="G155" i="163"/>
  <c r="D155" i="163"/>
  <c r="L155" i="163" s="1"/>
  <c r="H154" i="163"/>
  <c r="G154" i="163"/>
  <c r="G153" i="163" s="1"/>
  <c r="C154" i="163"/>
  <c r="C153" i="163" s="1"/>
  <c r="B154" i="163"/>
  <c r="F153" i="163"/>
  <c r="E153" i="163"/>
  <c r="B153" i="163"/>
  <c r="H152" i="163"/>
  <c r="G152" i="163"/>
  <c r="B152" i="163"/>
  <c r="D152" i="163" s="1"/>
  <c r="L152" i="163" s="1"/>
  <c r="H151" i="163"/>
  <c r="G151" i="163"/>
  <c r="B151" i="163"/>
  <c r="D151" i="163" s="1"/>
  <c r="L151" i="163" s="1"/>
  <c r="H150" i="163"/>
  <c r="G150" i="163"/>
  <c r="G149" i="163" s="1"/>
  <c r="D150" i="163"/>
  <c r="L150" i="163" s="1"/>
  <c r="F149" i="163"/>
  <c r="E149" i="163"/>
  <c r="C149" i="163"/>
  <c r="H148" i="163"/>
  <c r="G148" i="163"/>
  <c r="D148" i="163"/>
  <c r="L148" i="163" s="1"/>
  <c r="H147" i="163"/>
  <c r="G147" i="163"/>
  <c r="D147" i="163"/>
  <c r="L147" i="163" s="1"/>
  <c r="B147" i="163"/>
  <c r="L146" i="163"/>
  <c r="H146" i="163"/>
  <c r="G146" i="163"/>
  <c r="J146" i="163" s="1"/>
  <c r="D146" i="163"/>
  <c r="H145" i="163"/>
  <c r="H144" i="163" s="1"/>
  <c r="G145" i="163"/>
  <c r="D145" i="163"/>
  <c r="L145" i="163" s="1"/>
  <c r="F144" i="163"/>
  <c r="E144" i="163"/>
  <c r="D144" i="163"/>
  <c r="C144" i="163"/>
  <c r="B144" i="163"/>
  <c r="H143" i="163"/>
  <c r="G143" i="163"/>
  <c r="B143" i="163"/>
  <c r="D143" i="163" s="1"/>
  <c r="L143" i="163" s="1"/>
  <c r="H142" i="163"/>
  <c r="G142" i="163"/>
  <c r="B142" i="163"/>
  <c r="D142" i="163" s="1"/>
  <c r="L142" i="163" s="1"/>
  <c r="H141" i="163"/>
  <c r="G141" i="163"/>
  <c r="B141" i="163"/>
  <c r="D141" i="163" s="1"/>
  <c r="L141" i="163" s="1"/>
  <c r="H140" i="163"/>
  <c r="G140" i="163"/>
  <c r="D140" i="163"/>
  <c r="L140" i="163" s="1"/>
  <c r="H139" i="163"/>
  <c r="G139" i="163"/>
  <c r="D139" i="163"/>
  <c r="L139" i="163" s="1"/>
  <c r="B139" i="163"/>
  <c r="L138" i="163"/>
  <c r="H138" i="163"/>
  <c r="G138" i="163"/>
  <c r="J138" i="163" s="1"/>
  <c r="D138" i="163"/>
  <c r="H137" i="163"/>
  <c r="G137" i="163"/>
  <c r="B137" i="163"/>
  <c r="F136" i="163"/>
  <c r="E136" i="163"/>
  <c r="C136" i="163"/>
  <c r="H135" i="163"/>
  <c r="G135" i="163"/>
  <c r="D135" i="163"/>
  <c r="L135" i="163" s="1"/>
  <c r="H134" i="163"/>
  <c r="G134" i="163"/>
  <c r="C134" i="163"/>
  <c r="B134" i="163"/>
  <c r="H133" i="163"/>
  <c r="G133" i="163"/>
  <c r="B133" i="163"/>
  <c r="D133" i="163" s="1"/>
  <c r="H132" i="163"/>
  <c r="G132" i="163"/>
  <c r="H131" i="163"/>
  <c r="G131" i="163"/>
  <c r="H130" i="163"/>
  <c r="G130" i="163"/>
  <c r="H122" i="163"/>
  <c r="F122" i="163"/>
  <c r="H121" i="163"/>
  <c r="F121" i="163"/>
  <c r="H120" i="163"/>
  <c r="F120" i="163"/>
  <c r="H119" i="163"/>
  <c r="F119" i="163"/>
  <c r="E119" i="163"/>
  <c r="H118" i="163"/>
  <c r="F118" i="163"/>
  <c r="H117" i="163"/>
  <c r="H116" i="163" s="1"/>
  <c r="F117" i="163"/>
  <c r="E117" i="163"/>
  <c r="F116" i="163"/>
  <c r="H115" i="163"/>
  <c r="F115" i="163"/>
  <c r="F114" i="163"/>
  <c r="H113" i="163"/>
  <c r="F113" i="163"/>
  <c r="H112" i="163"/>
  <c r="F112" i="163"/>
  <c r="F111" i="163"/>
  <c r="H109" i="163"/>
  <c r="F109" i="163"/>
  <c r="H108" i="163"/>
  <c r="F108" i="163"/>
  <c r="H107" i="163"/>
  <c r="F107" i="163"/>
  <c r="H106" i="163"/>
  <c r="F106" i="163"/>
  <c r="H105" i="163"/>
  <c r="F105" i="163"/>
  <c r="H104" i="163"/>
  <c r="G104" i="163"/>
  <c r="J104" i="163" s="1"/>
  <c r="E104" i="163"/>
  <c r="H103" i="163"/>
  <c r="F103" i="163"/>
  <c r="H102" i="163"/>
  <c r="F102" i="163"/>
  <c r="H101" i="163"/>
  <c r="F101" i="163"/>
  <c r="E100" i="163"/>
  <c r="H99" i="163"/>
  <c r="F99" i="163"/>
  <c r="H98" i="163"/>
  <c r="F98" i="163"/>
  <c r="H97" i="163"/>
  <c r="F97" i="163"/>
  <c r="H96" i="163"/>
  <c r="F96" i="163"/>
  <c r="H95" i="163"/>
  <c r="F95" i="163"/>
  <c r="H94" i="163"/>
  <c r="F94" i="163"/>
  <c r="H93" i="163"/>
  <c r="F93" i="163"/>
  <c r="F90" i="163"/>
  <c r="F89" i="163"/>
  <c r="F88" i="163"/>
  <c r="F87" i="163"/>
  <c r="F86" i="163"/>
  <c r="F85" i="163"/>
  <c r="F84" i="163"/>
  <c r="F83" i="163"/>
  <c r="F82" i="163"/>
  <c r="F81" i="163"/>
  <c r="F80" i="163"/>
  <c r="F79" i="163"/>
  <c r="F78" i="163"/>
  <c r="F77" i="163"/>
  <c r="F76" i="163"/>
  <c r="F75" i="163"/>
  <c r="F74" i="163"/>
  <c r="F73" i="163"/>
  <c r="F72" i="163"/>
  <c r="F71" i="163"/>
  <c r="F70" i="163" s="1"/>
  <c r="F69" i="163"/>
  <c r="F68" i="163"/>
  <c r="F67" i="163"/>
  <c r="F66" i="163"/>
  <c r="F65" i="163"/>
  <c r="F64" i="163"/>
  <c r="F63" i="163"/>
  <c r="F62" i="163"/>
  <c r="F61" i="163"/>
  <c r="F60" i="163"/>
  <c r="F59" i="163"/>
  <c r="F58" i="163"/>
  <c r="F57" i="163"/>
  <c r="F56" i="163"/>
  <c r="F55" i="163" s="1"/>
  <c r="F54" i="163"/>
  <c r="F53" i="163"/>
  <c r="F52" i="163"/>
  <c r="F49" i="163"/>
  <c r="F48" i="163"/>
  <c r="F47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4" i="163"/>
  <c r="F33" i="163"/>
  <c r="F31" i="163"/>
  <c r="F30" i="163"/>
  <c r="F29" i="163"/>
  <c r="F27" i="163"/>
  <c r="F26" i="163"/>
  <c r="F25" i="163"/>
  <c r="F24" i="163"/>
  <c r="F22" i="163"/>
  <c r="F21" i="163"/>
  <c r="F20" i="163"/>
  <c r="F19" i="163"/>
  <c r="F18" i="163"/>
  <c r="F17" i="163"/>
  <c r="F16" i="163"/>
  <c r="F15" i="163" s="1"/>
  <c r="F14" i="163"/>
  <c r="F13" i="163"/>
  <c r="F12" i="163"/>
  <c r="F11" i="163"/>
  <c r="F10" i="163"/>
  <c r="F9" i="163"/>
  <c r="A2" i="163"/>
  <c r="A1" i="163"/>
  <c r="C96" i="161"/>
  <c r="B96" i="161"/>
  <c r="E94" i="161"/>
  <c r="D94" i="161"/>
  <c r="H94" i="161" s="1"/>
  <c r="C94" i="161"/>
  <c r="E93" i="161"/>
  <c r="D93" i="161"/>
  <c r="H93" i="161" s="1"/>
  <c r="C93" i="161"/>
  <c r="E92" i="161"/>
  <c r="D92" i="161"/>
  <c r="H92" i="161" s="1"/>
  <c r="C92" i="161"/>
  <c r="E91" i="161"/>
  <c r="D91" i="161"/>
  <c r="H91" i="161" s="1"/>
  <c r="H90" i="161" s="1"/>
  <c r="C91" i="161"/>
  <c r="E90" i="161"/>
  <c r="D90" i="161"/>
  <c r="C90" i="161"/>
  <c r="E89" i="161"/>
  <c r="D89" i="161"/>
  <c r="C89" i="161"/>
  <c r="B89" i="161"/>
  <c r="E86" i="161"/>
  <c r="D86" i="161"/>
  <c r="C86" i="161"/>
  <c r="H86" i="161" s="1"/>
  <c r="H141" i="161" s="1"/>
  <c r="H142" i="161" s="1"/>
  <c r="E85" i="161"/>
  <c r="D85" i="161"/>
  <c r="C85" i="161"/>
  <c r="H85" i="161" s="1"/>
  <c r="E84" i="161"/>
  <c r="D84" i="161"/>
  <c r="C84" i="161"/>
  <c r="H84" i="161" s="1"/>
  <c r="E83" i="161"/>
  <c r="D83" i="161"/>
  <c r="C83" i="161"/>
  <c r="H83" i="161" s="1"/>
  <c r="E82" i="161"/>
  <c r="D82" i="161"/>
  <c r="C82" i="161"/>
  <c r="H82" i="161" s="1"/>
  <c r="E80" i="161"/>
  <c r="D80" i="161"/>
  <c r="C80" i="161"/>
  <c r="H80" i="161" s="1"/>
  <c r="E79" i="161"/>
  <c r="D79" i="161"/>
  <c r="C79" i="161"/>
  <c r="H79" i="161" s="1"/>
  <c r="E78" i="161"/>
  <c r="D78" i="161"/>
  <c r="C78" i="161"/>
  <c r="H78" i="161" s="1"/>
  <c r="E76" i="161"/>
  <c r="D76" i="161"/>
  <c r="C76" i="161"/>
  <c r="H76" i="161" s="1"/>
  <c r="E74" i="161"/>
  <c r="D74" i="161"/>
  <c r="C74" i="161"/>
  <c r="H74" i="161" s="1"/>
  <c r="E73" i="161"/>
  <c r="D73" i="161"/>
  <c r="C73" i="161"/>
  <c r="H73" i="161" s="1"/>
  <c r="E72" i="161"/>
  <c r="D72" i="161"/>
  <c r="C72" i="161"/>
  <c r="H72" i="161" s="1"/>
  <c r="E71" i="161"/>
  <c r="D71" i="161"/>
  <c r="C71" i="161"/>
  <c r="H71" i="161" s="1"/>
  <c r="E70" i="161"/>
  <c r="D70" i="161"/>
  <c r="C70" i="161"/>
  <c r="H70" i="161" s="1"/>
  <c r="E69" i="161"/>
  <c r="D69" i="161"/>
  <c r="C69" i="161"/>
  <c r="H69" i="161" s="1"/>
  <c r="E68" i="161"/>
  <c r="D68" i="161"/>
  <c r="C68" i="161"/>
  <c r="H68" i="161" s="1"/>
  <c r="E67" i="161"/>
  <c r="E66" i="161" s="1"/>
  <c r="D67" i="161"/>
  <c r="C67" i="161"/>
  <c r="H67" i="161" s="1"/>
  <c r="G66" i="161"/>
  <c r="D66" i="161"/>
  <c r="B66" i="161"/>
  <c r="B48" i="161" s="1"/>
  <c r="E65" i="161"/>
  <c r="D65" i="161"/>
  <c r="C65" i="161"/>
  <c r="H65" i="161" s="1"/>
  <c r="E64" i="161"/>
  <c r="D64" i="161"/>
  <c r="C64" i="161"/>
  <c r="H64" i="161" s="1"/>
  <c r="E63" i="161"/>
  <c r="D63" i="161"/>
  <c r="C63" i="161"/>
  <c r="H63" i="161" s="1"/>
  <c r="E62" i="161"/>
  <c r="D62" i="161"/>
  <c r="C62" i="161"/>
  <c r="H62" i="161" s="1"/>
  <c r="E61" i="161"/>
  <c r="D61" i="161"/>
  <c r="C61" i="161"/>
  <c r="H61" i="161" s="1"/>
  <c r="E59" i="161"/>
  <c r="D59" i="161"/>
  <c r="C59" i="161"/>
  <c r="H59" i="161" s="1"/>
  <c r="E58" i="161"/>
  <c r="D58" i="161"/>
  <c r="C58" i="161"/>
  <c r="H58" i="161" s="1"/>
  <c r="E57" i="161"/>
  <c r="D57" i="161"/>
  <c r="C57" i="161"/>
  <c r="H57" i="161" s="1"/>
  <c r="E56" i="161"/>
  <c r="D56" i="161"/>
  <c r="C56" i="161"/>
  <c r="H56" i="161" s="1"/>
  <c r="E55" i="161"/>
  <c r="D55" i="161"/>
  <c r="C55" i="161"/>
  <c r="H55" i="161" s="1"/>
  <c r="E54" i="161"/>
  <c r="D54" i="161"/>
  <c r="C54" i="161"/>
  <c r="H54" i="161" s="1"/>
  <c r="E53" i="161"/>
  <c r="E52" i="161" s="1"/>
  <c r="D53" i="161"/>
  <c r="C53" i="161"/>
  <c r="H53" i="161" s="1"/>
  <c r="H52" i="161" s="1"/>
  <c r="G52" i="161"/>
  <c r="G48" i="161" s="1"/>
  <c r="D52" i="161"/>
  <c r="E51" i="161"/>
  <c r="D51" i="161"/>
  <c r="H51" i="161" s="1"/>
  <c r="C51" i="161"/>
  <c r="E50" i="161"/>
  <c r="D50" i="161"/>
  <c r="H50" i="161" s="1"/>
  <c r="C50" i="161"/>
  <c r="E49" i="161"/>
  <c r="D49" i="161"/>
  <c r="D48" i="161" s="1"/>
  <c r="C49" i="161"/>
  <c r="E48" i="161"/>
  <c r="E46" i="161"/>
  <c r="D46" i="161"/>
  <c r="H46" i="161" s="1"/>
  <c r="C46" i="161"/>
  <c r="E45" i="161"/>
  <c r="D45" i="161"/>
  <c r="H45" i="161" s="1"/>
  <c r="C45" i="161"/>
  <c r="E44" i="161"/>
  <c r="D44" i="161"/>
  <c r="H44" i="161" s="1"/>
  <c r="C44" i="161"/>
  <c r="E43" i="161"/>
  <c r="D43" i="161"/>
  <c r="H43" i="161" s="1"/>
  <c r="C43" i="161"/>
  <c r="E42" i="161"/>
  <c r="D42" i="161"/>
  <c r="H42" i="161" s="1"/>
  <c r="C42" i="161"/>
  <c r="E41" i="161"/>
  <c r="D41" i="161"/>
  <c r="H41" i="161" s="1"/>
  <c r="C41" i="161"/>
  <c r="E40" i="161"/>
  <c r="D40" i="161"/>
  <c r="H40" i="161" s="1"/>
  <c r="C40" i="161"/>
  <c r="E39" i="161"/>
  <c r="D39" i="161"/>
  <c r="H39" i="161" s="1"/>
  <c r="C39" i="161"/>
  <c r="E38" i="161"/>
  <c r="D38" i="161"/>
  <c r="H38" i="161" s="1"/>
  <c r="C38" i="161"/>
  <c r="E37" i="161"/>
  <c r="D37" i="161"/>
  <c r="H37" i="161" s="1"/>
  <c r="C37" i="161"/>
  <c r="E36" i="161"/>
  <c r="D36" i="161"/>
  <c r="H36" i="161" s="1"/>
  <c r="C36" i="161"/>
  <c r="E35" i="161"/>
  <c r="D35" i="161"/>
  <c r="H35" i="161" s="1"/>
  <c r="C35" i="161"/>
  <c r="E34" i="161"/>
  <c r="D34" i="161"/>
  <c r="H34" i="161" s="1"/>
  <c r="C34" i="161"/>
  <c r="F33" i="161"/>
  <c r="F95" i="161" s="1"/>
  <c r="E33" i="161"/>
  <c r="D33" i="161"/>
  <c r="C33" i="161"/>
  <c r="H33" i="161" s="1"/>
  <c r="E32" i="161"/>
  <c r="D32" i="161"/>
  <c r="C32" i="161"/>
  <c r="H32" i="161" s="1"/>
  <c r="E31" i="161"/>
  <c r="D31" i="161"/>
  <c r="C31" i="161"/>
  <c r="H31" i="161" s="1"/>
  <c r="E30" i="161"/>
  <c r="D30" i="161"/>
  <c r="C30" i="161"/>
  <c r="G29" i="161"/>
  <c r="D29" i="161"/>
  <c r="G28" i="161"/>
  <c r="E28" i="161"/>
  <c r="D28" i="161"/>
  <c r="C28" i="161"/>
  <c r="H28" i="161" s="1"/>
  <c r="E27" i="161"/>
  <c r="D27" i="161"/>
  <c r="C27" i="161"/>
  <c r="H27" i="161" s="1"/>
  <c r="E26" i="161"/>
  <c r="E25" i="161" s="1"/>
  <c r="D26" i="161"/>
  <c r="C26" i="161"/>
  <c r="G25" i="161"/>
  <c r="D25" i="161"/>
  <c r="E24" i="161"/>
  <c r="D24" i="161"/>
  <c r="H24" i="161" s="1"/>
  <c r="C24" i="161"/>
  <c r="E23" i="161"/>
  <c r="D23" i="161"/>
  <c r="H23" i="161" s="1"/>
  <c r="C23" i="161"/>
  <c r="E22" i="161"/>
  <c r="D22" i="161"/>
  <c r="H22" i="161" s="1"/>
  <c r="C22" i="161"/>
  <c r="E21" i="161"/>
  <c r="D21" i="161"/>
  <c r="D20" i="161" s="1"/>
  <c r="C21" i="161"/>
  <c r="G20" i="161"/>
  <c r="E20" i="161"/>
  <c r="C20" i="161"/>
  <c r="E19" i="161"/>
  <c r="D19" i="161"/>
  <c r="C19" i="161"/>
  <c r="H19" i="161" s="1"/>
  <c r="E18" i="161"/>
  <c r="D18" i="161"/>
  <c r="C18" i="161"/>
  <c r="H18" i="161" s="1"/>
  <c r="E17" i="161"/>
  <c r="D17" i="161"/>
  <c r="C17" i="161"/>
  <c r="H17" i="161" s="1"/>
  <c r="E16" i="161"/>
  <c r="D16" i="161"/>
  <c r="C16" i="161"/>
  <c r="H16" i="161" s="1"/>
  <c r="E15" i="161"/>
  <c r="D15" i="161"/>
  <c r="C15" i="161"/>
  <c r="H15" i="161" s="1"/>
  <c r="E14" i="161"/>
  <c r="D14" i="161"/>
  <c r="C14" i="161"/>
  <c r="H14" i="161" s="1"/>
  <c r="E13" i="161"/>
  <c r="D13" i="161"/>
  <c r="C13" i="161"/>
  <c r="G12" i="161"/>
  <c r="G95" i="161" s="1"/>
  <c r="D12" i="161"/>
  <c r="E11" i="161"/>
  <c r="D11" i="161"/>
  <c r="H11" i="161" s="1"/>
  <c r="C11" i="161"/>
  <c r="E10" i="161"/>
  <c r="D10" i="161"/>
  <c r="H10" i="161" s="1"/>
  <c r="C10" i="161"/>
  <c r="E9" i="161"/>
  <c r="D9" i="161"/>
  <c r="H9" i="161" s="1"/>
  <c r="C9" i="161"/>
  <c r="E8" i="161"/>
  <c r="D8" i="161"/>
  <c r="H8" i="161" s="1"/>
  <c r="C8" i="161"/>
  <c r="E7" i="161"/>
  <c r="D7" i="161"/>
  <c r="H7" i="161" s="1"/>
  <c r="C7" i="161"/>
  <c r="E6" i="161"/>
  <c r="D6" i="161"/>
  <c r="H6" i="161" s="1"/>
  <c r="C6" i="161"/>
  <c r="A3" i="161"/>
  <c r="A1" i="161"/>
  <c r="C95" i="160"/>
  <c r="D95" i="160" s="1"/>
  <c r="C94" i="160"/>
  <c r="D94" i="160" s="1"/>
  <c r="C93" i="160"/>
  <c r="D93" i="160" s="1"/>
  <c r="B92" i="160"/>
  <c r="C91" i="160"/>
  <c r="D91" i="160" s="1"/>
  <c r="C88" i="160"/>
  <c r="D88" i="160" s="1"/>
  <c r="C87" i="160"/>
  <c r="D87" i="160" s="1"/>
  <c r="C86" i="160"/>
  <c r="D86" i="160" s="1"/>
  <c r="C85" i="160"/>
  <c r="D85" i="160" s="1"/>
  <c r="C84" i="160"/>
  <c r="D84" i="160" s="1"/>
  <c r="C83" i="160"/>
  <c r="D83" i="160" s="1"/>
  <c r="C82" i="160"/>
  <c r="D82" i="160" s="1"/>
  <c r="C81" i="160"/>
  <c r="D81" i="160" s="1"/>
  <c r="C80" i="160"/>
  <c r="D80" i="160" s="1"/>
  <c r="C79" i="160"/>
  <c r="D79" i="160" s="1"/>
  <c r="C78" i="160"/>
  <c r="D78" i="160" s="1"/>
  <c r="C77" i="160"/>
  <c r="D77" i="160" s="1"/>
  <c r="C76" i="160"/>
  <c r="D76" i="160" s="1"/>
  <c r="C75" i="160"/>
  <c r="D75" i="160" s="1"/>
  <c r="C74" i="160"/>
  <c r="D74" i="160" s="1"/>
  <c r="C73" i="160"/>
  <c r="D73" i="160" s="1"/>
  <c r="C72" i="160"/>
  <c r="D72" i="160" s="1"/>
  <c r="C71" i="160"/>
  <c r="D71" i="160" s="1"/>
  <c r="C70" i="160"/>
  <c r="D70" i="160" s="1"/>
  <c r="C69" i="160"/>
  <c r="D69" i="160" s="1"/>
  <c r="D68" i="160" s="1"/>
  <c r="C67" i="160"/>
  <c r="D67" i="160" s="1"/>
  <c r="C66" i="160"/>
  <c r="D66" i="160" s="1"/>
  <c r="C65" i="160"/>
  <c r="D65" i="160" s="1"/>
  <c r="C64" i="160"/>
  <c r="D64" i="160" s="1"/>
  <c r="C63" i="160"/>
  <c r="D63" i="160" s="1"/>
  <c r="C62" i="160"/>
  <c r="D62" i="160" s="1"/>
  <c r="C61" i="160"/>
  <c r="D61" i="160" s="1"/>
  <c r="C59" i="160"/>
  <c r="D59" i="160" s="1"/>
  <c r="C58" i="160"/>
  <c r="D58" i="160" s="1"/>
  <c r="C57" i="160"/>
  <c r="D57" i="160" s="1"/>
  <c r="C56" i="160"/>
  <c r="D56" i="160" s="1"/>
  <c r="C55" i="160"/>
  <c r="D55" i="160" s="1"/>
  <c r="C54" i="160"/>
  <c r="D54" i="160" s="1"/>
  <c r="B53" i="160"/>
  <c r="B49" i="160" s="1"/>
  <c r="C52" i="160"/>
  <c r="D52" i="160" s="1"/>
  <c r="C51" i="160"/>
  <c r="D51" i="160" s="1"/>
  <c r="C50" i="160"/>
  <c r="D50" i="160" s="1"/>
  <c r="B48" i="160"/>
  <c r="C47" i="160"/>
  <c r="B47" i="160"/>
  <c r="D47" i="160" s="1"/>
  <c r="C46" i="160"/>
  <c r="B46" i="160"/>
  <c r="D46" i="160" s="1"/>
  <c r="C45" i="160"/>
  <c r="B45" i="160"/>
  <c r="D45" i="160" s="1"/>
  <c r="C44" i="160"/>
  <c r="B44" i="160"/>
  <c r="D44" i="160" s="1"/>
  <c r="C43" i="160"/>
  <c r="B43" i="160"/>
  <c r="D43" i="160" s="1"/>
  <c r="C42" i="160"/>
  <c r="B42" i="160"/>
  <c r="D42" i="160" s="1"/>
  <c r="C41" i="160"/>
  <c r="B41" i="160"/>
  <c r="D41" i="160" s="1"/>
  <c r="C40" i="160"/>
  <c r="B40" i="160"/>
  <c r="D40" i="160" s="1"/>
  <c r="C39" i="160"/>
  <c r="B39" i="160"/>
  <c r="D39" i="160" s="1"/>
  <c r="C38" i="160"/>
  <c r="B38" i="160"/>
  <c r="D38" i="160" s="1"/>
  <c r="C37" i="160"/>
  <c r="B37" i="160"/>
  <c r="D37" i="160" s="1"/>
  <c r="C36" i="160"/>
  <c r="B36" i="160"/>
  <c r="D36" i="160" s="1"/>
  <c r="C35" i="160"/>
  <c r="B35" i="160"/>
  <c r="D35" i="160" s="1"/>
  <c r="C34" i="160"/>
  <c r="B34" i="160"/>
  <c r="D34" i="160" s="1"/>
  <c r="C33" i="160"/>
  <c r="B33" i="160"/>
  <c r="D33" i="160" s="1"/>
  <c r="C32" i="160"/>
  <c r="D32" i="160" s="1"/>
  <c r="C31" i="160"/>
  <c r="C30" i="160" s="1"/>
  <c r="B31" i="160"/>
  <c r="B30" i="160"/>
  <c r="C29" i="160"/>
  <c r="D29" i="160" s="1"/>
  <c r="C28" i="160"/>
  <c r="D28" i="160" s="1"/>
  <c r="C27" i="160"/>
  <c r="D27" i="160" s="1"/>
  <c r="C26" i="160"/>
  <c r="B26" i="160"/>
  <c r="C25" i="160"/>
  <c r="B25" i="160"/>
  <c r="C24" i="160"/>
  <c r="B24" i="160"/>
  <c r="D23" i="160"/>
  <c r="C23" i="160"/>
  <c r="D22" i="160"/>
  <c r="C22" i="160"/>
  <c r="D21" i="160"/>
  <c r="C21" i="160"/>
  <c r="B21" i="160"/>
  <c r="C20" i="160"/>
  <c r="B20" i="160"/>
  <c r="D20" i="160" s="1"/>
  <c r="C19" i="160"/>
  <c r="B19" i="160"/>
  <c r="D19" i="160" s="1"/>
  <c r="C18" i="160"/>
  <c r="B18" i="160"/>
  <c r="D18" i="160" s="1"/>
  <c r="C17" i="160"/>
  <c r="B17" i="160"/>
  <c r="D17" i="160" s="1"/>
  <c r="C16" i="160"/>
  <c r="B16" i="160"/>
  <c r="D16" i="160" s="1"/>
  <c r="C15" i="160"/>
  <c r="D15" i="160" s="1"/>
  <c r="C14" i="160"/>
  <c r="D14" i="160" s="1"/>
  <c r="D13" i="160" s="1"/>
  <c r="C13" i="160"/>
  <c r="B13" i="160"/>
  <c r="C12" i="160"/>
  <c r="D12" i="160" s="1"/>
  <c r="C11" i="160"/>
  <c r="D11" i="160" s="1"/>
  <c r="C10" i="160"/>
  <c r="D10" i="160" s="1"/>
  <c r="C9" i="160"/>
  <c r="D9" i="160" s="1"/>
  <c r="C8" i="160"/>
  <c r="D8" i="160" s="1"/>
  <c r="C7" i="160"/>
  <c r="B7" i="160"/>
  <c r="D7" i="160" s="1"/>
  <c r="A3" i="160"/>
  <c r="A1" i="160"/>
  <c r="N94" i="159"/>
  <c r="M94" i="159"/>
  <c r="L94" i="159"/>
  <c r="K94" i="159"/>
  <c r="J94" i="159"/>
  <c r="I94" i="159"/>
  <c r="H94" i="159"/>
  <c r="G94" i="159"/>
  <c r="E94" i="159"/>
  <c r="D94" i="159"/>
  <c r="C94" i="159"/>
  <c r="B94" i="159"/>
  <c r="N93" i="159"/>
  <c r="M93" i="159"/>
  <c r="L93" i="159"/>
  <c r="K93" i="159"/>
  <c r="J93" i="159"/>
  <c r="I93" i="159"/>
  <c r="H93" i="159"/>
  <c r="G93" i="159"/>
  <c r="E93" i="159"/>
  <c r="D93" i="159"/>
  <c r="C93" i="159"/>
  <c r="B93" i="159"/>
  <c r="N92" i="159"/>
  <c r="M92" i="159"/>
  <c r="L92" i="159"/>
  <c r="K92" i="159"/>
  <c r="J92" i="159"/>
  <c r="I92" i="159"/>
  <c r="H92" i="159"/>
  <c r="G92" i="159"/>
  <c r="E92" i="159"/>
  <c r="D92" i="159"/>
  <c r="C92" i="159"/>
  <c r="B92" i="159"/>
  <c r="N91" i="159"/>
  <c r="N90" i="159" s="1"/>
  <c r="M91" i="159"/>
  <c r="M90" i="159" s="1"/>
  <c r="L91" i="159"/>
  <c r="L90" i="159" s="1"/>
  <c r="K91" i="159"/>
  <c r="J91" i="159"/>
  <c r="J90" i="159" s="1"/>
  <c r="I91" i="159"/>
  <c r="H91" i="159"/>
  <c r="H90" i="159" s="1"/>
  <c r="G91" i="159"/>
  <c r="E91" i="159"/>
  <c r="E90" i="159" s="1"/>
  <c r="D91" i="159"/>
  <c r="D90" i="159" s="1"/>
  <c r="C91" i="159"/>
  <c r="C90" i="159" s="1"/>
  <c r="B91" i="159"/>
  <c r="I90" i="159"/>
  <c r="N89" i="159"/>
  <c r="M89" i="159"/>
  <c r="L89" i="159"/>
  <c r="K89" i="159"/>
  <c r="J89" i="159"/>
  <c r="I89" i="159"/>
  <c r="H89" i="159"/>
  <c r="G89" i="159"/>
  <c r="E89" i="159"/>
  <c r="D89" i="159"/>
  <c r="C89" i="159"/>
  <c r="B89" i="159"/>
  <c r="N87" i="159"/>
  <c r="M87" i="159"/>
  <c r="L87" i="159"/>
  <c r="K87" i="159"/>
  <c r="J87" i="159"/>
  <c r="I87" i="159"/>
  <c r="H87" i="159"/>
  <c r="G87" i="159"/>
  <c r="E87" i="159"/>
  <c r="D87" i="159"/>
  <c r="C87" i="159"/>
  <c r="N86" i="159"/>
  <c r="M86" i="159"/>
  <c r="L86" i="159"/>
  <c r="K86" i="159"/>
  <c r="J86" i="159"/>
  <c r="I86" i="159"/>
  <c r="H86" i="159"/>
  <c r="G86" i="159"/>
  <c r="E86" i="159"/>
  <c r="D86" i="159"/>
  <c r="C86" i="159"/>
  <c r="N85" i="159"/>
  <c r="M85" i="159"/>
  <c r="L85" i="159"/>
  <c r="K85" i="159"/>
  <c r="J85" i="159"/>
  <c r="I85" i="159"/>
  <c r="H85" i="159"/>
  <c r="G85" i="159"/>
  <c r="E85" i="159"/>
  <c r="D85" i="159"/>
  <c r="C85" i="159"/>
  <c r="B85" i="159"/>
  <c r="O85" i="159" s="1"/>
  <c r="N84" i="159"/>
  <c r="M84" i="159"/>
  <c r="L84" i="159"/>
  <c r="K84" i="159"/>
  <c r="J84" i="159"/>
  <c r="I84" i="159"/>
  <c r="H84" i="159"/>
  <c r="G84" i="159"/>
  <c r="E84" i="159"/>
  <c r="D84" i="159"/>
  <c r="C84" i="159"/>
  <c r="N83" i="159"/>
  <c r="M83" i="159"/>
  <c r="L83" i="159"/>
  <c r="K83" i="159"/>
  <c r="J83" i="159"/>
  <c r="I83" i="159"/>
  <c r="H83" i="159"/>
  <c r="G83" i="159"/>
  <c r="E83" i="159"/>
  <c r="D83" i="159"/>
  <c r="C83" i="159"/>
  <c r="N82" i="159"/>
  <c r="M82" i="159"/>
  <c r="L82" i="159"/>
  <c r="K82" i="159"/>
  <c r="J82" i="159"/>
  <c r="I82" i="159"/>
  <c r="H82" i="159"/>
  <c r="G82" i="159"/>
  <c r="E82" i="159"/>
  <c r="D82" i="159"/>
  <c r="C82" i="159"/>
  <c r="N81" i="159"/>
  <c r="M81" i="159"/>
  <c r="L81" i="159"/>
  <c r="K81" i="159"/>
  <c r="J81" i="159"/>
  <c r="I81" i="159"/>
  <c r="H81" i="159"/>
  <c r="G81" i="159"/>
  <c r="E81" i="159"/>
  <c r="D81" i="159"/>
  <c r="C81" i="159"/>
  <c r="N80" i="159"/>
  <c r="M80" i="159"/>
  <c r="L80" i="159"/>
  <c r="K80" i="159"/>
  <c r="J80" i="159"/>
  <c r="I80" i="159"/>
  <c r="H80" i="159"/>
  <c r="G80" i="159"/>
  <c r="E80" i="159"/>
  <c r="D80" i="159"/>
  <c r="C80" i="159"/>
  <c r="N79" i="159"/>
  <c r="M79" i="159"/>
  <c r="L79" i="159"/>
  <c r="K79" i="159"/>
  <c r="J79" i="159"/>
  <c r="I79" i="159"/>
  <c r="H79" i="159"/>
  <c r="G79" i="159"/>
  <c r="E79" i="159"/>
  <c r="D79" i="159"/>
  <c r="C79" i="159"/>
  <c r="N78" i="159"/>
  <c r="M78" i="159"/>
  <c r="L78" i="159"/>
  <c r="K78" i="159"/>
  <c r="J78" i="159"/>
  <c r="I78" i="159"/>
  <c r="H78" i="159"/>
  <c r="G78" i="159"/>
  <c r="E78" i="159"/>
  <c r="D78" i="159"/>
  <c r="C78" i="159"/>
  <c r="N77" i="159"/>
  <c r="M77" i="159"/>
  <c r="L77" i="159"/>
  <c r="K77" i="159"/>
  <c r="J77" i="159"/>
  <c r="I77" i="159"/>
  <c r="H77" i="159"/>
  <c r="G77" i="159"/>
  <c r="E77" i="159"/>
  <c r="D77" i="159"/>
  <c r="C77" i="159"/>
  <c r="N76" i="159"/>
  <c r="M76" i="159"/>
  <c r="L76" i="159"/>
  <c r="K76" i="159"/>
  <c r="J76" i="159"/>
  <c r="I76" i="159"/>
  <c r="H76" i="159"/>
  <c r="G76" i="159"/>
  <c r="E76" i="159"/>
  <c r="D76" i="159"/>
  <c r="C76" i="159"/>
  <c r="N75" i="159"/>
  <c r="M75" i="159"/>
  <c r="L75" i="159"/>
  <c r="K75" i="159"/>
  <c r="J75" i="159"/>
  <c r="I75" i="159"/>
  <c r="H75" i="159"/>
  <c r="G75" i="159"/>
  <c r="E75" i="159"/>
  <c r="D75" i="159"/>
  <c r="C75" i="159"/>
  <c r="N74" i="159"/>
  <c r="M74" i="159"/>
  <c r="L74" i="159"/>
  <c r="K74" i="159"/>
  <c r="J74" i="159"/>
  <c r="I74" i="159"/>
  <c r="H74" i="159"/>
  <c r="G74" i="159"/>
  <c r="E74" i="159"/>
  <c r="D74" i="159"/>
  <c r="C74" i="159"/>
  <c r="N73" i="159"/>
  <c r="M73" i="159"/>
  <c r="L73" i="159"/>
  <c r="K73" i="159"/>
  <c r="J73" i="159"/>
  <c r="I73" i="159"/>
  <c r="H73" i="159"/>
  <c r="G73" i="159"/>
  <c r="E73" i="159"/>
  <c r="D73" i="159"/>
  <c r="C73" i="159"/>
  <c r="N72" i="159"/>
  <c r="M72" i="159"/>
  <c r="L72" i="159"/>
  <c r="K72" i="159"/>
  <c r="J72" i="159"/>
  <c r="I72" i="159"/>
  <c r="H72" i="159"/>
  <c r="G72" i="159"/>
  <c r="E72" i="159"/>
  <c r="D72" i="159"/>
  <c r="C72" i="159"/>
  <c r="N71" i="159"/>
  <c r="M71" i="159"/>
  <c r="L71" i="159"/>
  <c r="K71" i="159"/>
  <c r="J71" i="159"/>
  <c r="I71" i="159"/>
  <c r="H71" i="159"/>
  <c r="G71" i="159"/>
  <c r="E71" i="159"/>
  <c r="D71" i="159"/>
  <c r="C71" i="159"/>
  <c r="N70" i="159"/>
  <c r="M70" i="159"/>
  <c r="L70" i="159"/>
  <c r="K70" i="159"/>
  <c r="J70" i="159"/>
  <c r="I70" i="159"/>
  <c r="H70" i="159"/>
  <c r="G70" i="159"/>
  <c r="E70" i="159"/>
  <c r="D70" i="159"/>
  <c r="C70" i="159"/>
  <c r="N69" i="159"/>
  <c r="M69" i="159"/>
  <c r="L69" i="159"/>
  <c r="K69" i="159"/>
  <c r="J69" i="159"/>
  <c r="J67" i="159" s="1"/>
  <c r="I69" i="159"/>
  <c r="H69" i="159"/>
  <c r="G69" i="159"/>
  <c r="E69" i="159"/>
  <c r="D69" i="159"/>
  <c r="C69" i="159"/>
  <c r="N68" i="159"/>
  <c r="M68" i="159"/>
  <c r="L68" i="159"/>
  <c r="K68" i="159"/>
  <c r="J68" i="159"/>
  <c r="I68" i="159"/>
  <c r="H68" i="159"/>
  <c r="G68" i="159"/>
  <c r="E68" i="159"/>
  <c r="D68" i="159"/>
  <c r="C68" i="159"/>
  <c r="N67" i="159"/>
  <c r="E67" i="159"/>
  <c r="N66" i="159"/>
  <c r="M66" i="159"/>
  <c r="L66" i="159"/>
  <c r="K66" i="159"/>
  <c r="J66" i="159"/>
  <c r="I66" i="159"/>
  <c r="H66" i="159"/>
  <c r="G66" i="159"/>
  <c r="E66" i="159"/>
  <c r="D66" i="159"/>
  <c r="C66" i="159"/>
  <c r="N65" i="159"/>
  <c r="M65" i="159"/>
  <c r="L65" i="159"/>
  <c r="K65" i="159"/>
  <c r="J65" i="159"/>
  <c r="I65" i="159"/>
  <c r="H65" i="159"/>
  <c r="G65" i="159"/>
  <c r="E65" i="159"/>
  <c r="D65" i="159"/>
  <c r="C65" i="159"/>
  <c r="N64" i="159"/>
  <c r="M64" i="159"/>
  <c r="L64" i="159"/>
  <c r="K64" i="159"/>
  <c r="J64" i="159"/>
  <c r="I64" i="159"/>
  <c r="H64" i="159"/>
  <c r="G64" i="159"/>
  <c r="E64" i="159"/>
  <c r="D64" i="159"/>
  <c r="C64" i="159"/>
  <c r="N63" i="159"/>
  <c r="M63" i="159"/>
  <c r="L63" i="159"/>
  <c r="K63" i="159"/>
  <c r="J63" i="159"/>
  <c r="I63" i="159"/>
  <c r="H63" i="159"/>
  <c r="G63" i="159"/>
  <c r="E63" i="159"/>
  <c r="D63" i="159"/>
  <c r="C63" i="159"/>
  <c r="N62" i="159"/>
  <c r="M62" i="159"/>
  <c r="L62" i="159"/>
  <c r="K62" i="159"/>
  <c r="J62" i="159"/>
  <c r="I62" i="159"/>
  <c r="H62" i="159"/>
  <c r="G62" i="159"/>
  <c r="E62" i="159"/>
  <c r="D62" i="159"/>
  <c r="C62" i="159"/>
  <c r="N61" i="159"/>
  <c r="M61" i="159"/>
  <c r="L61" i="159"/>
  <c r="K61" i="159"/>
  <c r="J61" i="159"/>
  <c r="I61" i="159"/>
  <c r="H61" i="159"/>
  <c r="G61" i="159"/>
  <c r="E61" i="159"/>
  <c r="D61" i="159"/>
  <c r="C61" i="159"/>
  <c r="N60" i="159"/>
  <c r="M60" i="159"/>
  <c r="L60" i="159"/>
  <c r="K60" i="159"/>
  <c r="J60" i="159"/>
  <c r="I60" i="159"/>
  <c r="H60" i="159"/>
  <c r="G60" i="159"/>
  <c r="E60" i="159"/>
  <c r="D60" i="159"/>
  <c r="C60" i="159"/>
  <c r="N59" i="159"/>
  <c r="M59" i="159"/>
  <c r="L59" i="159"/>
  <c r="K59" i="159"/>
  <c r="J59" i="159"/>
  <c r="I59" i="159"/>
  <c r="H59" i="159"/>
  <c r="G59" i="159"/>
  <c r="E59" i="159"/>
  <c r="D59" i="159"/>
  <c r="C59" i="159"/>
  <c r="N58" i="159"/>
  <c r="M58" i="159"/>
  <c r="L58" i="159"/>
  <c r="K58" i="159"/>
  <c r="J58" i="159"/>
  <c r="I58" i="159"/>
  <c r="H58" i="159"/>
  <c r="G58" i="159"/>
  <c r="E58" i="159"/>
  <c r="D58" i="159"/>
  <c r="C58" i="159"/>
  <c r="N57" i="159"/>
  <c r="M57" i="159"/>
  <c r="L57" i="159"/>
  <c r="K57" i="159"/>
  <c r="J57" i="159"/>
  <c r="I57" i="159"/>
  <c r="H57" i="159"/>
  <c r="G57" i="159"/>
  <c r="E57" i="159"/>
  <c r="D57" i="159"/>
  <c r="C57" i="159"/>
  <c r="N56" i="159"/>
  <c r="M56" i="159"/>
  <c r="L56" i="159"/>
  <c r="K56" i="159"/>
  <c r="J56" i="159"/>
  <c r="I56" i="159"/>
  <c r="H56" i="159"/>
  <c r="G56" i="159"/>
  <c r="E56" i="159"/>
  <c r="D56" i="159"/>
  <c r="C56" i="159"/>
  <c r="N55" i="159"/>
  <c r="M55" i="159"/>
  <c r="L55" i="159"/>
  <c r="K55" i="159"/>
  <c r="J55" i="159"/>
  <c r="I55" i="159"/>
  <c r="H55" i="159"/>
  <c r="G55" i="159"/>
  <c r="E55" i="159"/>
  <c r="D55" i="159"/>
  <c r="C55" i="159"/>
  <c r="N54" i="159"/>
  <c r="M54" i="159"/>
  <c r="M52" i="159" s="1"/>
  <c r="L54" i="159"/>
  <c r="K54" i="159"/>
  <c r="J54" i="159"/>
  <c r="I54" i="159"/>
  <c r="H54" i="159"/>
  <c r="G54" i="159"/>
  <c r="E54" i="159"/>
  <c r="D54" i="159"/>
  <c r="D52" i="159" s="1"/>
  <c r="C54" i="159"/>
  <c r="N53" i="159"/>
  <c r="N52" i="159" s="1"/>
  <c r="M53" i="159"/>
  <c r="L53" i="159"/>
  <c r="L52" i="159" s="1"/>
  <c r="K53" i="159"/>
  <c r="J53" i="159"/>
  <c r="J52" i="159" s="1"/>
  <c r="I53" i="159"/>
  <c r="H53" i="159"/>
  <c r="H52" i="159" s="1"/>
  <c r="G53" i="159"/>
  <c r="E53" i="159"/>
  <c r="E52" i="159" s="1"/>
  <c r="D53" i="159"/>
  <c r="C53" i="159"/>
  <c r="C52" i="159" s="1"/>
  <c r="I52" i="159"/>
  <c r="N51" i="159"/>
  <c r="M51" i="159"/>
  <c r="L51" i="159"/>
  <c r="K51" i="159"/>
  <c r="J51" i="159"/>
  <c r="I51" i="159"/>
  <c r="H51" i="159"/>
  <c r="G51" i="159"/>
  <c r="E51" i="159"/>
  <c r="D51" i="159"/>
  <c r="C51" i="159"/>
  <c r="N50" i="159"/>
  <c r="M50" i="159"/>
  <c r="L50" i="159"/>
  <c r="K50" i="159"/>
  <c r="J50" i="159"/>
  <c r="I50" i="159"/>
  <c r="H50" i="159"/>
  <c r="G50" i="159"/>
  <c r="E50" i="159"/>
  <c r="D50" i="159"/>
  <c r="C50" i="159"/>
  <c r="N49" i="159"/>
  <c r="M49" i="159"/>
  <c r="L49" i="159"/>
  <c r="K49" i="159"/>
  <c r="J49" i="159"/>
  <c r="I49" i="159"/>
  <c r="H49" i="159"/>
  <c r="G49" i="159"/>
  <c r="E49" i="159"/>
  <c r="D49" i="159"/>
  <c r="C49" i="159"/>
  <c r="F48" i="159"/>
  <c r="N46" i="159"/>
  <c r="M46" i="159"/>
  <c r="L46" i="159"/>
  <c r="K46" i="159"/>
  <c r="J46" i="159"/>
  <c r="I46" i="159"/>
  <c r="H46" i="159"/>
  <c r="G46" i="159"/>
  <c r="E46" i="159"/>
  <c r="D46" i="159"/>
  <c r="C46" i="159"/>
  <c r="N45" i="159"/>
  <c r="M45" i="159"/>
  <c r="L45" i="159"/>
  <c r="K45" i="159"/>
  <c r="J45" i="159"/>
  <c r="I45" i="159"/>
  <c r="H45" i="159"/>
  <c r="G45" i="159"/>
  <c r="E45" i="159"/>
  <c r="D45" i="159"/>
  <c r="C45" i="159"/>
  <c r="N44" i="159"/>
  <c r="M44" i="159"/>
  <c r="L44" i="159"/>
  <c r="K44" i="159"/>
  <c r="J44" i="159"/>
  <c r="I44" i="159"/>
  <c r="H44" i="159"/>
  <c r="G44" i="159"/>
  <c r="E44" i="159"/>
  <c r="D44" i="159"/>
  <c r="C44" i="159"/>
  <c r="N43" i="159"/>
  <c r="M43" i="159"/>
  <c r="L43" i="159"/>
  <c r="K43" i="159"/>
  <c r="J43" i="159"/>
  <c r="I43" i="159"/>
  <c r="H43" i="159"/>
  <c r="G43" i="159"/>
  <c r="E43" i="159"/>
  <c r="D43" i="159"/>
  <c r="C43" i="159"/>
  <c r="N42" i="159"/>
  <c r="M42" i="159"/>
  <c r="L42" i="159"/>
  <c r="K42" i="159"/>
  <c r="J42" i="159"/>
  <c r="I42" i="159"/>
  <c r="H42" i="159"/>
  <c r="G42" i="159"/>
  <c r="E42" i="159"/>
  <c r="D42" i="159"/>
  <c r="C42" i="159"/>
  <c r="N41" i="159"/>
  <c r="M41" i="159"/>
  <c r="L41" i="159"/>
  <c r="K41" i="159"/>
  <c r="J41" i="159"/>
  <c r="I41" i="159"/>
  <c r="H41" i="159"/>
  <c r="G41" i="159"/>
  <c r="E41" i="159"/>
  <c r="D41" i="159"/>
  <c r="C41" i="159"/>
  <c r="N40" i="159"/>
  <c r="M40" i="159"/>
  <c r="L40" i="159"/>
  <c r="K40" i="159"/>
  <c r="J40" i="159"/>
  <c r="I40" i="159"/>
  <c r="H40" i="159"/>
  <c r="G40" i="159"/>
  <c r="E40" i="159"/>
  <c r="D40" i="159"/>
  <c r="C40" i="159"/>
  <c r="B40" i="159"/>
  <c r="N39" i="159"/>
  <c r="M39" i="159"/>
  <c r="L39" i="159"/>
  <c r="K39" i="159"/>
  <c r="J39" i="159"/>
  <c r="I39" i="159"/>
  <c r="H39" i="159"/>
  <c r="G39" i="159"/>
  <c r="E39" i="159"/>
  <c r="D39" i="159"/>
  <c r="C39" i="159"/>
  <c r="N38" i="159"/>
  <c r="M38" i="159"/>
  <c r="L38" i="159"/>
  <c r="K38" i="159"/>
  <c r="J38" i="159"/>
  <c r="I38" i="159"/>
  <c r="H38" i="159"/>
  <c r="G38" i="159"/>
  <c r="E38" i="159"/>
  <c r="D38" i="159"/>
  <c r="C38" i="159"/>
  <c r="N37" i="159"/>
  <c r="M37" i="159"/>
  <c r="L37" i="159"/>
  <c r="K37" i="159"/>
  <c r="J37" i="159"/>
  <c r="I37" i="159"/>
  <c r="H37" i="159"/>
  <c r="G37" i="159"/>
  <c r="E37" i="159"/>
  <c r="D37" i="159"/>
  <c r="C37" i="159"/>
  <c r="N36" i="159"/>
  <c r="M36" i="159"/>
  <c r="L36" i="159"/>
  <c r="K36" i="159"/>
  <c r="J36" i="159"/>
  <c r="I36" i="159"/>
  <c r="H36" i="159"/>
  <c r="G36" i="159"/>
  <c r="F36" i="159"/>
  <c r="E36" i="159"/>
  <c r="D36" i="159"/>
  <c r="C36" i="159"/>
  <c r="N35" i="159"/>
  <c r="M35" i="159"/>
  <c r="L35" i="159"/>
  <c r="K35" i="159"/>
  <c r="J35" i="159"/>
  <c r="I35" i="159"/>
  <c r="H35" i="159"/>
  <c r="G35" i="159"/>
  <c r="E35" i="159"/>
  <c r="D35" i="159"/>
  <c r="C35" i="159"/>
  <c r="N34" i="159"/>
  <c r="M34" i="159"/>
  <c r="L34" i="159"/>
  <c r="K34" i="159"/>
  <c r="J34" i="159"/>
  <c r="I34" i="159"/>
  <c r="H34" i="159"/>
  <c r="G34" i="159"/>
  <c r="E34" i="159"/>
  <c r="D34" i="159"/>
  <c r="C34" i="159"/>
  <c r="N33" i="159"/>
  <c r="M33" i="159"/>
  <c r="L33" i="159"/>
  <c r="K33" i="159"/>
  <c r="J33" i="159"/>
  <c r="I33" i="159"/>
  <c r="H33" i="159"/>
  <c r="G33" i="159"/>
  <c r="E33" i="159"/>
  <c r="D33" i="159"/>
  <c r="C33" i="159"/>
  <c r="N32" i="159"/>
  <c r="M32" i="159"/>
  <c r="L32" i="159"/>
  <c r="K32" i="159"/>
  <c r="J32" i="159"/>
  <c r="I32" i="159"/>
  <c r="H32" i="159"/>
  <c r="G32" i="159"/>
  <c r="E32" i="159"/>
  <c r="D32" i="159"/>
  <c r="C32" i="159"/>
  <c r="N31" i="159"/>
  <c r="M31" i="159"/>
  <c r="L31" i="159"/>
  <c r="K31" i="159"/>
  <c r="J31" i="159"/>
  <c r="I31" i="159"/>
  <c r="H31" i="159"/>
  <c r="G31" i="159"/>
  <c r="F31" i="159"/>
  <c r="E31" i="159"/>
  <c r="D31" i="159"/>
  <c r="C31" i="159"/>
  <c r="N30" i="159"/>
  <c r="M30" i="159"/>
  <c r="L30" i="159"/>
  <c r="K30" i="159"/>
  <c r="J30" i="159"/>
  <c r="I30" i="159"/>
  <c r="H30" i="159"/>
  <c r="G30" i="159"/>
  <c r="F30" i="159"/>
  <c r="E30" i="159"/>
  <c r="D30" i="159"/>
  <c r="C30" i="159"/>
  <c r="N29" i="159"/>
  <c r="M29" i="159"/>
  <c r="L29" i="159"/>
  <c r="K29" i="159"/>
  <c r="J29" i="159"/>
  <c r="I29" i="159"/>
  <c r="H29" i="159"/>
  <c r="G29" i="159"/>
  <c r="F29" i="159"/>
  <c r="F95" i="159" s="1"/>
  <c r="E29" i="159"/>
  <c r="D29" i="159"/>
  <c r="C29" i="159"/>
  <c r="N28" i="159"/>
  <c r="M28" i="159"/>
  <c r="L28" i="159"/>
  <c r="K28" i="159"/>
  <c r="J28" i="159"/>
  <c r="I28" i="159"/>
  <c r="H28" i="159"/>
  <c r="G28" i="159"/>
  <c r="E28" i="159"/>
  <c r="D28" i="159"/>
  <c r="C28" i="159"/>
  <c r="N27" i="159"/>
  <c r="M27" i="159"/>
  <c r="L27" i="159"/>
  <c r="L25" i="159" s="1"/>
  <c r="K27" i="159"/>
  <c r="J27" i="159"/>
  <c r="I27" i="159"/>
  <c r="H27" i="159"/>
  <c r="H25" i="159" s="1"/>
  <c r="G27" i="159"/>
  <c r="E27" i="159"/>
  <c r="D27" i="159"/>
  <c r="C27" i="159"/>
  <c r="C25" i="159" s="1"/>
  <c r="N26" i="159"/>
  <c r="M26" i="159"/>
  <c r="M25" i="159" s="1"/>
  <c r="L26" i="159"/>
  <c r="K26" i="159"/>
  <c r="K25" i="159" s="1"/>
  <c r="J26" i="159"/>
  <c r="I26" i="159"/>
  <c r="I25" i="159" s="1"/>
  <c r="H26" i="159"/>
  <c r="G26" i="159"/>
  <c r="G25" i="159" s="1"/>
  <c r="E26" i="159"/>
  <c r="D26" i="159"/>
  <c r="D25" i="159" s="1"/>
  <c r="C26" i="159"/>
  <c r="N25" i="159"/>
  <c r="J25" i="159"/>
  <c r="E25" i="159"/>
  <c r="N24" i="159"/>
  <c r="M24" i="159"/>
  <c r="L24" i="159"/>
  <c r="K24" i="159"/>
  <c r="J24" i="159"/>
  <c r="I24" i="159"/>
  <c r="H24" i="159"/>
  <c r="G24" i="159"/>
  <c r="E24" i="159"/>
  <c r="D24" i="159"/>
  <c r="C24" i="159"/>
  <c r="N23" i="159"/>
  <c r="M23" i="159"/>
  <c r="L23" i="159"/>
  <c r="K23" i="159"/>
  <c r="J23" i="159"/>
  <c r="I23" i="159"/>
  <c r="H23" i="159"/>
  <c r="G23" i="159"/>
  <c r="E23" i="159"/>
  <c r="D23" i="159"/>
  <c r="C23" i="159"/>
  <c r="N22" i="159"/>
  <c r="M22" i="159"/>
  <c r="L22" i="159"/>
  <c r="K22" i="159"/>
  <c r="J22" i="159"/>
  <c r="I22" i="159"/>
  <c r="H22" i="159"/>
  <c r="G22" i="159"/>
  <c r="E22" i="159"/>
  <c r="D22" i="159"/>
  <c r="C22" i="159"/>
  <c r="N21" i="159"/>
  <c r="M21" i="159"/>
  <c r="L21" i="159"/>
  <c r="K21" i="159"/>
  <c r="K20" i="159" s="1"/>
  <c r="J21" i="159"/>
  <c r="I21" i="159"/>
  <c r="H21" i="159"/>
  <c r="G21" i="159"/>
  <c r="G20" i="159" s="1"/>
  <c r="E21" i="159"/>
  <c r="D21" i="159"/>
  <c r="C21" i="159"/>
  <c r="M20" i="159"/>
  <c r="I20" i="159"/>
  <c r="D20" i="159"/>
  <c r="N19" i="159"/>
  <c r="M19" i="159"/>
  <c r="L19" i="159"/>
  <c r="K19" i="159"/>
  <c r="J19" i="159"/>
  <c r="I19" i="159"/>
  <c r="H19" i="159"/>
  <c r="G19" i="159"/>
  <c r="E19" i="159"/>
  <c r="D19" i="159"/>
  <c r="C19" i="159"/>
  <c r="N18" i="159"/>
  <c r="M18" i="159"/>
  <c r="L18" i="159"/>
  <c r="K18" i="159"/>
  <c r="J18" i="159"/>
  <c r="I18" i="159"/>
  <c r="H18" i="159"/>
  <c r="G18" i="159"/>
  <c r="E18" i="159"/>
  <c r="D18" i="159"/>
  <c r="C18" i="159"/>
  <c r="N17" i="159"/>
  <c r="M17" i="159"/>
  <c r="L17" i="159"/>
  <c r="K17" i="159"/>
  <c r="J17" i="159"/>
  <c r="I17" i="159"/>
  <c r="H17" i="159"/>
  <c r="G17" i="159"/>
  <c r="E17" i="159"/>
  <c r="D17" i="159"/>
  <c r="C17" i="159"/>
  <c r="N16" i="159"/>
  <c r="M16" i="159"/>
  <c r="L16" i="159"/>
  <c r="K16" i="159"/>
  <c r="J16" i="159"/>
  <c r="I16" i="159"/>
  <c r="H16" i="159"/>
  <c r="G16" i="159"/>
  <c r="E16" i="159"/>
  <c r="D16" i="159"/>
  <c r="C16" i="159"/>
  <c r="N15" i="159"/>
  <c r="M15" i="159"/>
  <c r="L15" i="159"/>
  <c r="K15" i="159"/>
  <c r="J15" i="159"/>
  <c r="I15" i="159"/>
  <c r="H15" i="159"/>
  <c r="G15" i="159"/>
  <c r="E15" i="159"/>
  <c r="D15" i="159"/>
  <c r="C15" i="159"/>
  <c r="N14" i="159"/>
  <c r="M14" i="159"/>
  <c r="L14" i="159"/>
  <c r="L12" i="159" s="1"/>
  <c r="K14" i="159"/>
  <c r="J14" i="159"/>
  <c r="I14" i="159"/>
  <c r="H14" i="159"/>
  <c r="H12" i="159" s="1"/>
  <c r="G14" i="159"/>
  <c r="E14" i="159"/>
  <c r="D14" i="159"/>
  <c r="C14" i="159"/>
  <c r="C12" i="159" s="1"/>
  <c r="N13" i="159"/>
  <c r="M13" i="159"/>
  <c r="M12" i="159" s="1"/>
  <c r="L13" i="159"/>
  <c r="K13" i="159"/>
  <c r="K12" i="159" s="1"/>
  <c r="J13" i="159"/>
  <c r="I13" i="159"/>
  <c r="I12" i="159" s="1"/>
  <c r="H13" i="159"/>
  <c r="G13" i="159"/>
  <c r="G12" i="159" s="1"/>
  <c r="E13" i="159"/>
  <c r="D13" i="159"/>
  <c r="D12" i="159" s="1"/>
  <c r="C13" i="159"/>
  <c r="N12" i="159"/>
  <c r="J12" i="159"/>
  <c r="E12" i="159"/>
  <c r="N11" i="159"/>
  <c r="M11" i="159"/>
  <c r="L11" i="159"/>
  <c r="K11" i="159"/>
  <c r="J11" i="159"/>
  <c r="I11" i="159"/>
  <c r="H11" i="159"/>
  <c r="G11" i="159"/>
  <c r="E11" i="159"/>
  <c r="D11" i="159"/>
  <c r="C11" i="159"/>
  <c r="N10" i="159"/>
  <c r="M10" i="159"/>
  <c r="L10" i="159"/>
  <c r="K10" i="159"/>
  <c r="J10" i="159"/>
  <c r="I10" i="159"/>
  <c r="H10" i="159"/>
  <c r="G10" i="159"/>
  <c r="E10" i="159"/>
  <c r="D10" i="159"/>
  <c r="C10" i="159"/>
  <c r="N9" i="159"/>
  <c r="M9" i="159"/>
  <c r="L9" i="159"/>
  <c r="K9" i="159"/>
  <c r="J9" i="159"/>
  <c r="I9" i="159"/>
  <c r="H9" i="159"/>
  <c r="G9" i="159"/>
  <c r="E9" i="159"/>
  <c r="D9" i="159"/>
  <c r="C9" i="159"/>
  <c r="N8" i="159"/>
  <c r="M8" i="159"/>
  <c r="L8" i="159"/>
  <c r="K8" i="159"/>
  <c r="J8" i="159"/>
  <c r="I8" i="159"/>
  <c r="H8" i="159"/>
  <c r="G8" i="159"/>
  <c r="E8" i="159"/>
  <c r="D8" i="159"/>
  <c r="C8" i="159"/>
  <c r="N7" i="159"/>
  <c r="M7" i="159"/>
  <c r="L7" i="159"/>
  <c r="K7" i="159"/>
  <c r="J7" i="159"/>
  <c r="I7" i="159"/>
  <c r="H7" i="159"/>
  <c r="G7" i="159"/>
  <c r="E7" i="159"/>
  <c r="D7" i="159"/>
  <c r="C7" i="159"/>
  <c r="N6" i="159"/>
  <c r="M6" i="159"/>
  <c r="L6" i="159"/>
  <c r="K6" i="159"/>
  <c r="J6" i="159"/>
  <c r="I6" i="159"/>
  <c r="H6" i="159"/>
  <c r="G6" i="159"/>
  <c r="E6" i="159"/>
  <c r="D6" i="159"/>
  <c r="C6" i="159"/>
  <c r="A3" i="159"/>
  <c r="A1" i="159"/>
  <c r="K94" i="158"/>
  <c r="I94" i="158"/>
  <c r="H94" i="158"/>
  <c r="G94" i="158"/>
  <c r="F94" i="158"/>
  <c r="E94" i="158"/>
  <c r="D94" i="158"/>
  <c r="C94" i="158"/>
  <c r="L94" i="158" s="1"/>
  <c r="M94" i="158" s="1"/>
  <c r="B94" i="158"/>
  <c r="K93" i="158"/>
  <c r="I93" i="158"/>
  <c r="H93" i="158"/>
  <c r="G93" i="158"/>
  <c r="F93" i="158"/>
  <c r="E93" i="158"/>
  <c r="D93" i="158"/>
  <c r="C93" i="158"/>
  <c r="B93" i="158"/>
  <c r="K92" i="158"/>
  <c r="I92" i="158"/>
  <c r="I91" i="158" s="1"/>
  <c r="H92" i="158"/>
  <c r="G92" i="158"/>
  <c r="G91" i="158" s="1"/>
  <c r="F92" i="158"/>
  <c r="E92" i="158"/>
  <c r="E91" i="158" s="1"/>
  <c r="D92" i="158"/>
  <c r="C92" i="158"/>
  <c r="L92" i="158" s="1"/>
  <c r="B92" i="158"/>
  <c r="K91" i="158"/>
  <c r="H91" i="158"/>
  <c r="F91" i="158"/>
  <c r="D91" i="158"/>
  <c r="B91" i="158"/>
  <c r="K90" i="158"/>
  <c r="I90" i="158"/>
  <c r="H90" i="158"/>
  <c r="G90" i="158"/>
  <c r="F90" i="158"/>
  <c r="E90" i="158"/>
  <c r="D90" i="158"/>
  <c r="C90" i="158"/>
  <c r="L90" i="158" s="1"/>
  <c r="M90" i="158" s="1"/>
  <c r="B90" i="158"/>
  <c r="K87" i="158"/>
  <c r="I87" i="158"/>
  <c r="H87" i="158"/>
  <c r="G87" i="158"/>
  <c r="F87" i="158"/>
  <c r="E87" i="158"/>
  <c r="D87" i="158"/>
  <c r="C87" i="158"/>
  <c r="B87" i="158"/>
  <c r="K86" i="158"/>
  <c r="I86" i="158"/>
  <c r="H86" i="158"/>
  <c r="G86" i="158"/>
  <c r="F86" i="158"/>
  <c r="E86" i="158"/>
  <c r="D86" i="158"/>
  <c r="C86" i="158"/>
  <c r="L86" i="158" s="1"/>
  <c r="M86" i="158" s="1"/>
  <c r="B86" i="158"/>
  <c r="K85" i="158"/>
  <c r="I85" i="158"/>
  <c r="H85" i="158"/>
  <c r="G85" i="158"/>
  <c r="F85" i="158"/>
  <c r="E85" i="158"/>
  <c r="D85" i="158"/>
  <c r="C85" i="158"/>
  <c r="B85" i="158"/>
  <c r="K84" i="158"/>
  <c r="I84" i="158"/>
  <c r="H84" i="158"/>
  <c r="G84" i="158"/>
  <c r="F84" i="158"/>
  <c r="E84" i="158"/>
  <c r="D84" i="158"/>
  <c r="C84" i="158"/>
  <c r="L84" i="158" s="1"/>
  <c r="M84" i="158" s="1"/>
  <c r="B84" i="158"/>
  <c r="K83" i="158"/>
  <c r="I83" i="158"/>
  <c r="H83" i="158"/>
  <c r="G83" i="158"/>
  <c r="F83" i="158"/>
  <c r="E83" i="158"/>
  <c r="D83" i="158"/>
  <c r="C83" i="158"/>
  <c r="B83" i="158"/>
  <c r="K82" i="158"/>
  <c r="I82" i="158"/>
  <c r="H82" i="158"/>
  <c r="G82" i="158"/>
  <c r="F82" i="158"/>
  <c r="E82" i="158"/>
  <c r="D82" i="158"/>
  <c r="C82" i="158"/>
  <c r="L82" i="158" s="1"/>
  <c r="M82" i="158" s="1"/>
  <c r="B82" i="158"/>
  <c r="K81" i="158"/>
  <c r="I81" i="158"/>
  <c r="H81" i="158"/>
  <c r="G81" i="158"/>
  <c r="F81" i="158"/>
  <c r="E81" i="158"/>
  <c r="D81" i="158"/>
  <c r="C81" i="158"/>
  <c r="B81" i="158"/>
  <c r="K80" i="158"/>
  <c r="I80" i="158"/>
  <c r="H80" i="158"/>
  <c r="G80" i="158"/>
  <c r="F80" i="158"/>
  <c r="E80" i="158"/>
  <c r="D80" i="158"/>
  <c r="C80" i="158"/>
  <c r="L80" i="158" s="1"/>
  <c r="M80" i="158" s="1"/>
  <c r="B80" i="158"/>
  <c r="K79" i="158"/>
  <c r="I79" i="158"/>
  <c r="H79" i="158"/>
  <c r="G79" i="158"/>
  <c r="F79" i="158"/>
  <c r="E79" i="158"/>
  <c r="D79" i="158"/>
  <c r="C79" i="158"/>
  <c r="B79" i="158"/>
  <c r="K78" i="158"/>
  <c r="I78" i="158"/>
  <c r="H78" i="158"/>
  <c r="G78" i="158"/>
  <c r="F78" i="158"/>
  <c r="E78" i="158"/>
  <c r="D78" i="158"/>
  <c r="C78" i="158"/>
  <c r="L78" i="158" s="1"/>
  <c r="M78" i="158" s="1"/>
  <c r="B78" i="158"/>
  <c r="K77" i="158"/>
  <c r="I77" i="158"/>
  <c r="H77" i="158"/>
  <c r="G77" i="158"/>
  <c r="F77" i="158"/>
  <c r="E77" i="158"/>
  <c r="D77" i="158"/>
  <c r="C77" i="158"/>
  <c r="B77" i="158"/>
  <c r="K76" i="158"/>
  <c r="I76" i="158"/>
  <c r="H76" i="158"/>
  <c r="G76" i="158"/>
  <c r="F76" i="158"/>
  <c r="E76" i="158"/>
  <c r="D76" i="158"/>
  <c r="C76" i="158"/>
  <c r="L76" i="158" s="1"/>
  <c r="M76" i="158" s="1"/>
  <c r="B76" i="158"/>
  <c r="K75" i="158"/>
  <c r="I75" i="158"/>
  <c r="H75" i="158"/>
  <c r="G75" i="158"/>
  <c r="F75" i="158"/>
  <c r="E75" i="158"/>
  <c r="D75" i="158"/>
  <c r="C75" i="158"/>
  <c r="B75" i="158"/>
  <c r="K74" i="158"/>
  <c r="I74" i="158"/>
  <c r="H74" i="158"/>
  <c r="G74" i="158"/>
  <c r="F74" i="158"/>
  <c r="E74" i="158"/>
  <c r="D74" i="158"/>
  <c r="C74" i="158"/>
  <c r="L74" i="158" s="1"/>
  <c r="M74" i="158" s="1"/>
  <c r="B74" i="158"/>
  <c r="K73" i="158"/>
  <c r="I73" i="158"/>
  <c r="H73" i="158"/>
  <c r="G73" i="158"/>
  <c r="F73" i="158"/>
  <c r="E73" i="158"/>
  <c r="D73" i="158"/>
  <c r="C73" i="158"/>
  <c r="B73" i="158"/>
  <c r="K72" i="158"/>
  <c r="I72" i="158"/>
  <c r="H72" i="158"/>
  <c r="G72" i="158"/>
  <c r="F72" i="158"/>
  <c r="E72" i="158"/>
  <c r="D72" i="158"/>
  <c r="C72" i="158"/>
  <c r="L72" i="158" s="1"/>
  <c r="M72" i="158" s="1"/>
  <c r="B72" i="158"/>
  <c r="K71" i="158"/>
  <c r="I71" i="158"/>
  <c r="H71" i="158"/>
  <c r="G71" i="158"/>
  <c r="F71" i="158"/>
  <c r="E71" i="158"/>
  <c r="D71" i="158"/>
  <c r="C71" i="158"/>
  <c r="B71" i="158"/>
  <c r="K70" i="158"/>
  <c r="I70" i="158"/>
  <c r="H70" i="158"/>
  <c r="G70" i="158"/>
  <c r="F70" i="158"/>
  <c r="E70" i="158"/>
  <c r="D70" i="158"/>
  <c r="C70" i="158"/>
  <c r="L70" i="158" s="1"/>
  <c r="M70" i="158" s="1"/>
  <c r="B70" i="158"/>
  <c r="K69" i="158"/>
  <c r="I69" i="158"/>
  <c r="H69" i="158"/>
  <c r="G69" i="158"/>
  <c r="F69" i="158"/>
  <c r="E69" i="158"/>
  <c r="D69" i="158"/>
  <c r="C69" i="158"/>
  <c r="B69" i="158"/>
  <c r="K68" i="158"/>
  <c r="I68" i="158"/>
  <c r="I67" i="158" s="1"/>
  <c r="H68" i="158"/>
  <c r="G68" i="158"/>
  <c r="G67" i="158" s="1"/>
  <c r="F68" i="158"/>
  <c r="E68" i="158"/>
  <c r="E67" i="158" s="1"/>
  <c r="D68" i="158"/>
  <c r="C68" i="158"/>
  <c r="L68" i="158" s="1"/>
  <c r="B68" i="158"/>
  <c r="K67" i="158"/>
  <c r="H67" i="158"/>
  <c r="F67" i="158"/>
  <c r="D67" i="158"/>
  <c r="B67" i="158"/>
  <c r="K66" i="158"/>
  <c r="I66" i="158"/>
  <c r="H66" i="158"/>
  <c r="G66" i="158"/>
  <c r="F66" i="158"/>
  <c r="E66" i="158"/>
  <c r="D66" i="158"/>
  <c r="C66" i="158"/>
  <c r="L66" i="158" s="1"/>
  <c r="M66" i="158" s="1"/>
  <c r="B66" i="158"/>
  <c r="K65" i="158"/>
  <c r="I65" i="158"/>
  <c r="H65" i="158"/>
  <c r="G65" i="158"/>
  <c r="F65" i="158"/>
  <c r="E65" i="158"/>
  <c r="D65" i="158"/>
  <c r="C65" i="158"/>
  <c r="B65" i="158"/>
  <c r="K64" i="158"/>
  <c r="I64" i="158"/>
  <c r="H64" i="158"/>
  <c r="G64" i="158"/>
  <c r="F64" i="158"/>
  <c r="E64" i="158"/>
  <c r="D64" i="158"/>
  <c r="C64" i="158"/>
  <c r="L64" i="158" s="1"/>
  <c r="M64" i="158" s="1"/>
  <c r="B64" i="158"/>
  <c r="K63" i="158"/>
  <c r="I63" i="158"/>
  <c r="H63" i="158"/>
  <c r="G63" i="158"/>
  <c r="F63" i="158"/>
  <c r="E63" i="158"/>
  <c r="D63" i="158"/>
  <c r="D48" i="158" s="1"/>
  <c r="C63" i="158"/>
  <c r="B63" i="158"/>
  <c r="K62" i="158"/>
  <c r="I62" i="158"/>
  <c r="H62" i="158"/>
  <c r="G62" i="158"/>
  <c r="F62" i="158"/>
  <c r="E62" i="158"/>
  <c r="D62" i="158"/>
  <c r="C62" i="158"/>
  <c r="L62" i="158" s="1"/>
  <c r="M62" i="158" s="1"/>
  <c r="B62" i="158"/>
  <c r="K61" i="158"/>
  <c r="I61" i="158"/>
  <c r="H61" i="158"/>
  <c r="G61" i="158"/>
  <c r="F61" i="158"/>
  <c r="E61" i="158"/>
  <c r="D61" i="158"/>
  <c r="C61" i="158"/>
  <c r="B61" i="158"/>
  <c r="K60" i="158"/>
  <c r="I60" i="158"/>
  <c r="H60" i="158"/>
  <c r="G60" i="158"/>
  <c r="F60" i="158"/>
  <c r="E60" i="158"/>
  <c r="D60" i="158"/>
  <c r="C60" i="158"/>
  <c r="L60" i="158" s="1"/>
  <c r="M60" i="158" s="1"/>
  <c r="B60" i="158"/>
  <c r="K58" i="158"/>
  <c r="I58" i="158"/>
  <c r="H58" i="158"/>
  <c r="G58" i="158"/>
  <c r="F58" i="158"/>
  <c r="E58" i="158"/>
  <c r="D58" i="158"/>
  <c r="C58" i="158"/>
  <c r="B58" i="158"/>
  <c r="K57" i="158"/>
  <c r="I57" i="158"/>
  <c r="H57" i="158"/>
  <c r="G57" i="158"/>
  <c r="F57" i="158"/>
  <c r="E57" i="158"/>
  <c r="D57" i="158"/>
  <c r="C57" i="158"/>
  <c r="L57" i="158" s="1"/>
  <c r="M57" i="158" s="1"/>
  <c r="B57" i="158"/>
  <c r="K56" i="158"/>
  <c r="I56" i="158"/>
  <c r="H56" i="158"/>
  <c r="G56" i="158"/>
  <c r="F56" i="158"/>
  <c r="E56" i="158"/>
  <c r="D56" i="158"/>
  <c r="C56" i="158"/>
  <c r="B56" i="158"/>
  <c r="K55" i="158"/>
  <c r="I55" i="158"/>
  <c r="H55" i="158"/>
  <c r="G55" i="158"/>
  <c r="F55" i="158"/>
  <c r="E55" i="158"/>
  <c r="D55" i="158"/>
  <c r="C55" i="158"/>
  <c r="L55" i="158" s="1"/>
  <c r="M55" i="158" s="1"/>
  <c r="B55" i="158"/>
  <c r="K54" i="158"/>
  <c r="I54" i="158"/>
  <c r="H54" i="158"/>
  <c r="G54" i="158"/>
  <c r="F54" i="158"/>
  <c r="E54" i="158"/>
  <c r="D54" i="158"/>
  <c r="C54" i="158"/>
  <c r="B54" i="158"/>
  <c r="K53" i="158"/>
  <c r="I53" i="158"/>
  <c r="I52" i="158" s="1"/>
  <c r="H53" i="158"/>
  <c r="G53" i="158"/>
  <c r="G52" i="158" s="1"/>
  <c r="F53" i="158"/>
  <c r="E53" i="158"/>
  <c r="E52" i="158" s="1"/>
  <c r="D53" i="158"/>
  <c r="C53" i="158"/>
  <c r="L53" i="158" s="1"/>
  <c r="B53" i="158"/>
  <c r="K52" i="158"/>
  <c r="H52" i="158"/>
  <c r="F52" i="158"/>
  <c r="D52" i="158"/>
  <c r="B52" i="158"/>
  <c r="K51" i="158"/>
  <c r="I51" i="158"/>
  <c r="H51" i="158"/>
  <c r="G51" i="158"/>
  <c r="F51" i="158"/>
  <c r="E51" i="158"/>
  <c r="D51" i="158"/>
  <c r="C51" i="158"/>
  <c r="L51" i="158" s="1"/>
  <c r="M51" i="158" s="1"/>
  <c r="B51" i="158"/>
  <c r="K50" i="158"/>
  <c r="I50" i="158"/>
  <c r="H50" i="158"/>
  <c r="G50" i="158"/>
  <c r="F50" i="158"/>
  <c r="E50" i="158"/>
  <c r="D50" i="158"/>
  <c r="C50" i="158"/>
  <c r="B50" i="158"/>
  <c r="K49" i="158"/>
  <c r="I49" i="158"/>
  <c r="I48" i="158" s="1"/>
  <c r="H49" i="158"/>
  <c r="G49" i="158"/>
  <c r="G48" i="158" s="1"/>
  <c r="F49" i="158"/>
  <c r="E49" i="158"/>
  <c r="E48" i="158" s="1"/>
  <c r="D49" i="158"/>
  <c r="C49" i="158"/>
  <c r="L49" i="158" s="1"/>
  <c r="B49" i="158"/>
  <c r="K48" i="158"/>
  <c r="H48" i="158"/>
  <c r="F48" i="158"/>
  <c r="B48" i="158"/>
  <c r="K46" i="158"/>
  <c r="I46" i="158"/>
  <c r="H46" i="158"/>
  <c r="G46" i="158"/>
  <c r="F46" i="158"/>
  <c r="E46" i="158"/>
  <c r="D46" i="158"/>
  <c r="C46" i="158"/>
  <c r="L46" i="158" s="1"/>
  <c r="M46" i="158" s="1"/>
  <c r="B46" i="158"/>
  <c r="K45" i="158"/>
  <c r="I45" i="158"/>
  <c r="H45" i="158"/>
  <c r="G45" i="158"/>
  <c r="F45" i="158"/>
  <c r="E45" i="158"/>
  <c r="D45" i="158"/>
  <c r="C45" i="158"/>
  <c r="B45" i="158"/>
  <c r="K44" i="158"/>
  <c r="I44" i="158"/>
  <c r="H44" i="158"/>
  <c r="G44" i="158"/>
  <c r="F44" i="158"/>
  <c r="E44" i="158"/>
  <c r="D44" i="158"/>
  <c r="C44" i="158"/>
  <c r="L44" i="158" s="1"/>
  <c r="M44" i="158" s="1"/>
  <c r="B44" i="158"/>
  <c r="K43" i="158"/>
  <c r="I43" i="158"/>
  <c r="H43" i="158"/>
  <c r="G43" i="158"/>
  <c r="F43" i="158"/>
  <c r="E43" i="158"/>
  <c r="D43" i="158"/>
  <c r="C43" i="158"/>
  <c r="B43" i="158"/>
  <c r="K42" i="158"/>
  <c r="I42" i="158"/>
  <c r="H42" i="158"/>
  <c r="G42" i="158"/>
  <c r="F42" i="158"/>
  <c r="E42" i="158"/>
  <c r="D42" i="158"/>
  <c r="C42" i="158"/>
  <c r="L42" i="158" s="1"/>
  <c r="M42" i="158" s="1"/>
  <c r="B42" i="158"/>
  <c r="K41" i="158"/>
  <c r="I41" i="158"/>
  <c r="H41" i="158"/>
  <c r="G41" i="158"/>
  <c r="F41" i="158"/>
  <c r="E41" i="158"/>
  <c r="D41" i="158"/>
  <c r="C41" i="158"/>
  <c r="B41" i="158"/>
  <c r="K40" i="158"/>
  <c r="I40" i="158"/>
  <c r="H40" i="158"/>
  <c r="G40" i="158"/>
  <c r="F40" i="158"/>
  <c r="E40" i="158"/>
  <c r="D40" i="158"/>
  <c r="C40" i="158"/>
  <c r="L40" i="158" s="1"/>
  <c r="M40" i="158" s="1"/>
  <c r="B40" i="158"/>
  <c r="K39" i="158"/>
  <c r="I39" i="158"/>
  <c r="H39" i="158"/>
  <c r="G39" i="158"/>
  <c r="F39" i="158"/>
  <c r="E39" i="158"/>
  <c r="D39" i="158"/>
  <c r="C39" i="158"/>
  <c r="B39" i="158"/>
  <c r="K38" i="158"/>
  <c r="I38" i="158"/>
  <c r="H38" i="158"/>
  <c r="G38" i="158"/>
  <c r="F38" i="158"/>
  <c r="E38" i="158"/>
  <c r="D38" i="158"/>
  <c r="C38" i="158"/>
  <c r="L38" i="158" s="1"/>
  <c r="M38" i="158" s="1"/>
  <c r="B38" i="158"/>
  <c r="K37" i="158"/>
  <c r="J37" i="158"/>
  <c r="J96" i="158" s="1"/>
  <c r="I37" i="158"/>
  <c r="H37" i="158"/>
  <c r="G37" i="158"/>
  <c r="F37" i="158"/>
  <c r="E37" i="158"/>
  <c r="D37" i="158"/>
  <c r="C37" i="158"/>
  <c r="L37" i="158" s="1"/>
  <c r="M37" i="158" s="1"/>
  <c r="B37" i="158"/>
  <c r="K36" i="158"/>
  <c r="I36" i="158"/>
  <c r="H36" i="158"/>
  <c r="G36" i="158"/>
  <c r="F36" i="158"/>
  <c r="E36" i="158"/>
  <c r="D36" i="158"/>
  <c r="C36" i="158"/>
  <c r="B36" i="158"/>
  <c r="K35" i="158"/>
  <c r="I35" i="158"/>
  <c r="H35" i="158"/>
  <c r="G35" i="158"/>
  <c r="F35" i="158"/>
  <c r="E35" i="158"/>
  <c r="D35" i="158"/>
  <c r="C35" i="158"/>
  <c r="L35" i="158" s="1"/>
  <c r="M35" i="158" s="1"/>
  <c r="B35" i="158"/>
  <c r="K34" i="158"/>
  <c r="I34" i="158"/>
  <c r="H34" i="158"/>
  <c r="G34" i="158"/>
  <c r="F34" i="158"/>
  <c r="E34" i="158"/>
  <c r="D34" i="158"/>
  <c r="C34" i="158"/>
  <c r="B34" i="158"/>
  <c r="K33" i="158"/>
  <c r="I33" i="158"/>
  <c r="H33" i="158"/>
  <c r="G33" i="158"/>
  <c r="F33" i="158"/>
  <c r="E33" i="158"/>
  <c r="D33" i="158"/>
  <c r="C33" i="158"/>
  <c r="L33" i="158" s="1"/>
  <c r="M33" i="158" s="1"/>
  <c r="B33" i="158"/>
  <c r="K32" i="158"/>
  <c r="I32" i="158"/>
  <c r="H32" i="158"/>
  <c r="G32" i="158"/>
  <c r="F32" i="158"/>
  <c r="E32" i="158"/>
  <c r="D32" i="158"/>
  <c r="C32" i="158"/>
  <c r="B32" i="158"/>
  <c r="K31" i="158"/>
  <c r="I31" i="158"/>
  <c r="H31" i="158"/>
  <c r="G31" i="158"/>
  <c r="F31" i="158"/>
  <c r="E31" i="158"/>
  <c r="D31" i="158"/>
  <c r="C31" i="158"/>
  <c r="L31" i="158" s="1"/>
  <c r="M31" i="158" s="1"/>
  <c r="B31" i="158"/>
  <c r="K30" i="158"/>
  <c r="K29" i="158" s="1"/>
  <c r="I30" i="158"/>
  <c r="H30" i="158"/>
  <c r="H29" i="158" s="1"/>
  <c r="G30" i="158"/>
  <c r="F30" i="158"/>
  <c r="F29" i="158" s="1"/>
  <c r="E30" i="158"/>
  <c r="D30" i="158"/>
  <c r="D29" i="158" s="1"/>
  <c r="C30" i="158"/>
  <c r="B30" i="158"/>
  <c r="B29" i="158" s="1"/>
  <c r="I29" i="158"/>
  <c r="G29" i="158"/>
  <c r="E29" i="158"/>
  <c r="C29" i="158"/>
  <c r="K28" i="158"/>
  <c r="I28" i="158"/>
  <c r="H28" i="158"/>
  <c r="G28" i="158"/>
  <c r="F28" i="158"/>
  <c r="E28" i="158"/>
  <c r="D28" i="158"/>
  <c r="C28" i="158"/>
  <c r="B28" i="158"/>
  <c r="K27" i="158"/>
  <c r="I27" i="158"/>
  <c r="H27" i="158"/>
  <c r="G27" i="158"/>
  <c r="F27" i="158"/>
  <c r="E27" i="158"/>
  <c r="D27" i="158"/>
  <c r="C27" i="158"/>
  <c r="L27" i="158" s="1"/>
  <c r="M27" i="158" s="1"/>
  <c r="B27" i="158"/>
  <c r="K26" i="158"/>
  <c r="K25" i="158" s="1"/>
  <c r="I26" i="158"/>
  <c r="H26" i="158"/>
  <c r="H25" i="158" s="1"/>
  <c r="G26" i="158"/>
  <c r="F26" i="158"/>
  <c r="F25" i="158" s="1"/>
  <c r="E26" i="158"/>
  <c r="D26" i="158"/>
  <c r="D25" i="158" s="1"/>
  <c r="C26" i="158"/>
  <c r="B26" i="158"/>
  <c r="B25" i="158" s="1"/>
  <c r="I25" i="158"/>
  <c r="G25" i="158"/>
  <c r="E25" i="158"/>
  <c r="C25" i="158"/>
  <c r="K24" i="158"/>
  <c r="I24" i="158"/>
  <c r="H24" i="158"/>
  <c r="G24" i="158"/>
  <c r="F24" i="158"/>
  <c r="E24" i="158"/>
  <c r="D24" i="158"/>
  <c r="C24" i="158"/>
  <c r="B24" i="158"/>
  <c r="K23" i="158"/>
  <c r="I23" i="158"/>
  <c r="H23" i="158"/>
  <c r="G23" i="158"/>
  <c r="F23" i="158"/>
  <c r="E23" i="158"/>
  <c r="D23" i="158"/>
  <c r="C23" i="158"/>
  <c r="L23" i="158" s="1"/>
  <c r="M23" i="158" s="1"/>
  <c r="B23" i="158"/>
  <c r="K22" i="158"/>
  <c r="I22" i="158"/>
  <c r="H22" i="158"/>
  <c r="G22" i="158"/>
  <c r="F22" i="158"/>
  <c r="E22" i="158"/>
  <c r="D22" i="158"/>
  <c r="C22" i="158"/>
  <c r="B22" i="158"/>
  <c r="K21" i="158"/>
  <c r="I21" i="158"/>
  <c r="I20" i="158" s="1"/>
  <c r="H21" i="158"/>
  <c r="G21" i="158"/>
  <c r="G20" i="158" s="1"/>
  <c r="F21" i="158"/>
  <c r="E21" i="158"/>
  <c r="E20" i="158" s="1"/>
  <c r="D21" i="158"/>
  <c r="C21" i="158"/>
  <c r="L21" i="158" s="1"/>
  <c r="B21" i="158"/>
  <c r="K20" i="158"/>
  <c r="H20" i="158"/>
  <c r="F20" i="158"/>
  <c r="D20" i="158"/>
  <c r="B20" i="158"/>
  <c r="K19" i="158"/>
  <c r="I19" i="158"/>
  <c r="H19" i="158"/>
  <c r="G19" i="158"/>
  <c r="F19" i="158"/>
  <c r="E19" i="158"/>
  <c r="D19" i="158"/>
  <c r="C19" i="158"/>
  <c r="L19" i="158" s="1"/>
  <c r="M19" i="158" s="1"/>
  <c r="B19" i="158"/>
  <c r="K18" i="158"/>
  <c r="I18" i="158"/>
  <c r="H18" i="158"/>
  <c r="G18" i="158"/>
  <c r="F18" i="158"/>
  <c r="E18" i="158"/>
  <c r="D18" i="158"/>
  <c r="C18" i="158"/>
  <c r="B18" i="158"/>
  <c r="K17" i="158"/>
  <c r="I17" i="158"/>
  <c r="H17" i="158"/>
  <c r="G17" i="158"/>
  <c r="F17" i="158"/>
  <c r="E17" i="158"/>
  <c r="D17" i="158"/>
  <c r="C17" i="158"/>
  <c r="L17" i="158" s="1"/>
  <c r="M17" i="158" s="1"/>
  <c r="B17" i="158"/>
  <c r="K16" i="158"/>
  <c r="I16" i="158"/>
  <c r="H16" i="158"/>
  <c r="G16" i="158"/>
  <c r="F16" i="158"/>
  <c r="E16" i="158"/>
  <c r="D16" i="158"/>
  <c r="C16" i="158"/>
  <c r="B16" i="158"/>
  <c r="K15" i="158"/>
  <c r="I15" i="158"/>
  <c r="H15" i="158"/>
  <c r="G15" i="158"/>
  <c r="F15" i="158"/>
  <c r="E15" i="158"/>
  <c r="D15" i="158"/>
  <c r="C15" i="158"/>
  <c r="L15" i="158" s="1"/>
  <c r="M15" i="158" s="1"/>
  <c r="B15" i="158"/>
  <c r="K14" i="158"/>
  <c r="I14" i="158"/>
  <c r="H14" i="158"/>
  <c r="G14" i="158"/>
  <c r="F14" i="158"/>
  <c r="E14" i="158"/>
  <c r="D14" i="158"/>
  <c r="D12" i="158" s="1"/>
  <c r="C14" i="158"/>
  <c r="B14" i="158"/>
  <c r="B12" i="158" s="1"/>
  <c r="K13" i="158"/>
  <c r="I13" i="158"/>
  <c r="H13" i="158"/>
  <c r="G13" i="158"/>
  <c r="G12" i="158" s="1"/>
  <c r="F13" i="158"/>
  <c r="E13" i="158"/>
  <c r="D13" i="158"/>
  <c r="C13" i="158"/>
  <c r="L13" i="158" s="1"/>
  <c r="B13" i="158"/>
  <c r="I12" i="158"/>
  <c r="E12" i="158"/>
  <c r="C12" i="158"/>
  <c r="K11" i="158"/>
  <c r="I11" i="158"/>
  <c r="H11" i="158"/>
  <c r="G11" i="158"/>
  <c r="F11" i="158"/>
  <c r="E11" i="158"/>
  <c r="D11" i="158"/>
  <c r="C11" i="158"/>
  <c r="B11" i="158"/>
  <c r="K10" i="158"/>
  <c r="I10" i="158"/>
  <c r="H10" i="158"/>
  <c r="G10" i="158"/>
  <c r="F10" i="158"/>
  <c r="E10" i="158"/>
  <c r="D10" i="158"/>
  <c r="C10" i="158"/>
  <c r="L10" i="158" s="1"/>
  <c r="M10" i="158" s="1"/>
  <c r="B10" i="158"/>
  <c r="K9" i="158"/>
  <c r="I9" i="158"/>
  <c r="H9" i="158"/>
  <c r="G9" i="158"/>
  <c r="F9" i="158"/>
  <c r="E9" i="158"/>
  <c r="D9" i="158"/>
  <c r="C9" i="158"/>
  <c r="B9" i="158"/>
  <c r="K8" i="158"/>
  <c r="I8" i="158"/>
  <c r="H8" i="158"/>
  <c r="G8" i="158"/>
  <c r="F8" i="158"/>
  <c r="E8" i="158"/>
  <c r="D8" i="158"/>
  <c r="C8" i="158"/>
  <c r="L8" i="158" s="1"/>
  <c r="M8" i="158" s="1"/>
  <c r="B8" i="158"/>
  <c r="K7" i="158"/>
  <c r="I7" i="158"/>
  <c r="H7" i="158"/>
  <c r="G7" i="158"/>
  <c r="F7" i="158"/>
  <c r="E7" i="158"/>
  <c r="D7" i="158"/>
  <c r="C7" i="158"/>
  <c r="B7" i="158"/>
  <c r="K6" i="158"/>
  <c r="I6" i="158"/>
  <c r="H6" i="158"/>
  <c r="G6" i="158"/>
  <c r="F6" i="158"/>
  <c r="E6" i="158"/>
  <c r="D6" i="158"/>
  <c r="C6" i="158"/>
  <c r="L6" i="158" s="1"/>
  <c r="M6" i="158" s="1"/>
  <c r="B6" i="158"/>
  <c r="A3" i="158"/>
  <c r="A1" i="158"/>
  <c r="J93" i="157"/>
  <c r="H93" i="157"/>
  <c r="G93" i="157"/>
  <c r="F93" i="157"/>
  <c r="E93" i="157"/>
  <c r="D93" i="157"/>
  <c r="C93" i="157"/>
  <c r="B93" i="157"/>
  <c r="J92" i="157"/>
  <c r="H92" i="157"/>
  <c r="G92" i="157"/>
  <c r="F92" i="157"/>
  <c r="E92" i="157"/>
  <c r="D92" i="157"/>
  <c r="C92" i="157"/>
  <c r="B92" i="157"/>
  <c r="J91" i="157"/>
  <c r="J90" i="157" s="1"/>
  <c r="H91" i="157"/>
  <c r="H90" i="157" s="1"/>
  <c r="G91" i="157"/>
  <c r="G90" i="157" s="1"/>
  <c r="F91" i="157"/>
  <c r="E91" i="157"/>
  <c r="E90" i="157" s="1"/>
  <c r="D91" i="157"/>
  <c r="D90" i="157" s="1"/>
  <c r="C91" i="157"/>
  <c r="C90" i="157" s="1"/>
  <c r="B91" i="157"/>
  <c r="F90" i="157"/>
  <c r="B90" i="157"/>
  <c r="J89" i="157"/>
  <c r="I89" i="157"/>
  <c r="H89" i="157"/>
  <c r="G89" i="157"/>
  <c r="F89" i="157"/>
  <c r="E89" i="157"/>
  <c r="D89" i="157"/>
  <c r="C89" i="157"/>
  <c r="B89" i="157"/>
  <c r="J87" i="157"/>
  <c r="H87" i="157"/>
  <c r="G87" i="157"/>
  <c r="F87" i="157"/>
  <c r="E87" i="157"/>
  <c r="D87" i="157"/>
  <c r="C87" i="157"/>
  <c r="B87" i="157"/>
  <c r="J86" i="157"/>
  <c r="H86" i="157"/>
  <c r="G86" i="157"/>
  <c r="F86" i="157"/>
  <c r="E86" i="157"/>
  <c r="D86" i="157"/>
  <c r="C86" i="157"/>
  <c r="B86" i="157"/>
  <c r="J85" i="157"/>
  <c r="H85" i="157"/>
  <c r="G85" i="157"/>
  <c r="F85" i="157"/>
  <c r="E85" i="157"/>
  <c r="D85" i="157"/>
  <c r="C85" i="157"/>
  <c r="B85" i="157"/>
  <c r="J84" i="157"/>
  <c r="H84" i="157"/>
  <c r="G84" i="157"/>
  <c r="F84" i="157"/>
  <c r="E84" i="157"/>
  <c r="D84" i="157"/>
  <c r="C84" i="157"/>
  <c r="B84" i="157"/>
  <c r="J83" i="157"/>
  <c r="H83" i="157"/>
  <c r="G83" i="157"/>
  <c r="F83" i="157"/>
  <c r="E83" i="157"/>
  <c r="D83" i="157"/>
  <c r="C83" i="157"/>
  <c r="B83" i="157"/>
  <c r="J82" i="157"/>
  <c r="H82" i="157"/>
  <c r="G82" i="157"/>
  <c r="F82" i="157"/>
  <c r="E82" i="157"/>
  <c r="D82" i="157"/>
  <c r="C82" i="157"/>
  <c r="B82" i="157"/>
  <c r="J81" i="157"/>
  <c r="H81" i="157"/>
  <c r="G81" i="157"/>
  <c r="F81" i="157"/>
  <c r="E81" i="157"/>
  <c r="D81" i="157"/>
  <c r="C81" i="157"/>
  <c r="B81" i="157"/>
  <c r="J80" i="157"/>
  <c r="H80" i="157"/>
  <c r="G80" i="157"/>
  <c r="F80" i="157"/>
  <c r="E80" i="157"/>
  <c r="D80" i="157"/>
  <c r="C80" i="157"/>
  <c r="B80" i="157"/>
  <c r="J79" i="157"/>
  <c r="H79" i="157"/>
  <c r="G79" i="157"/>
  <c r="F79" i="157"/>
  <c r="E79" i="157"/>
  <c r="D79" i="157"/>
  <c r="C79" i="157"/>
  <c r="B79" i="157"/>
  <c r="J78" i="157"/>
  <c r="H78" i="157"/>
  <c r="G78" i="157"/>
  <c r="F78" i="157"/>
  <c r="E78" i="157"/>
  <c r="D78" i="157"/>
  <c r="C78" i="157"/>
  <c r="B78" i="157"/>
  <c r="J77" i="157"/>
  <c r="H77" i="157"/>
  <c r="G77" i="157"/>
  <c r="F77" i="157"/>
  <c r="E77" i="157"/>
  <c r="D77" i="157"/>
  <c r="C77" i="157"/>
  <c r="B77" i="157"/>
  <c r="J76" i="157"/>
  <c r="H76" i="157"/>
  <c r="G76" i="157"/>
  <c r="F76" i="157"/>
  <c r="E76" i="157"/>
  <c r="D76" i="157"/>
  <c r="C76" i="157"/>
  <c r="B76" i="157"/>
  <c r="J75" i="157"/>
  <c r="H75" i="157"/>
  <c r="G75" i="157"/>
  <c r="F75" i="157"/>
  <c r="E75" i="157"/>
  <c r="D75" i="157"/>
  <c r="C75" i="157"/>
  <c r="B75" i="157"/>
  <c r="J74" i="157"/>
  <c r="H74" i="157"/>
  <c r="G74" i="157"/>
  <c r="F74" i="157"/>
  <c r="E74" i="157"/>
  <c r="D74" i="157"/>
  <c r="C74" i="157"/>
  <c r="B74" i="157"/>
  <c r="J73" i="157"/>
  <c r="H73" i="157"/>
  <c r="G73" i="157"/>
  <c r="F73" i="157"/>
  <c r="E73" i="157"/>
  <c r="D73" i="157"/>
  <c r="C73" i="157"/>
  <c r="B73" i="157"/>
  <c r="J72" i="157"/>
  <c r="H72" i="157"/>
  <c r="G72" i="157"/>
  <c r="F72" i="157"/>
  <c r="E72" i="157"/>
  <c r="D72" i="157"/>
  <c r="C72" i="157"/>
  <c r="B72" i="157"/>
  <c r="J71" i="157"/>
  <c r="H71" i="157"/>
  <c r="G71" i="157"/>
  <c r="F71" i="157"/>
  <c r="E71" i="157"/>
  <c r="D71" i="157"/>
  <c r="C71" i="157"/>
  <c r="B71" i="157"/>
  <c r="J70" i="157"/>
  <c r="H70" i="157"/>
  <c r="G70" i="157"/>
  <c r="F70" i="157"/>
  <c r="E70" i="157"/>
  <c r="D70" i="157"/>
  <c r="C70" i="157"/>
  <c r="B70" i="157"/>
  <c r="J69" i="157"/>
  <c r="H69" i="157"/>
  <c r="G69" i="157"/>
  <c r="F69" i="157"/>
  <c r="E69" i="157"/>
  <c r="D69" i="157"/>
  <c r="C69" i="157"/>
  <c r="B69" i="157"/>
  <c r="J68" i="157"/>
  <c r="J67" i="157" s="1"/>
  <c r="H68" i="157"/>
  <c r="G68" i="157"/>
  <c r="G67" i="157" s="1"/>
  <c r="F68" i="157"/>
  <c r="E68" i="157"/>
  <c r="E67" i="157" s="1"/>
  <c r="D68" i="157"/>
  <c r="C68" i="157"/>
  <c r="C67" i="157" s="1"/>
  <c r="B68" i="157"/>
  <c r="H67" i="157"/>
  <c r="F67" i="157"/>
  <c r="D67" i="157"/>
  <c r="B67" i="157"/>
  <c r="J66" i="157"/>
  <c r="H66" i="157"/>
  <c r="G66" i="157"/>
  <c r="F66" i="157"/>
  <c r="E66" i="157"/>
  <c r="D66" i="157"/>
  <c r="C66" i="157"/>
  <c r="B66" i="157"/>
  <c r="J65" i="157"/>
  <c r="H65" i="157"/>
  <c r="G65" i="157"/>
  <c r="F65" i="157"/>
  <c r="E65" i="157"/>
  <c r="D65" i="157"/>
  <c r="C65" i="157"/>
  <c r="B65" i="157"/>
  <c r="J64" i="157"/>
  <c r="H64" i="157"/>
  <c r="G64" i="157"/>
  <c r="F64" i="157"/>
  <c r="E64" i="157"/>
  <c r="D64" i="157"/>
  <c r="C64" i="157"/>
  <c r="B64" i="157"/>
  <c r="J63" i="157"/>
  <c r="H63" i="157"/>
  <c r="G63" i="157"/>
  <c r="F63" i="157"/>
  <c r="E63" i="157"/>
  <c r="D63" i="157"/>
  <c r="C63" i="157"/>
  <c r="B63" i="157"/>
  <c r="J62" i="157"/>
  <c r="H62" i="157"/>
  <c r="G62" i="157"/>
  <c r="F62" i="157"/>
  <c r="E62" i="157"/>
  <c r="D62" i="157"/>
  <c r="C62" i="157"/>
  <c r="B62" i="157"/>
  <c r="J61" i="157"/>
  <c r="H61" i="157"/>
  <c r="G61" i="157"/>
  <c r="F61" i="157"/>
  <c r="E61" i="157"/>
  <c r="D61" i="157"/>
  <c r="C61" i="157"/>
  <c r="B61" i="157"/>
  <c r="J60" i="157"/>
  <c r="H60" i="157"/>
  <c r="G60" i="157"/>
  <c r="F60" i="157"/>
  <c r="E60" i="157"/>
  <c r="D60" i="157"/>
  <c r="C60" i="157"/>
  <c r="B60" i="157"/>
  <c r="J59" i="157"/>
  <c r="H59" i="157"/>
  <c r="G59" i="157"/>
  <c r="F59" i="157"/>
  <c r="E59" i="157"/>
  <c r="D59" i="157"/>
  <c r="C59" i="157"/>
  <c r="B59" i="157"/>
  <c r="J58" i="157"/>
  <c r="H58" i="157"/>
  <c r="G58" i="157"/>
  <c r="F58" i="157"/>
  <c r="E58" i="157"/>
  <c r="D58" i="157"/>
  <c r="C58" i="157"/>
  <c r="B58" i="157"/>
  <c r="J57" i="157"/>
  <c r="H57" i="157"/>
  <c r="G57" i="157"/>
  <c r="F57" i="157"/>
  <c r="E57" i="157"/>
  <c r="D57" i="157"/>
  <c r="C57" i="157"/>
  <c r="B57" i="157"/>
  <c r="J56" i="157"/>
  <c r="H56" i="157"/>
  <c r="G56" i="157"/>
  <c r="F56" i="157"/>
  <c r="E56" i="157"/>
  <c r="D56" i="157"/>
  <c r="C56" i="157"/>
  <c r="B56" i="157"/>
  <c r="J55" i="157"/>
  <c r="H55" i="157"/>
  <c r="G55" i="157"/>
  <c r="F55" i="157"/>
  <c r="E55" i="157"/>
  <c r="D55" i="157"/>
  <c r="C55" i="157"/>
  <c r="B55" i="157"/>
  <c r="J54" i="157"/>
  <c r="H54" i="157"/>
  <c r="G54" i="157"/>
  <c r="F54" i="157"/>
  <c r="E54" i="157"/>
  <c r="D54" i="157"/>
  <c r="C54" i="157"/>
  <c r="B54" i="157"/>
  <c r="J53" i="157"/>
  <c r="H53" i="157"/>
  <c r="G53" i="157"/>
  <c r="F53" i="157"/>
  <c r="E53" i="157"/>
  <c r="D53" i="157"/>
  <c r="C53" i="157"/>
  <c r="B53" i="157"/>
  <c r="J52" i="157"/>
  <c r="H52" i="157"/>
  <c r="G52" i="157"/>
  <c r="F52" i="157"/>
  <c r="E52" i="157"/>
  <c r="D52" i="157"/>
  <c r="C52" i="157"/>
  <c r="B52" i="157"/>
  <c r="J51" i="157"/>
  <c r="H51" i="157"/>
  <c r="G51" i="157"/>
  <c r="F51" i="157"/>
  <c r="E51" i="157"/>
  <c r="D51" i="157"/>
  <c r="C51" i="157"/>
  <c r="B51" i="157"/>
  <c r="J50" i="157"/>
  <c r="H50" i="157"/>
  <c r="G50" i="157"/>
  <c r="F50" i="157"/>
  <c r="E50" i="157"/>
  <c r="D50" i="157"/>
  <c r="C50" i="157"/>
  <c r="B50" i="157"/>
  <c r="J49" i="157"/>
  <c r="H49" i="157"/>
  <c r="G49" i="157"/>
  <c r="F49" i="157"/>
  <c r="E49" i="157"/>
  <c r="D49" i="157"/>
  <c r="C49" i="157"/>
  <c r="B49" i="157"/>
  <c r="H48" i="157"/>
  <c r="F48" i="157"/>
  <c r="D48" i="157"/>
  <c r="B48" i="157"/>
  <c r="J46" i="157"/>
  <c r="H46" i="157"/>
  <c r="G46" i="157"/>
  <c r="F46" i="157"/>
  <c r="E46" i="157"/>
  <c r="D46" i="157"/>
  <c r="C46" i="157"/>
  <c r="B46" i="157"/>
  <c r="J45" i="157"/>
  <c r="H45" i="157"/>
  <c r="G45" i="157"/>
  <c r="F45" i="157"/>
  <c r="E45" i="157"/>
  <c r="D45" i="157"/>
  <c r="C45" i="157"/>
  <c r="B45" i="157"/>
  <c r="J44" i="157"/>
  <c r="H44" i="157"/>
  <c r="G44" i="157"/>
  <c r="F44" i="157"/>
  <c r="E44" i="157"/>
  <c r="D44" i="157"/>
  <c r="C44" i="157"/>
  <c r="B44" i="157"/>
  <c r="J43" i="157"/>
  <c r="H43" i="157"/>
  <c r="G43" i="157"/>
  <c r="F43" i="157"/>
  <c r="E43" i="157"/>
  <c r="D43" i="157"/>
  <c r="C43" i="157"/>
  <c r="B43" i="157"/>
  <c r="J42" i="157"/>
  <c r="H42" i="157"/>
  <c r="G42" i="157"/>
  <c r="F42" i="157"/>
  <c r="E42" i="157"/>
  <c r="D42" i="157"/>
  <c r="C42" i="157"/>
  <c r="B42" i="157"/>
  <c r="J41" i="157"/>
  <c r="H41" i="157"/>
  <c r="G41" i="157"/>
  <c r="F41" i="157"/>
  <c r="E41" i="157"/>
  <c r="D41" i="157"/>
  <c r="C41" i="157"/>
  <c r="B41" i="157"/>
  <c r="J40" i="157"/>
  <c r="H40" i="157"/>
  <c r="G40" i="157"/>
  <c r="F40" i="157"/>
  <c r="E40" i="157"/>
  <c r="D40" i="157"/>
  <c r="C40" i="157"/>
  <c r="B40" i="157"/>
  <c r="J39" i="157"/>
  <c r="H39" i="157"/>
  <c r="G39" i="157"/>
  <c r="F39" i="157"/>
  <c r="E39" i="157"/>
  <c r="D39" i="157"/>
  <c r="C39" i="157"/>
  <c r="B39" i="157"/>
  <c r="J38" i="157"/>
  <c r="H38" i="157"/>
  <c r="G38" i="157"/>
  <c r="F38" i="157"/>
  <c r="E38" i="157"/>
  <c r="D38" i="157"/>
  <c r="C38" i="157"/>
  <c r="B38" i="157"/>
  <c r="J37" i="157"/>
  <c r="H37" i="157"/>
  <c r="G37" i="157"/>
  <c r="F37" i="157"/>
  <c r="E37" i="157"/>
  <c r="D37" i="157"/>
  <c r="C37" i="157"/>
  <c r="B37" i="157"/>
  <c r="J36" i="157"/>
  <c r="H36" i="157"/>
  <c r="G36" i="157"/>
  <c r="F36" i="157"/>
  <c r="E36" i="157"/>
  <c r="D36" i="157"/>
  <c r="C36" i="157"/>
  <c r="B36" i="157"/>
  <c r="J35" i="157"/>
  <c r="H35" i="157"/>
  <c r="G35" i="157"/>
  <c r="F35" i="157"/>
  <c r="E35" i="157"/>
  <c r="D35" i="157"/>
  <c r="C35" i="157"/>
  <c r="B35" i="157"/>
  <c r="J34" i="157"/>
  <c r="H34" i="157"/>
  <c r="G34" i="157"/>
  <c r="F34" i="157"/>
  <c r="E34" i="157"/>
  <c r="D34" i="157"/>
  <c r="C34" i="157"/>
  <c r="B34" i="157"/>
  <c r="J33" i="157"/>
  <c r="I33" i="157"/>
  <c r="H33" i="157"/>
  <c r="G33" i="157"/>
  <c r="F33" i="157"/>
  <c r="E33" i="157"/>
  <c r="D33" i="157"/>
  <c r="C33" i="157"/>
  <c r="B33" i="157"/>
  <c r="J32" i="157"/>
  <c r="H32" i="157"/>
  <c r="G32" i="157"/>
  <c r="F32" i="157"/>
  <c r="E32" i="157"/>
  <c r="D32" i="157"/>
  <c r="C32" i="157"/>
  <c r="B32" i="157"/>
  <c r="J31" i="157"/>
  <c r="H31" i="157"/>
  <c r="G31" i="157"/>
  <c r="F31" i="157"/>
  <c r="E31" i="157"/>
  <c r="D31" i="157"/>
  <c r="C31" i="157"/>
  <c r="B31" i="157"/>
  <c r="J30" i="157"/>
  <c r="I30" i="157"/>
  <c r="H30" i="157"/>
  <c r="G30" i="157"/>
  <c r="G29" i="157" s="1"/>
  <c r="F30" i="157"/>
  <c r="E30" i="157"/>
  <c r="D30" i="157"/>
  <c r="C30" i="157"/>
  <c r="B30" i="157"/>
  <c r="I29" i="157"/>
  <c r="J28" i="157"/>
  <c r="H28" i="157"/>
  <c r="G28" i="157"/>
  <c r="F28" i="157"/>
  <c r="E28" i="157"/>
  <c r="D28" i="157"/>
  <c r="C28" i="157"/>
  <c r="B28" i="157"/>
  <c r="J27" i="157"/>
  <c r="H27" i="157"/>
  <c r="G27" i="157"/>
  <c r="F27" i="157"/>
  <c r="E27" i="157"/>
  <c r="D27" i="157"/>
  <c r="C27" i="157"/>
  <c r="B27" i="157"/>
  <c r="J26" i="157"/>
  <c r="J25" i="157" s="1"/>
  <c r="H26" i="157"/>
  <c r="G26" i="157"/>
  <c r="G25" i="157" s="1"/>
  <c r="F26" i="157"/>
  <c r="E26" i="157"/>
  <c r="E25" i="157" s="1"/>
  <c r="D26" i="157"/>
  <c r="C26" i="157"/>
  <c r="C25" i="157" s="1"/>
  <c r="B26" i="157"/>
  <c r="H25" i="157"/>
  <c r="F25" i="157"/>
  <c r="D25" i="157"/>
  <c r="B25" i="157"/>
  <c r="J24" i="157"/>
  <c r="H24" i="157"/>
  <c r="G24" i="157"/>
  <c r="F24" i="157"/>
  <c r="E24" i="157"/>
  <c r="D24" i="157"/>
  <c r="C24" i="157"/>
  <c r="B24" i="157"/>
  <c r="J23" i="157"/>
  <c r="I23" i="157"/>
  <c r="H23" i="157"/>
  <c r="G23" i="157"/>
  <c r="F23" i="157"/>
  <c r="E23" i="157"/>
  <c r="D23" i="157"/>
  <c r="C23" i="157"/>
  <c r="B23" i="157"/>
  <c r="J22" i="157"/>
  <c r="H22" i="157"/>
  <c r="G22" i="157"/>
  <c r="F22" i="157"/>
  <c r="E22" i="157"/>
  <c r="D22" i="157"/>
  <c r="C22" i="157"/>
  <c r="B22" i="157"/>
  <c r="K22" i="157" s="1"/>
  <c r="J21" i="157"/>
  <c r="H21" i="157"/>
  <c r="G21" i="157"/>
  <c r="F21" i="157"/>
  <c r="E21" i="157"/>
  <c r="D21" i="157"/>
  <c r="C21" i="157"/>
  <c r="B21" i="157"/>
  <c r="K21" i="157" s="1"/>
  <c r="J20" i="157"/>
  <c r="H20" i="157"/>
  <c r="G20" i="157"/>
  <c r="F20" i="157"/>
  <c r="E20" i="157"/>
  <c r="D20" i="157"/>
  <c r="C20" i="157"/>
  <c r="B20" i="157"/>
  <c r="J19" i="157"/>
  <c r="H19" i="157"/>
  <c r="G19" i="157"/>
  <c r="F19" i="157"/>
  <c r="E19" i="157"/>
  <c r="D19" i="157"/>
  <c r="C19" i="157"/>
  <c r="B19" i="157"/>
  <c r="K19" i="157" s="1"/>
  <c r="J18" i="157"/>
  <c r="H18" i="157"/>
  <c r="G18" i="157"/>
  <c r="F18" i="157"/>
  <c r="E18" i="157"/>
  <c r="D18" i="157"/>
  <c r="C18" i="157"/>
  <c r="B18" i="157"/>
  <c r="K18" i="157" s="1"/>
  <c r="J17" i="157"/>
  <c r="H17" i="157"/>
  <c r="G17" i="157"/>
  <c r="F17" i="157"/>
  <c r="E17" i="157"/>
  <c r="D17" i="157"/>
  <c r="C17" i="157"/>
  <c r="B17" i="157"/>
  <c r="K17" i="157" s="1"/>
  <c r="J16" i="157"/>
  <c r="H16" i="157"/>
  <c r="G16" i="157"/>
  <c r="F16" i="157"/>
  <c r="E16" i="157"/>
  <c r="D16" i="157"/>
  <c r="C16" i="157"/>
  <c r="B16" i="157"/>
  <c r="K16" i="157" s="1"/>
  <c r="J15" i="157"/>
  <c r="I15" i="157"/>
  <c r="H15" i="157"/>
  <c r="G15" i="157"/>
  <c r="F15" i="157"/>
  <c r="E15" i="157"/>
  <c r="D15" i="157"/>
  <c r="C15" i="157"/>
  <c r="B15" i="157"/>
  <c r="J14" i="157"/>
  <c r="I14" i="157"/>
  <c r="H14" i="157"/>
  <c r="G14" i="157"/>
  <c r="F14" i="157"/>
  <c r="E14" i="157"/>
  <c r="D14" i="157"/>
  <c r="C14" i="157"/>
  <c r="B14" i="157"/>
  <c r="J13" i="157"/>
  <c r="I13" i="157"/>
  <c r="H13" i="157"/>
  <c r="G13" i="157"/>
  <c r="G12" i="157" s="1"/>
  <c r="F13" i="157"/>
  <c r="E13" i="157"/>
  <c r="E12" i="157" s="1"/>
  <c r="D13" i="157"/>
  <c r="C13" i="157"/>
  <c r="C12" i="157" s="1"/>
  <c r="B13" i="157"/>
  <c r="I12" i="157"/>
  <c r="J11" i="157"/>
  <c r="H11" i="157"/>
  <c r="G11" i="157"/>
  <c r="F11" i="157"/>
  <c r="E11" i="157"/>
  <c r="D11" i="157"/>
  <c r="C11" i="157"/>
  <c r="B11" i="157"/>
  <c r="J10" i="157"/>
  <c r="H10" i="157"/>
  <c r="G10" i="157"/>
  <c r="F10" i="157"/>
  <c r="E10" i="157"/>
  <c r="D10" i="157"/>
  <c r="C10" i="157"/>
  <c r="B10" i="157"/>
  <c r="J9" i="157"/>
  <c r="I9" i="157"/>
  <c r="H9" i="157"/>
  <c r="G9" i="157"/>
  <c r="F9" i="157"/>
  <c r="E9" i="157"/>
  <c r="D9" i="157"/>
  <c r="C9" i="157"/>
  <c r="B9" i="157"/>
  <c r="K9" i="157" s="1"/>
  <c r="J8" i="157"/>
  <c r="H8" i="157"/>
  <c r="G8" i="157"/>
  <c r="F8" i="157"/>
  <c r="E8" i="157"/>
  <c r="D8" i="157"/>
  <c r="C8" i="157"/>
  <c r="B8" i="157"/>
  <c r="K8" i="157" s="1"/>
  <c r="J7" i="157"/>
  <c r="H7" i="157"/>
  <c r="G7" i="157"/>
  <c r="F7" i="157"/>
  <c r="E7" i="157"/>
  <c r="D7" i="157"/>
  <c r="C7" i="157"/>
  <c r="B7" i="157"/>
  <c r="K7" i="157" s="1"/>
  <c r="J6" i="157"/>
  <c r="H6" i="157"/>
  <c r="G6" i="157"/>
  <c r="F6" i="157"/>
  <c r="E6" i="157"/>
  <c r="D6" i="157"/>
  <c r="C6" i="157"/>
  <c r="B6" i="157"/>
  <c r="K6" i="157" s="1"/>
  <c r="A3" i="157"/>
  <c r="A1" i="157"/>
  <c r="G95" i="155"/>
  <c r="F95" i="155"/>
  <c r="E95" i="155"/>
  <c r="C95" i="155"/>
  <c r="B95" i="155"/>
  <c r="D95" i="155" s="1"/>
  <c r="I95" i="155" s="1"/>
  <c r="G94" i="155"/>
  <c r="F94" i="155"/>
  <c r="E94" i="155"/>
  <c r="C94" i="155"/>
  <c r="B94" i="155"/>
  <c r="H93" i="155"/>
  <c r="H91" i="155" s="1"/>
  <c r="G93" i="155"/>
  <c r="F93" i="155"/>
  <c r="F91" i="155" s="1"/>
  <c r="E93" i="155"/>
  <c r="C93" i="155"/>
  <c r="C91" i="155" s="1"/>
  <c r="B93" i="155"/>
  <c r="G92" i="155"/>
  <c r="G91" i="155" s="1"/>
  <c r="F92" i="155"/>
  <c r="E92" i="155"/>
  <c r="C92" i="155"/>
  <c r="B92" i="155"/>
  <c r="D92" i="155" s="1"/>
  <c r="I92" i="155" s="1"/>
  <c r="E91" i="155"/>
  <c r="H90" i="155"/>
  <c r="G90" i="155"/>
  <c r="F90" i="155"/>
  <c r="E90" i="155"/>
  <c r="C90" i="155"/>
  <c r="D90" i="155" s="1"/>
  <c r="I89" i="155"/>
  <c r="H88" i="155"/>
  <c r="G88" i="155"/>
  <c r="F88" i="155"/>
  <c r="C88" i="155"/>
  <c r="H87" i="155"/>
  <c r="G87" i="155"/>
  <c r="F87" i="155"/>
  <c r="C87" i="155"/>
  <c r="H86" i="155"/>
  <c r="G86" i="155"/>
  <c r="F86" i="155"/>
  <c r="E86" i="155"/>
  <c r="C86" i="155"/>
  <c r="H85" i="155"/>
  <c r="G85" i="155"/>
  <c r="F85" i="155"/>
  <c r="C85" i="155"/>
  <c r="H84" i="155"/>
  <c r="G84" i="155"/>
  <c r="F84" i="155"/>
  <c r="C84" i="155"/>
  <c r="H83" i="155"/>
  <c r="G83" i="155"/>
  <c r="F83" i="155"/>
  <c r="C83" i="155"/>
  <c r="H82" i="155"/>
  <c r="G82" i="155"/>
  <c r="F82" i="155"/>
  <c r="C82" i="155"/>
  <c r="H81" i="155"/>
  <c r="G81" i="155"/>
  <c r="F81" i="155"/>
  <c r="C81" i="155"/>
  <c r="H80" i="155"/>
  <c r="G80" i="155"/>
  <c r="F80" i="155"/>
  <c r="C80" i="155"/>
  <c r="H79" i="155"/>
  <c r="G79" i="155"/>
  <c r="F79" i="155"/>
  <c r="C79" i="155"/>
  <c r="H78" i="155"/>
  <c r="G78" i="155"/>
  <c r="F78" i="155"/>
  <c r="C78" i="155"/>
  <c r="H77" i="155"/>
  <c r="G77" i="155"/>
  <c r="F77" i="155"/>
  <c r="C77" i="155"/>
  <c r="H76" i="155"/>
  <c r="G76" i="155"/>
  <c r="F76" i="155"/>
  <c r="C76" i="155"/>
  <c r="H75" i="155"/>
  <c r="G75" i="155"/>
  <c r="F75" i="155"/>
  <c r="C75" i="155"/>
  <c r="H74" i="155"/>
  <c r="G74" i="155"/>
  <c r="F74" i="155"/>
  <c r="C74" i="155"/>
  <c r="H73" i="155"/>
  <c r="H49" i="155" s="1"/>
  <c r="G73" i="155"/>
  <c r="F73" i="155"/>
  <c r="C73" i="155"/>
  <c r="H72" i="155"/>
  <c r="G72" i="155"/>
  <c r="F72" i="155"/>
  <c r="C72" i="155"/>
  <c r="H71" i="155"/>
  <c r="G71" i="155"/>
  <c r="F71" i="155"/>
  <c r="C71" i="155"/>
  <c r="H70" i="155"/>
  <c r="G70" i="155"/>
  <c r="F70" i="155"/>
  <c r="C70" i="155"/>
  <c r="H69" i="155"/>
  <c r="G69" i="155"/>
  <c r="G68" i="155" s="1"/>
  <c r="F69" i="155"/>
  <c r="C69" i="155"/>
  <c r="C68" i="155" s="1"/>
  <c r="F68" i="155"/>
  <c r="H67" i="155"/>
  <c r="G67" i="155"/>
  <c r="F67" i="155"/>
  <c r="C67" i="155"/>
  <c r="H66" i="155"/>
  <c r="G66" i="155"/>
  <c r="F66" i="155"/>
  <c r="C66" i="155"/>
  <c r="H65" i="155"/>
  <c r="G65" i="155"/>
  <c r="F65" i="155"/>
  <c r="C65" i="155"/>
  <c r="H64" i="155"/>
  <c r="G64" i="155"/>
  <c r="F64" i="155"/>
  <c r="C64" i="155"/>
  <c r="H63" i="155"/>
  <c r="G63" i="155"/>
  <c r="F63" i="155"/>
  <c r="C63" i="155"/>
  <c r="H62" i="155"/>
  <c r="G62" i="155"/>
  <c r="F62" i="155"/>
  <c r="C62" i="155"/>
  <c r="H61" i="155"/>
  <c r="G61" i="155"/>
  <c r="F61" i="155"/>
  <c r="C61" i="155"/>
  <c r="H60" i="155"/>
  <c r="G60" i="155"/>
  <c r="F60" i="155"/>
  <c r="C60" i="155"/>
  <c r="H59" i="155"/>
  <c r="G59" i="155"/>
  <c r="F59" i="155"/>
  <c r="C59" i="155"/>
  <c r="H58" i="155"/>
  <c r="G58" i="155"/>
  <c r="F58" i="155"/>
  <c r="C58" i="155"/>
  <c r="H57" i="155"/>
  <c r="G57" i="155"/>
  <c r="F57" i="155"/>
  <c r="C57" i="155"/>
  <c r="H56" i="155"/>
  <c r="G56" i="155"/>
  <c r="F56" i="155"/>
  <c r="C56" i="155"/>
  <c r="H55" i="155"/>
  <c r="G55" i="155"/>
  <c r="F55" i="155"/>
  <c r="C55" i="155"/>
  <c r="H54" i="155"/>
  <c r="G54" i="155"/>
  <c r="F54" i="155"/>
  <c r="C54" i="155"/>
  <c r="H53" i="155"/>
  <c r="G53" i="155"/>
  <c r="F53" i="155"/>
  <c r="C53" i="155"/>
  <c r="H52" i="155"/>
  <c r="G52" i="155"/>
  <c r="F52" i="155"/>
  <c r="C52" i="155"/>
  <c r="H51" i="155"/>
  <c r="G51" i="155"/>
  <c r="F51" i="155"/>
  <c r="C51" i="155"/>
  <c r="H50" i="155"/>
  <c r="G50" i="155"/>
  <c r="F50" i="155"/>
  <c r="C50" i="155"/>
  <c r="F49" i="155"/>
  <c r="I48" i="155"/>
  <c r="H47" i="155"/>
  <c r="G47" i="155"/>
  <c r="F47" i="155"/>
  <c r="C47" i="155"/>
  <c r="H46" i="155"/>
  <c r="G46" i="155"/>
  <c r="F46" i="155"/>
  <c r="C46" i="155"/>
  <c r="H45" i="155"/>
  <c r="G45" i="155"/>
  <c r="F45" i="155"/>
  <c r="C45" i="155"/>
  <c r="H44" i="155"/>
  <c r="G44" i="155"/>
  <c r="F44" i="155"/>
  <c r="C44" i="155"/>
  <c r="H43" i="155"/>
  <c r="G43" i="155"/>
  <c r="F43" i="155"/>
  <c r="C43" i="155"/>
  <c r="H42" i="155"/>
  <c r="G42" i="155"/>
  <c r="F42" i="155"/>
  <c r="C42" i="155"/>
  <c r="H41" i="155"/>
  <c r="G41" i="155"/>
  <c r="F41" i="155"/>
  <c r="E41" i="155"/>
  <c r="C41" i="155"/>
  <c r="H40" i="155"/>
  <c r="G40" i="155"/>
  <c r="F40" i="155"/>
  <c r="C40" i="155"/>
  <c r="H39" i="155"/>
  <c r="G39" i="155"/>
  <c r="F39" i="155"/>
  <c r="C39" i="155"/>
  <c r="H38" i="155"/>
  <c r="G38" i="155"/>
  <c r="F38" i="155"/>
  <c r="C38" i="155"/>
  <c r="H37" i="155"/>
  <c r="G37" i="155"/>
  <c r="F37" i="155"/>
  <c r="C37" i="155"/>
  <c r="H36" i="155"/>
  <c r="G36" i="155"/>
  <c r="F36" i="155"/>
  <c r="C36" i="155"/>
  <c r="H35" i="155"/>
  <c r="G35" i="155"/>
  <c r="F35" i="155"/>
  <c r="C35" i="155"/>
  <c r="H34" i="155"/>
  <c r="G34" i="155"/>
  <c r="F34" i="155"/>
  <c r="C34" i="155"/>
  <c r="H33" i="155"/>
  <c r="G33" i="155"/>
  <c r="F33" i="155"/>
  <c r="C33" i="155"/>
  <c r="H32" i="155"/>
  <c r="G32" i="155"/>
  <c r="F32" i="155"/>
  <c r="C32" i="155"/>
  <c r="H31" i="155"/>
  <c r="G31" i="155"/>
  <c r="F31" i="155"/>
  <c r="C31" i="155"/>
  <c r="H30" i="155"/>
  <c r="G30" i="155"/>
  <c r="F30" i="155"/>
  <c r="C30" i="155"/>
  <c r="G29" i="155"/>
  <c r="F29" i="155"/>
  <c r="C29" i="155"/>
  <c r="G28" i="155"/>
  <c r="F28" i="155"/>
  <c r="C28" i="155"/>
  <c r="H27" i="155"/>
  <c r="G27" i="155"/>
  <c r="F27" i="155"/>
  <c r="C27" i="155"/>
  <c r="H26" i="155"/>
  <c r="G26" i="155"/>
  <c r="F26" i="155"/>
  <c r="C26" i="155"/>
  <c r="H25" i="155"/>
  <c r="G25" i="155"/>
  <c r="F25" i="155"/>
  <c r="C25" i="155"/>
  <c r="H24" i="155"/>
  <c r="G24" i="155"/>
  <c r="F24" i="155"/>
  <c r="C24" i="155"/>
  <c r="H23" i="155"/>
  <c r="G23" i="155"/>
  <c r="F23" i="155"/>
  <c r="C23" i="155"/>
  <c r="H22" i="155"/>
  <c r="G22" i="155"/>
  <c r="F22" i="155"/>
  <c r="C22" i="155"/>
  <c r="H21" i="155"/>
  <c r="G21" i="155"/>
  <c r="F21" i="155"/>
  <c r="C21" i="155"/>
  <c r="H20" i="155"/>
  <c r="G20" i="155"/>
  <c r="F20" i="155"/>
  <c r="C20" i="155"/>
  <c r="H19" i="155"/>
  <c r="G19" i="155"/>
  <c r="F19" i="155"/>
  <c r="C19" i="155"/>
  <c r="H18" i="155"/>
  <c r="G18" i="155"/>
  <c r="F18" i="155"/>
  <c r="C18" i="155"/>
  <c r="H17" i="155"/>
  <c r="G17" i="155"/>
  <c r="F17" i="155"/>
  <c r="C17" i="155"/>
  <c r="H16" i="155"/>
  <c r="G16" i="155"/>
  <c r="F16" i="155"/>
  <c r="C16" i="155"/>
  <c r="H15" i="155"/>
  <c r="G15" i="155"/>
  <c r="F15" i="155"/>
  <c r="C15" i="155"/>
  <c r="H14" i="155"/>
  <c r="G14" i="155"/>
  <c r="F14" i="155"/>
  <c r="C14" i="155"/>
  <c r="C13" i="155" s="1"/>
  <c r="H13" i="155"/>
  <c r="G13" i="155"/>
  <c r="F13" i="155"/>
  <c r="H12" i="155"/>
  <c r="G12" i="155"/>
  <c r="F12" i="155"/>
  <c r="C12" i="155"/>
  <c r="H11" i="155"/>
  <c r="G11" i="155"/>
  <c r="F11" i="155"/>
  <c r="C11" i="155"/>
  <c r="H10" i="155"/>
  <c r="G10" i="155"/>
  <c r="F10" i="155"/>
  <c r="C10" i="155"/>
  <c r="H9" i="155"/>
  <c r="G9" i="155"/>
  <c r="F9" i="155"/>
  <c r="C9" i="155"/>
  <c r="H8" i="155"/>
  <c r="G8" i="155"/>
  <c r="F8" i="155"/>
  <c r="C8" i="155"/>
  <c r="H7" i="155"/>
  <c r="G7" i="155"/>
  <c r="F7" i="155"/>
  <c r="C7" i="155"/>
  <c r="A1" i="155"/>
  <c r="F38" i="165" l="1"/>
  <c r="B11" i="165"/>
  <c r="F23" i="163"/>
  <c r="F28" i="163"/>
  <c r="H149" i="163"/>
  <c r="H153" i="163"/>
  <c r="J156" i="163"/>
  <c r="J159" i="163"/>
  <c r="J161" i="163"/>
  <c r="J162" i="163"/>
  <c r="J163" i="163"/>
  <c r="J164" i="163"/>
  <c r="J173" i="163"/>
  <c r="J194" i="163"/>
  <c r="F27" i="165"/>
  <c r="F26" i="165" s="1"/>
  <c r="F16" i="165"/>
  <c r="F11" i="165" s="1"/>
  <c r="B24" i="165"/>
  <c r="B51" i="165" s="1"/>
  <c r="C27" i="165"/>
  <c r="C24" i="165"/>
  <c r="E11" i="165"/>
  <c r="F7" i="165"/>
  <c r="F32" i="163"/>
  <c r="J141" i="163"/>
  <c r="J143" i="163"/>
  <c r="J152" i="163"/>
  <c r="J166" i="163"/>
  <c r="J170" i="163"/>
  <c r="J189" i="163"/>
  <c r="J192" i="163"/>
  <c r="J196" i="163"/>
  <c r="J217" i="163"/>
  <c r="J218" i="163"/>
  <c r="J223" i="163"/>
  <c r="J225" i="163"/>
  <c r="J250" i="163"/>
  <c r="J253" i="163"/>
  <c r="J254" i="163"/>
  <c r="J255" i="163"/>
  <c r="L255" i="163" s="1"/>
  <c r="B97" i="160"/>
  <c r="D24" i="160"/>
  <c r="D25" i="160"/>
  <c r="D26" i="160"/>
  <c r="D31" i="160"/>
  <c r="D30" i="160" s="1"/>
  <c r="C53" i="160"/>
  <c r="C49" i="160" s="1"/>
  <c r="C92" i="160"/>
  <c r="D76" i="164"/>
  <c r="C14" i="164"/>
  <c r="E44" i="164"/>
  <c r="B59" i="164"/>
  <c r="B6" i="164" s="1"/>
  <c r="B76" i="164" s="1"/>
  <c r="C76" i="164"/>
  <c r="E71" i="164"/>
  <c r="F92" i="163"/>
  <c r="L144" i="163"/>
  <c r="F129" i="163"/>
  <c r="F128" i="163" s="1"/>
  <c r="F127" i="163" s="1"/>
  <c r="F126" i="163" s="1"/>
  <c r="L191" i="163"/>
  <c r="C232" i="163"/>
  <c r="G249" i="163"/>
  <c r="F51" i="163"/>
  <c r="G119" i="163"/>
  <c r="J119" i="163" s="1"/>
  <c r="C129" i="163"/>
  <c r="C128" i="163" s="1"/>
  <c r="C127" i="163" s="1"/>
  <c r="J135" i="163"/>
  <c r="G136" i="163"/>
  <c r="J137" i="163"/>
  <c r="J136" i="163" s="1"/>
  <c r="H136" i="163"/>
  <c r="J139" i="163"/>
  <c r="J140" i="163"/>
  <c r="J142" i="163"/>
  <c r="G144" i="163"/>
  <c r="J147" i="163"/>
  <c r="J148" i="163"/>
  <c r="J151" i="163"/>
  <c r="J155" i="163"/>
  <c r="J157" i="163"/>
  <c r="J158" i="163"/>
  <c r="J165" i="163"/>
  <c r="J167" i="163"/>
  <c r="J169" i="163"/>
  <c r="E172" i="163"/>
  <c r="E129" i="163" s="1"/>
  <c r="E128" i="163" s="1"/>
  <c r="E127" i="163" s="1"/>
  <c r="E126" i="163" s="1"/>
  <c r="J177" i="163"/>
  <c r="J178" i="163"/>
  <c r="J179" i="163"/>
  <c r="J180" i="163"/>
  <c r="J181" i="163"/>
  <c r="J182" i="163"/>
  <c r="J184" i="163"/>
  <c r="J190" i="163"/>
  <c r="H191" i="163"/>
  <c r="H172" i="163" s="1"/>
  <c r="J193" i="163"/>
  <c r="J195" i="163"/>
  <c r="J197" i="163"/>
  <c r="J199" i="163"/>
  <c r="J207" i="163"/>
  <c r="J208" i="163"/>
  <c r="J209" i="163"/>
  <c r="J210" i="163"/>
  <c r="J211" i="163"/>
  <c r="J216" i="163"/>
  <c r="H215" i="163"/>
  <c r="H213" i="163" s="1"/>
  <c r="G215" i="163"/>
  <c r="G213" i="163" s="1"/>
  <c r="J222" i="163"/>
  <c r="J224" i="163"/>
  <c r="J226" i="163"/>
  <c r="J228" i="163"/>
  <c r="H249" i="163"/>
  <c r="D29" i="157"/>
  <c r="F29" i="157"/>
  <c r="H29" i="157"/>
  <c r="C29" i="157"/>
  <c r="E29" i="157"/>
  <c r="K33" i="157"/>
  <c r="K34" i="157"/>
  <c r="K35" i="157"/>
  <c r="K36" i="157"/>
  <c r="K37" i="157"/>
  <c r="K38" i="157"/>
  <c r="K39" i="157"/>
  <c r="K40" i="157"/>
  <c r="K41" i="157"/>
  <c r="K42" i="157"/>
  <c r="K43" i="157"/>
  <c r="K44" i="157"/>
  <c r="K45" i="157"/>
  <c r="K46" i="157"/>
  <c r="K89" i="157"/>
  <c r="E48" i="157"/>
  <c r="G48" i="157"/>
  <c r="I95" i="157"/>
  <c r="K10" i="157"/>
  <c r="K11" i="157"/>
  <c r="K13" i="157"/>
  <c r="D12" i="157"/>
  <c r="F12" i="157"/>
  <c r="H12" i="157"/>
  <c r="J12" i="157"/>
  <c r="K14" i="157"/>
  <c r="K15" i="157"/>
  <c r="K27" i="157"/>
  <c r="K32" i="157"/>
  <c r="K49" i="157"/>
  <c r="K51" i="157"/>
  <c r="K53" i="157"/>
  <c r="K55" i="157"/>
  <c r="K57" i="157"/>
  <c r="K59" i="157"/>
  <c r="K61" i="157"/>
  <c r="K63" i="157"/>
  <c r="K65" i="157"/>
  <c r="K69" i="157"/>
  <c r="K71" i="157"/>
  <c r="K73" i="157"/>
  <c r="K75" i="157"/>
  <c r="K77" i="157"/>
  <c r="K79" i="157"/>
  <c r="K81" i="157"/>
  <c r="K83" i="157"/>
  <c r="K85" i="157"/>
  <c r="K87" i="157"/>
  <c r="K92" i="157"/>
  <c r="C48" i="157"/>
  <c r="J48" i="157"/>
  <c r="L7" i="158"/>
  <c r="M7" i="158" s="1"/>
  <c r="L9" i="158"/>
  <c r="M9" i="158" s="1"/>
  <c r="L11" i="158"/>
  <c r="M11" i="158" s="1"/>
  <c r="F12" i="158"/>
  <c r="F96" i="158" s="1"/>
  <c r="H12" i="158"/>
  <c r="K12" i="158"/>
  <c r="K96" i="158" s="1"/>
  <c r="L14" i="158"/>
  <c r="M14" i="158" s="1"/>
  <c r="L16" i="158"/>
  <c r="M16" i="158" s="1"/>
  <c r="L18" i="158"/>
  <c r="M18" i="158" s="1"/>
  <c r="C20" i="158"/>
  <c r="L22" i="158"/>
  <c r="M22" i="158" s="1"/>
  <c r="L24" i="158"/>
  <c r="M24" i="158" s="1"/>
  <c r="L26" i="158"/>
  <c r="L28" i="158"/>
  <c r="M28" i="158" s="1"/>
  <c r="L30" i="158"/>
  <c r="L32" i="158"/>
  <c r="M32" i="158" s="1"/>
  <c r="L34" i="158"/>
  <c r="M34" i="158" s="1"/>
  <c r="L36" i="158"/>
  <c r="M36" i="158" s="1"/>
  <c r="L39" i="158"/>
  <c r="M39" i="158" s="1"/>
  <c r="L41" i="158"/>
  <c r="M41" i="158" s="1"/>
  <c r="L43" i="158"/>
  <c r="M43" i="158" s="1"/>
  <c r="L45" i="158"/>
  <c r="M45" i="158" s="1"/>
  <c r="L50" i="158"/>
  <c r="M50" i="158" s="1"/>
  <c r="C52" i="158"/>
  <c r="C48" i="158" s="1"/>
  <c r="C96" i="158" s="1"/>
  <c r="L54" i="158"/>
  <c r="M54" i="158" s="1"/>
  <c r="L56" i="158"/>
  <c r="M56" i="158" s="1"/>
  <c r="L58" i="158"/>
  <c r="M58" i="158" s="1"/>
  <c r="L61" i="158"/>
  <c r="M61" i="158" s="1"/>
  <c r="L63" i="158"/>
  <c r="M63" i="158" s="1"/>
  <c r="L65" i="158"/>
  <c r="M65" i="158" s="1"/>
  <c r="C67" i="158"/>
  <c r="L69" i="158"/>
  <c r="M69" i="158" s="1"/>
  <c r="L71" i="158"/>
  <c r="M71" i="158" s="1"/>
  <c r="L73" i="158"/>
  <c r="M73" i="158" s="1"/>
  <c r="L75" i="158"/>
  <c r="M75" i="158" s="1"/>
  <c r="L77" i="158"/>
  <c r="M77" i="158" s="1"/>
  <c r="L79" i="158"/>
  <c r="M79" i="158" s="1"/>
  <c r="L81" i="158"/>
  <c r="M81" i="158" s="1"/>
  <c r="L83" i="158"/>
  <c r="M83" i="158" s="1"/>
  <c r="L85" i="158"/>
  <c r="M85" i="158" s="1"/>
  <c r="L87" i="158"/>
  <c r="M87" i="158" s="1"/>
  <c r="C91" i="158"/>
  <c r="L93" i="158"/>
  <c r="M93" i="158" s="1"/>
  <c r="C20" i="159"/>
  <c r="E20" i="159"/>
  <c r="H20" i="159"/>
  <c r="J20" i="159"/>
  <c r="L20" i="159"/>
  <c r="N20" i="159"/>
  <c r="O40" i="159"/>
  <c r="O91" i="159"/>
  <c r="O94" i="159"/>
  <c r="E48" i="159"/>
  <c r="G52" i="159"/>
  <c r="K52" i="159"/>
  <c r="C67" i="159"/>
  <c r="C48" i="159" s="1"/>
  <c r="H67" i="159"/>
  <c r="L67" i="159"/>
  <c r="C95" i="159"/>
  <c r="B90" i="159"/>
  <c r="G90" i="159"/>
  <c r="K90" i="159"/>
  <c r="C49" i="155"/>
  <c r="G49" i="155"/>
  <c r="I90" i="155"/>
  <c r="D93" i="155"/>
  <c r="I93" i="155" s="1"/>
  <c r="D94" i="155"/>
  <c r="I94" i="155" s="1"/>
  <c r="E59" i="164"/>
  <c r="E14" i="164"/>
  <c r="E13" i="164"/>
  <c r="E6" i="164" s="1"/>
  <c r="G117" i="163"/>
  <c r="D137" i="163"/>
  <c r="B136" i="163"/>
  <c r="J150" i="163"/>
  <c r="L186" i="163"/>
  <c r="J201" i="163"/>
  <c r="L201" i="163"/>
  <c r="L203" i="163"/>
  <c r="L205" i="163"/>
  <c r="D216" i="163"/>
  <c r="B215" i="163"/>
  <c r="B213" i="163" s="1"/>
  <c r="J236" i="163"/>
  <c r="L236" i="163"/>
  <c r="J240" i="163"/>
  <c r="L240" i="163"/>
  <c r="H92" i="163"/>
  <c r="J130" i="163"/>
  <c r="L130" i="163"/>
  <c r="J131" i="163"/>
  <c r="L131" i="163"/>
  <c r="J132" i="163"/>
  <c r="L132" i="163"/>
  <c r="J133" i="163"/>
  <c r="L133" i="163"/>
  <c r="D134" i="163"/>
  <c r="J134" i="163"/>
  <c r="J145" i="163"/>
  <c r="J144" i="163" s="1"/>
  <c r="B149" i="163"/>
  <c r="D149" i="163"/>
  <c r="D154" i="163"/>
  <c r="J154" i="163"/>
  <c r="J153" i="163" s="1"/>
  <c r="J160" i="163"/>
  <c r="L160" i="163"/>
  <c r="L163" i="163"/>
  <c r="J176" i="163"/>
  <c r="L187" i="163"/>
  <c r="L202" i="163"/>
  <c r="L204" i="163"/>
  <c r="J219" i="163"/>
  <c r="J215" i="163" s="1"/>
  <c r="L223" i="163"/>
  <c r="L225" i="163"/>
  <c r="L227" i="163"/>
  <c r="L230" i="163"/>
  <c r="J234" i="163"/>
  <c r="H233" i="163"/>
  <c r="L234" i="163"/>
  <c r="J238" i="163"/>
  <c r="L238" i="163"/>
  <c r="J242" i="163"/>
  <c r="L242" i="163"/>
  <c r="C260" i="163"/>
  <c r="J245" i="163"/>
  <c r="J244" i="163" s="1"/>
  <c r="L245" i="163"/>
  <c r="L244" i="163" s="1"/>
  <c r="H244" i="163"/>
  <c r="L250" i="163"/>
  <c r="J251" i="163"/>
  <c r="G172" i="163"/>
  <c r="G129" i="163" s="1"/>
  <c r="G128" i="163" s="1"/>
  <c r="G127" i="163" s="1"/>
  <c r="G126" i="163" s="1"/>
  <c r="J175" i="163"/>
  <c r="J186" i="163"/>
  <c r="J187" i="163"/>
  <c r="J202" i="163"/>
  <c r="J203" i="163"/>
  <c r="J204" i="163"/>
  <c r="J205" i="163"/>
  <c r="L220" i="163"/>
  <c r="L229" i="163"/>
  <c r="J235" i="163"/>
  <c r="L235" i="163"/>
  <c r="J237" i="163"/>
  <c r="L237" i="163"/>
  <c r="J239" i="163"/>
  <c r="L239" i="163"/>
  <c r="J241" i="163"/>
  <c r="L241" i="163"/>
  <c r="J227" i="163"/>
  <c r="J229" i="163"/>
  <c r="J230" i="163"/>
  <c r="D232" i="163"/>
  <c r="J247" i="163"/>
  <c r="J252" i="163"/>
  <c r="J257" i="163"/>
  <c r="L257" i="163" s="1"/>
  <c r="H26" i="161"/>
  <c r="H25" i="161" s="1"/>
  <c r="C25" i="161"/>
  <c r="B95" i="161"/>
  <c r="H13" i="161"/>
  <c r="H12" i="161" s="1"/>
  <c r="H95" i="161" s="1"/>
  <c r="C12" i="161"/>
  <c r="E12" i="161"/>
  <c r="H21" i="161"/>
  <c r="H20" i="161" s="1"/>
  <c r="H30" i="161"/>
  <c r="H29" i="161" s="1"/>
  <c r="C29" i="161"/>
  <c r="E29" i="161"/>
  <c r="H66" i="161"/>
  <c r="D95" i="161"/>
  <c r="B97" i="161"/>
  <c r="H49" i="161"/>
  <c r="H48" i="161" s="1"/>
  <c r="H89" i="161"/>
  <c r="C52" i="161"/>
  <c r="C48" i="161" s="1"/>
  <c r="C66" i="161"/>
  <c r="C97" i="160"/>
  <c r="D53" i="160"/>
  <c r="D49" i="160" s="1"/>
  <c r="D92" i="160"/>
  <c r="D97" i="160" s="1"/>
  <c r="E95" i="159"/>
  <c r="O92" i="159"/>
  <c r="O90" i="159" s="1"/>
  <c r="H48" i="159"/>
  <c r="J48" i="159"/>
  <c r="L48" i="159"/>
  <c r="N48" i="159"/>
  <c r="D67" i="159"/>
  <c r="D48" i="159" s="1"/>
  <c r="D95" i="159" s="1"/>
  <c r="G67" i="159"/>
  <c r="G48" i="159" s="1"/>
  <c r="G95" i="159" s="1"/>
  <c r="I67" i="159"/>
  <c r="I48" i="159" s="1"/>
  <c r="I95" i="159" s="1"/>
  <c r="K67" i="159"/>
  <c r="K48" i="159" s="1"/>
  <c r="K95" i="159" s="1"/>
  <c r="M67" i="159"/>
  <c r="M48" i="159" s="1"/>
  <c r="M95" i="159" s="1"/>
  <c r="O89" i="159"/>
  <c r="H95" i="159"/>
  <c r="J95" i="159"/>
  <c r="L95" i="159"/>
  <c r="N95" i="159"/>
  <c r="O93" i="159"/>
  <c r="M13" i="158"/>
  <c r="L12" i="158"/>
  <c r="M12" i="158" s="1"/>
  <c r="M21" i="158"/>
  <c r="L20" i="158"/>
  <c r="M20" i="158" s="1"/>
  <c r="M49" i="158"/>
  <c r="M53" i="158"/>
  <c r="L52" i="158"/>
  <c r="M52" i="158" s="1"/>
  <c r="M68" i="158"/>
  <c r="L67" i="158"/>
  <c r="M67" i="158" s="1"/>
  <c r="B96" i="158"/>
  <c r="D96" i="158"/>
  <c r="H96" i="158"/>
  <c r="M92" i="158"/>
  <c r="M26" i="158"/>
  <c r="L25" i="158"/>
  <c r="M25" i="158" s="1"/>
  <c r="M30" i="158"/>
  <c r="L29" i="158"/>
  <c r="M29" i="158" s="1"/>
  <c r="E96" i="158"/>
  <c r="G96" i="158"/>
  <c r="I96" i="158"/>
  <c r="K12" i="157"/>
  <c r="K20" i="157"/>
  <c r="C95" i="157"/>
  <c r="E95" i="157"/>
  <c r="G95" i="157"/>
  <c r="D95" i="157"/>
  <c r="F95" i="157"/>
  <c r="H95" i="157"/>
  <c r="B12" i="157"/>
  <c r="K23" i="157"/>
  <c r="K24" i="157"/>
  <c r="K26" i="157"/>
  <c r="K28" i="157"/>
  <c r="K30" i="157"/>
  <c r="B29" i="157"/>
  <c r="J29" i="157"/>
  <c r="J95" i="157" s="1"/>
  <c r="K31" i="157"/>
  <c r="K50" i="157"/>
  <c r="K54" i="157"/>
  <c r="K56" i="157"/>
  <c r="K58" i="157"/>
  <c r="K60" i="157"/>
  <c r="K62" i="157"/>
  <c r="K64" i="157"/>
  <c r="K66" i="157"/>
  <c r="K68" i="157"/>
  <c r="K70" i="157"/>
  <c r="K72" i="157"/>
  <c r="K74" i="157"/>
  <c r="K76" i="157"/>
  <c r="K78" i="157"/>
  <c r="K80" i="157"/>
  <c r="K82" i="157"/>
  <c r="K84" i="157"/>
  <c r="K86" i="157"/>
  <c r="K91" i="157"/>
  <c r="K93" i="157"/>
  <c r="C97" i="155"/>
  <c r="F97" i="155"/>
  <c r="H97" i="155"/>
  <c r="G97" i="155"/>
  <c r="D91" i="155"/>
  <c r="L149" i="163" l="1"/>
  <c r="J149" i="163"/>
  <c r="J129" i="163" s="1"/>
  <c r="J128" i="163" s="1"/>
  <c r="J191" i="163"/>
  <c r="F8" i="163"/>
  <c r="F7" i="163" s="1"/>
  <c r="F124" i="163" s="1"/>
  <c r="F260" i="163" s="1"/>
  <c r="E24" i="165"/>
  <c r="C26" i="165"/>
  <c r="F24" i="165"/>
  <c r="F51" i="165"/>
  <c r="J213" i="163"/>
  <c r="J172" i="163"/>
  <c r="L172" i="163"/>
  <c r="B95" i="157"/>
  <c r="K52" i="157"/>
  <c r="L91" i="158"/>
  <c r="E76" i="164"/>
  <c r="J249" i="163"/>
  <c r="L233" i="163"/>
  <c r="L232" i="163" s="1"/>
  <c r="J233" i="163"/>
  <c r="J232" i="163" s="1"/>
  <c r="L154" i="163"/>
  <c r="L153" i="163" s="1"/>
  <c r="D153" i="163"/>
  <c r="L134" i="163"/>
  <c r="L216" i="163"/>
  <c r="L215" i="163" s="1"/>
  <c r="L213" i="163" s="1"/>
  <c r="D215" i="163"/>
  <c r="L137" i="163"/>
  <c r="L136" i="163" s="1"/>
  <c r="D136" i="163"/>
  <c r="D129" i="163" s="1"/>
  <c r="L249" i="163"/>
  <c r="H232" i="163"/>
  <c r="H129" i="163"/>
  <c r="H128" i="163" s="1"/>
  <c r="H127" i="163" s="1"/>
  <c r="H126" i="163" s="1"/>
  <c r="B129" i="163"/>
  <c r="B128" i="163" s="1"/>
  <c r="J117" i="163"/>
  <c r="I117" i="163"/>
  <c r="E95" i="161"/>
  <c r="C95" i="161"/>
  <c r="C97" i="161" s="1"/>
  <c r="L48" i="158"/>
  <c r="L96" i="158" s="1"/>
  <c r="M91" i="158"/>
  <c r="M48" i="158"/>
  <c r="K90" i="157"/>
  <c r="K67" i="157"/>
  <c r="K48" i="157" s="1"/>
  <c r="K29" i="157"/>
  <c r="K25" i="157"/>
  <c r="I91" i="155"/>
  <c r="C51" i="165" l="1"/>
  <c r="L129" i="163"/>
  <c r="L128" i="163" s="1"/>
  <c r="L127" i="163" s="1"/>
  <c r="B127" i="163"/>
  <c r="B260" i="163"/>
  <c r="D213" i="163"/>
  <c r="D128" i="163"/>
  <c r="J127" i="163"/>
  <c r="J126" i="163" s="1"/>
  <c r="L260" i="163"/>
  <c r="M96" i="158"/>
  <c r="K95" i="157"/>
  <c r="E51" i="165" l="1"/>
  <c r="D127" i="163"/>
  <c r="D260" i="163"/>
  <c r="E47" i="163" l="1"/>
  <c r="G47" i="163" s="1"/>
  <c r="E72" i="163"/>
  <c r="G72" i="163" s="1"/>
  <c r="E42" i="163"/>
  <c r="G42" i="163" s="1"/>
  <c r="E19" i="163"/>
  <c r="G19" i="163" s="1"/>
  <c r="E89" i="163"/>
  <c r="G89" i="163" s="1"/>
  <c r="E75" i="163"/>
  <c r="G75" i="163" s="1"/>
  <c r="E18" i="163"/>
  <c r="E48" i="163"/>
  <c r="G48" i="163" s="1"/>
  <c r="E58" i="163"/>
  <c r="E59" i="163"/>
  <c r="G59" i="163" s="1"/>
  <c r="E60" i="163"/>
  <c r="G60" i="163" s="1"/>
  <c r="E62" i="163"/>
  <c r="G62" i="163" s="1"/>
  <c r="E87" i="163"/>
  <c r="G87" i="163" s="1"/>
  <c r="E68" i="163"/>
  <c r="G68" i="163" s="1"/>
  <c r="E69" i="163"/>
  <c r="G69" i="163" s="1"/>
  <c r="E90" i="163"/>
  <c r="G90" i="163" s="1"/>
  <c r="E98" i="163"/>
  <c r="G98" i="163" s="1"/>
  <c r="E53" i="163"/>
  <c r="G53" i="163" s="1"/>
  <c r="E10" i="163"/>
  <c r="G10" i="163" s="1"/>
  <c r="H88" i="163"/>
  <c r="H62" i="163"/>
  <c r="H29" i="163"/>
  <c r="E85" i="163"/>
  <c r="G85" i="163" s="1"/>
  <c r="E79" i="163"/>
  <c r="G79" i="163" s="1"/>
  <c r="E30" i="163"/>
  <c r="G30" i="163" s="1"/>
  <c r="H19" i="163"/>
  <c r="E54" i="163"/>
  <c r="G54" i="163" s="1"/>
  <c r="E52" i="163"/>
  <c r="G52" i="163" s="1"/>
  <c r="H64" i="163"/>
  <c r="E77" i="163"/>
  <c r="G77" i="163" s="1"/>
  <c r="H57" i="163"/>
  <c r="E101" i="163"/>
  <c r="G101" i="163" s="1"/>
  <c r="H75" i="163"/>
  <c r="E84" i="163"/>
  <c r="G84" i="163" s="1"/>
  <c r="H60" i="163"/>
  <c r="I60" i="163" s="1"/>
  <c r="E118" i="163"/>
  <c r="E115" i="163"/>
  <c r="G115" i="163" s="1"/>
  <c r="E105" i="163"/>
  <c r="G105" i="163" s="1"/>
  <c r="E93" i="163"/>
  <c r="H84" i="163"/>
  <c r="I84" i="163" s="1"/>
  <c r="E122" i="163"/>
  <c r="G122" i="163" s="1"/>
  <c r="E34" i="163"/>
  <c r="G34" i="163" s="1"/>
  <c r="E74" i="163"/>
  <c r="G74" i="163" s="1"/>
  <c r="E21" i="163"/>
  <c r="G21" i="163" s="1"/>
  <c r="E14" i="163"/>
  <c r="G14" i="163" s="1"/>
  <c r="E120" i="163"/>
  <c r="G120" i="163" s="1"/>
  <c r="E99" i="163"/>
  <c r="G99" i="163" s="1"/>
  <c r="H49" i="163"/>
  <c r="E114" i="163"/>
  <c r="G114" i="163" s="1"/>
  <c r="E113" i="163"/>
  <c r="G113" i="163" s="1"/>
  <c r="E109" i="163"/>
  <c r="G109" i="163" s="1"/>
  <c r="E108" i="163"/>
  <c r="G108" i="163" s="1"/>
  <c r="E106" i="163"/>
  <c r="G106" i="163" s="1"/>
  <c r="E97" i="163"/>
  <c r="G97" i="163" s="1"/>
  <c r="H30" i="163"/>
  <c r="E25" i="163"/>
  <c r="G25" i="163" s="1"/>
  <c r="E102" i="163"/>
  <c r="G102" i="163" s="1"/>
  <c r="J102" i="163" s="1"/>
  <c r="H78" i="163"/>
  <c r="H38" i="163"/>
  <c r="H21" i="163"/>
  <c r="H27" i="163"/>
  <c r="E13" i="163"/>
  <c r="G13" i="163" s="1"/>
  <c r="E121" i="163"/>
  <c r="G121" i="163" s="1"/>
  <c r="E112" i="163"/>
  <c r="E107" i="163"/>
  <c r="G107" i="163" s="1"/>
  <c r="E65" i="163"/>
  <c r="G65" i="163" s="1"/>
  <c r="E63" i="163"/>
  <c r="G63" i="163" s="1"/>
  <c r="E103" i="163"/>
  <c r="G103" i="163" s="1"/>
  <c r="E61" i="163"/>
  <c r="G61" i="163" s="1"/>
  <c r="E39" i="163"/>
  <c r="G39" i="163" s="1"/>
  <c r="E96" i="163"/>
  <c r="G96" i="163" s="1"/>
  <c r="E88" i="163"/>
  <c r="G88" i="163" s="1"/>
  <c r="J88" i="163" s="1"/>
  <c r="E46" i="163"/>
  <c r="G46" i="163" s="1"/>
  <c r="E16" i="163"/>
  <c r="G16" i="163" s="1"/>
  <c r="E17" i="163"/>
  <c r="G17" i="163" s="1"/>
  <c r="E95" i="163"/>
  <c r="E57" i="163"/>
  <c r="G57" i="163" s="1"/>
  <c r="J57" i="163" s="1"/>
  <c r="E49" i="163"/>
  <c r="G49" i="163" s="1"/>
  <c r="H77" i="163"/>
  <c r="H86" i="163"/>
  <c r="H73" i="163"/>
  <c r="H33" i="163"/>
  <c r="H80" i="163"/>
  <c r="E78" i="163"/>
  <c r="G78" i="163" s="1"/>
  <c r="J78" i="163" s="1"/>
  <c r="H83" i="163"/>
  <c r="E33" i="163"/>
  <c r="G33" i="163" s="1"/>
  <c r="H90" i="163"/>
  <c r="H72" i="163"/>
  <c r="I72" i="163" s="1"/>
  <c r="H34" i="163"/>
  <c r="E24" i="163"/>
  <c r="G24" i="163" s="1"/>
  <c r="H79" i="163"/>
  <c r="H66" i="163"/>
  <c r="E71" i="163"/>
  <c r="H44" i="163"/>
  <c r="H43" i="163"/>
  <c r="H48" i="163"/>
  <c r="E56" i="163"/>
  <c r="G56" i="163" s="1"/>
  <c r="H63" i="163"/>
  <c r="I63" i="163" s="1"/>
  <c r="H82" i="163"/>
  <c r="H85" i="163"/>
  <c r="I85" i="163" s="1"/>
  <c r="H25" i="163"/>
  <c r="H46" i="163"/>
  <c r="H76" i="163"/>
  <c r="H10" i="163"/>
  <c r="H65" i="163"/>
  <c r="H67" i="163"/>
  <c r="E15" i="163"/>
  <c r="H71" i="163"/>
  <c r="H58" i="163"/>
  <c r="H42" i="163"/>
  <c r="H47" i="163"/>
  <c r="H54" i="163"/>
  <c r="I54" i="163" s="1"/>
  <c r="H56" i="163"/>
  <c r="I56" i="163" s="1"/>
  <c r="H81" i="163"/>
  <c r="E9" i="163"/>
  <c r="G9" i="163" s="1"/>
  <c r="H20" i="163"/>
  <c r="H22" i="163"/>
  <c r="H37" i="163"/>
  <c r="E23" i="163"/>
  <c r="H41" i="163"/>
  <c r="E55" i="163"/>
  <c r="H39" i="163"/>
  <c r="H55" i="163"/>
  <c r="B8" i="159"/>
  <c r="O8" i="159" s="1"/>
  <c r="B15" i="159"/>
  <c r="O15" i="159" s="1"/>
  <c r="B16" i="159"/>
  <c r="O16" i="159" s="1"/>
  <c r="B43" i="159"/>
  <c r="O43" i="159" s="1"/>
  <c r="B59" i="159"/>
  <c r="O59" i="159" s="1"/>
  <c r="B60" i="159"/>
  <c r="O60" i="159" s="1"/>
  <c r="B64" i="159"/>
  <c r="O64" i="159" s="1"/>
  <c r="B71" i="159"/>
  <c r="O71" i="159" s="1"/>
  <c r="B82" i="159"/>
  <c r="O82" i="159" s="1"/>
  <c r="B84" i="159"/>
  <c r="O84" i="159" s="1"/>
  <c r="B22" i="159"/>
  <c r="O22" i="159" s="1"/>
  <c r="B83" i="159"/>
  <c r="O83" i="159" s="1"/>
  <c r="B49" i="159"/>
  <c r="O49" i="159" s="1"/>
  <c r="B75" i="159"/>
  <c r="O75" i="159" s="1"/>
  <c r="B13" i="159"/>
  <c r="B57" i="159"/>
  <c r="O57" i="159" s="1"/>
  <c r="B87" i="159"/>
  <c r="O87" i="159" s="1"/>
  <c r="B55" i="159"/>
  <c r="O55" i="159" s="1"/>
  <c r="B31" i="159"/>
  <c r="O31" i="159" s="1"/>
  <c r="B27" i="159"/>
  <c r="O27" i="159" s="1"/>
  <c r="B65" i="159"/>
  <c r="O65" i="159" s="1"/>
  <c r="B46" i="159"/>
  <c r="O46" i="159" s="1"/>
  <c r="B80" i="159"/>
  <c r="O80" i="159" s="1"/>
  <c r="B61" i="159"/>
  <c r="O61" i="159" s="1"/>
  <c r="B36" i="159"/>
  <c r="O36" i="159" s="1"/>
  <c r="B53" i="159"/>
  <c r="O53" i="159" s="1"/>
  <c r="B69" i="159"/>
  <c r="O69" i="159" s="1"/>
  <c r="B72" i="159"/>
  <c r="O72" i="159" s="1"/>
  <c r="B77" i="159"/>
  <c r="O77" i="159" s="1"/>
  <c r="B10" i="159"/>
  <c r="O10" i="159" s="1"/>
  <c r="B51" i="159"/>
  <c r="O51" i="159" s="1"/>
  <c r="B37" i="159"/>
  <c r="O37" i="159" s="1"/>
  <c r="E72" i="155"/>
  <c r="B81" i="159"/>
  <c r="O81" i="159" s="1"/>
  <c r="B26" i="159"/>
  <c r="E76" i="155"/>
  <c r="B17" i="159"/>
  <c r="O17" i="159" s="1"/>
  <c r="B30" i="159"/>
  <c r="E64" i="155"/>
  <c r="E65" i="155"/>
  <c r="E56" i="155"/>
  <c r="E70" i="155"/>
  <c r="E54" i="155"/>
  <c r="E33" i="155"/>
  <c r="E18" i="155"/>
  <c r="I65" i="163" l="1"/>
  <c r="I79" i="163"/>
  <c r="I90" i="163"/>
  <c r="I77" i="163"/>
  <c r="I75" i="163"/>
  <c r="I62" i="163"/>
  <c r="E40" i="155"/>
  <c r="B38" i="159"/>
  <c r="O38" i="159" s="1"/>
  <c r="E15" i="155"/>
  <c r="E60" i="155"/>
  <c r="B25" i="159"/>
  <c r="O26" i="159"/>
  <c r="O25" i="159" s="1"/>
  <c r="B42" i="159"/>
  <c r="O42" i="159" s="1"/>
  <c r="E69" i="155"/>
  <c r="O13" i="159"/>
  <c r="B79" i="159"/>
  <c r="O79" i="159" s="1"/>
  <c r="B63" i="159"/>
  <c r="O63" i="159" s="1"/>
  <c r="I39" i="163"/>
  <c r="E32" i="163"/>
  <c r="I47" i="163"/>
  <c r="I10" i="163"/>
  <c r="I46" i="163"/>
  <c r="G71" i="163"/>
  <c r="I71" i="163" s="1"/>
  <c r="E80" i="163"/>
  <c r="G80" i="163" s="1"/>
  <c r="J80" i="163" s="1"/>
  <c r="G23" i="163"/>
  <c r="E25" i="155"/>
  <c r="E82" i="155"/>
  <c r="E47" i="155"/>
  <c r="B29" i="159"/>
  <c r="O30" i="159"/>
  <c r="O29" i="159" s="1"/>
  <c r="B32" i="159"/>
  <c r="O32" i="159" s="1"/>
  <c r="B24" i="159"/>
  <c r="O24" i="159" s="1"/>
  <c r="B11" i="159"/>
  <c r="O11" i="159" s="1"/>
  <c r="B7" i="159"/>
  <c r="O7" i="159" s="1"/>
  <c r="B39" i="159"/>
  <c r="O39" i="159" s="1"/>
  <c r="B68" i="159"/>
  <c r="B45" i="159"/>
  <c r="O45" i="159" s="1"/>
  <c r="B44" i="159"/>
  <c r="O44" i="159" s="1"/>
  <c r="B14" i="159"/>
  <c r="O14" i="159" s="1"/>
  <c r="I42" i="163"/>
  <c r="G55" i="163"/>
  <c r="I55" i="163" s="1"/>
  <c r="J56" i="163"/>
  <c r="J55" i="163" s="1"/>
  <c r="I48" i="163"/>
  <c r="J33" i="163"/>
  <c r="G32" i="163"/>
  <c r="I80" i="163"/>
  <c r="H32" i="163"/>
  <c r="I33" i="163"/>
  <c r="H114" i="163"/>
  <c r="J49" i="163"/>
  <c r="E94" i="163"/>
  <c r="G95" i="163"/>
  <c r="J46" i="163"/>
  <c r="J107" i="163"/>
  <c r="I107" i="163"/>
  <c r="G112" i="163"/>
  <c r="I121" i="163"/>
  <c r="J121" i="163"/>
  <c r="I21" i="163"/>
  <c r="I78" i="163"/>
  <c r="J25" i="163"/>
  <c r="J106" i="163"/>
  <c r="I106" i="163"/>
  <c r="J108" i="163"/>
  <c r="I108" i="163"/>
  <c r="J109" i="163"/>
  <c r="I109" i="163"/>
  <c r="J113" i="163"/>
  <c r="I113" i="163"/>
  <c r="J120" i="163"/>
  <c r="I120" i="163"/>
  <c r="J122" i="163"/>
  <c r="I122" i="163"/>
  <c r="I105" i="163"/>
  <c r="J105" i="163"/>
  <c r="E82" i="163"/>
  <c r="G82" i="163" s="1"/>
  <c r="J82" i="163" s="1"/>
  <c r="J84" i="163"/>
  <c r="J101" i="163"/>
  <c r="I101" i="163"/>
  <c r="J77" i="163"/>
  <c r="J54" i="163"/>
  <c r="J30" i="163"/>
  <c r="H28" i="163"/>
  <c r="I88" i="163"/>
  <c r="J98" i="163"/>
  <c r="I98" i="163"/>
  <c r="E86" i="163"/>
  <c r="G86" i="163" s="1"/>
  <c r="J86" i="163" s="1"/>
  <c r="J90" i="163"/>
  <c r="J62" i="163"/>
  <c r="J60" i="163"/>
  <c r="G58" i="163"/>
  <c r="J58" i="163" s="1"/>
  <c r="J48" i="163"/>
  <c r="J75" i="163"/>
  <c r="E11" i="163"/>
  <c r="G11" i="163" s="1"/>
  <c r="I86" i="163"/>
  <c r="G15" i="163"/>
  <c r="J96" i="163"/>
  <c r="I96" i="163"/>
  <c r="J39" i="163"/>
  <c r="J103" i="163"/>
  <c r="I103" i="163"/>
  <c r="J63" i="163"/>
  <c r="J65" i="163"/>
  <c r="I97" i="163"/>
  <c r="J97" i="163"/>
  <c r="J114" i="163"/>
  <c r="I49" i="163"/>
  <c r="J99" i="163"/>
  <c r="I99" i="163"/>
  <c r="J21" i="163"/>
  <c r="J34" i="163"/>
  <c r="E92" i="163"/>
  <c r="G93" i="163"/>
  <c r="I115" i="163"/>
  <c r="J115" i="163"/>
  <c r="G118" i="163"/>
  <c r="E116" i="163"/>
  <c r="E111" i="163" s="1"/>
  <c r="E76" i="163"/>
  <c r="G76" i="163" s="1"/>
  <c r="J76" i="163" s="1"/>
  <c r="E83" i="163"/>
  <c r="G83" i="163" s="1"/>
  <c r="J83" i="163" s="1"/>
  <c r="I19" i="163"/>
  <c r="J79" i="163"/>
  <c r="J85" i="163"/>
  <c r="J10" i="163"/>
  <c r="G18" i="163"/>
  <c r="E40" i="163"/>
  <c r="G40" i="163" s="1"/>
  <c r="J72" i="163"/>
  <c r="E81" i="163"/>
  <c r="G81" i="163" s="1"/>
  <c r="J81" i="163" s="1"/>
  <c r="J47" i="163"/>
  <c r="J19" i="163"/>
  <c r="J42" i="163"/>
  <c r="E64" i="163"/>
  <c r="G64" i="163" s="1"/>
  <c r="J64" i="163" s="1"/>
  <c r="B74" i="155"/>
  <c r="D74" i="155" s="1"/>
  <c r="B11" i="155"/>
  <c r="D11" i="155" s="1"/>
  <c r="B18" i="155"/>
  <c r="D18" i="155" s="1"/>
  <c r="I18" i="155" s="1"/>
  <c r="B40" i="155"/>
  <c r="D40" i="155" s="1"/>
  <c r="I40" i="155" s="1"/>
  <c r="B45" i="155"/>
  <c r="D45" i="155" s="1"/>
  <c r="B57" i="155"/>
  <c r="D57" i="155" s="1"/>
  <c r="B61" i="155"/>
  <c r="D61" i="155" s="1"/>
  <c r="B65" i="155"/>
  <c r="D65" i="155" s="1"/>
  <c r="I65" i="155" s="1"/>
  <c r="B70" i="155"/>
  <c r="D70" i="155" s="1"/>
  <c r="I70" i="155" s="1"/>
  <c r="B78" i="155"/>
  <c r="D78" i="155" s="1"/>
  <c r="B86" i="155"/>
  <c r="D86" i="155" s="1"/>
  <c r="I86" i="155" s="1"/>
  <c r="B76" i="155"/>
  <c r="D76" i="155" s="1"/>
  <c r="I76" i="155" s="1"/>
  <c r="B84" i="155"/>
  <c r="D84" i="155" s="1"/>
  <c r="B60" i="155"/>
  <c r="D60" i="155" s="1"/>
  <c r="B62" i="155"/>
  <c r="D62" i="155" s="1"/>
  <c r="B64" i="155"/>
  <c r="D64" i="155" s="1"/>
  <c r="I64" i="155" s="1"/>
  <c r="B71" i="155"/>
  <c r="D71" i="155" s="1"/>
  <c r="B73" i="155"/>
  <c r="D73" i="155" s="1"/>
  <c r="B75" i="155"/>
  <c r="D75" i="155" s="1"/>
  <c r="B77" i="155"/>
  <c r="D77" i="155" s="1"/>
  <c r="B79" i="155"/>
  <c r="D79" i="155" s="1"/>
  <c r="B83" i="155"/>
  <c r="D83" i="155" s="1"/>
  <c r="E12" i="155"/>
  <c r="E38" i="163"/>
  <c r="G38" i="163" s="1"/>
  <c r="I38" i="163" s="1"/>
  <c r="E66" i="163"/>
  <c r="G66" i="163" s="1"/>
  <c r="J66" i="163" s="1"/>
  <c r="B18" i="159"/>
  <c r="O18" i="159" s="1"/>
  <c r="B62" i="159"/>
  <c r="O62" i="159" s="1"/>
  <c r="B50" i="159"/>
  <c r="O50" i="159" s="1"/>
  <c r="B9" i="159"/>
  <c r="O9" i="159" s="1"/>
  <c r="B86" i="159"/>
  <c r="O86" i="159" s="1"/>
  <c r="B78" i="159"/>
  <c r="O78" i="159" s="1"/>
  <c r="B73" i="159"/>
  <c r="O73" i="159" s="1"/>
  <c r="B43" i="155"/>
  <c r="D43" i="155" s="1"/>
  <c r="B56" i="155"/>
  <c r="D56" i="155" s="1"/>
  <c r="I56" i="155" s="1"/>
  <c r="E44" i="155"/>
  <c r="B52" i="155"/>
  <c r="D52" i="155" s="1"/>
  <c r="E83" i="155"/>
  <c r="E14" i="155"/>
  <c r="B80" i="155"/>
  <c r="D80" i="155" s="1"/>
  <c r="B35" i="159"/>
  <c r="O35" i="159" s="1"/>
  <c r="B39" i="155"/>
  <c r="D39" i="155" s="1"/>
  <c r="B8" i="155"/>
  <c r="D8" i="155" s="1"/>
  <c r="B82" i="155"/>
  <c r="D82" i="155" s="1"/>
  <c r="E38" i="155"/>
  <c r="E46" i="155"/>
  <c r="B63" i="155"/>
  <c r="D63" i="155" s="1"/>
  <c r="B41" i="155"/>
  <c r="D41" i="155" s="1"/>
  <c r="I41" i="155" s="1"/>
  <c r="E16" i="155"/>
  <c r="B17" i="155"/>
  <c r="D17" i="155" s="1"/>
  <c r="B23" i="159"/>
  <c r="O23" i="159" s="1"/>
  <c r="E61" i="155"/>
  <c r="E32" i="155"/>
  <c r="B19" i="159"/>
  <c r="O19" i="159" s="1"/>
  <c r="B76" i="159"/>
  <c r="O76" i="159" s="1"/>
  <c r="B66" i="159"/>
  <c r="O66" i="159" s="1"/>
  <c r="B74" i="159"/>
  <c r="O74" i="159" s="1"/>
  <c r="B58" i="159"/>
  <c r="O58" i="159" s="1"/>
  <c r="I82" i="155" l="1"/>
  <c r="E13" i="155"/>
  <c r="I60" i="155"/>
  <c r="E9" i="155"/>
  <c r="E66" i="155"/>
  <c r="B87" i="155"/>
  <c r="D87" i="155" s="1"/>
  <c r="I83" i="155"/>
  <c r="J118" i="163"/>
  <c r="J116" i="163" s="1"/>
  <c r="I118" i="163"/>
  <c r="G116" i="163"/>
  <c r="I116" i="163" s="1"/>
  <c r="I64" i="163"/>
  <c r="H111" i="163"/>
  <c r="I114" i="163"/>
  <c r="I32" i="163"/>
  <c r="J32" i="163"/>
  <c r="I81" i="163"/>
  <c r="O68" i="159"/>
  <c r="I83" i="163"/>
  <c r="I66" i="163"/>
  <c r="I82" i="163"/>
  <c r="I58" i="163"/>
  <c r="B12" i="159"/>
  <c r="E23" i="155"/>
  <c r="E85" i="155"/>
  <c r="B56" i="159"/>
  <c r="O56" i="159" s="1"/>
  <c r="J38" i="163"/>
  <c r="B85" i="155"/>
  <c r="D85" i="155" s="1"/>
  <c r="I85" i="155" s="1"/>
  <c r="B81" i="155"/>
  <c r="D81" i="155" s="1"/>
  <c r="B58" i="155"/>
  <c r="D58" i="155" s="1"/>
  <c r="B88" i="155"/>
  <c r="D88" i="155" s="1"/>
  <c r="I61" i="155"/>
  <c r="B32" i="155"/>
  <c r="D32" i="155" s="1"/>
  <c r="I32" i="155" s="1"/>
  <c r="B16" i="155"/>
  <c r="D16" i="155" s="1"/>
  <c r="I16" i="155" s="1"/>
  <c r="E67" i="163"/>
  <c r="G67" i="163" s="1"/>
  <c r="I93" i="163"/>
  <c r="J93" i="163"/>
  <c r="J112" i="163"/>
  <c r="I112" i="163"/>
  <c r="G94" i="163"/>
  <c r="I94" i="163" s="1"/>
  <c r="J95" i="163"/>
  <c r="J94" i="163" s="1"/>
  <c r="I95" i="163"/>
  <c r="I76" i="163"/>
  <c r="E36" i="163"/>
  <c r="G36" i="163" s="1"/>
  <c r="E12" i="163"/>
  <c r="E31" i="163"/>
  <c r="G31" i="163" s="1"/>
  <c r="J71" i="163"/>
  <c r="O12" i="159"/>
  <c r="B50" i="155"/>
  <c r="B46" i="155"/>
  <c r="D46" i="155" s="1"/>
  <c r="I46" i="155" s="1"/>
  <c r="B42" i="155"/>
  <c r="D42" i="155" s="1"/>
  <c r="B37" i="155"/>
  <c r="D37" i="155" s="1"/>
  <c r="B20" i="155"/>
  <c r="D20" i="155" s="1"/>
  <c r="B51" i="155"/>
  <c r="D51" i="155" s="1"/>
  <c r="B44" i="155"/>
  <c r="D44" i="155" s="1"/>
  <c r="I44" i="155" s="1"/>
  <c r="B35" i="155"/>
  <c r="D35" i="155" s="1"/>
  <c r="B28" i="155"/>
  <c r="D28" i="155" s="1"/>
  <c r="B22" i="155"/>
  <c r="B19" i="155"/>
  <c r="D19" i="155" s="1"/>
  <c r="B47" i="155"/>
  <c r="D47" i="155" s="1"/>
  <c r="I47" i="155" s="1"/>
  <c r="B34" i="155"/>
  <c r="D34" i="155" s="1"/>
  <c r="B54" i="155"/>
  <c r="B7" i="155"/>
  <c r="E43" i="163"/>
  <c r="G43" i="163" s="1"/>
  <c r="E27" i="163"/>
  <c r="G27" i="163" s="1"/>
  <c r="H53" i="163"/>
  <c r="H59" i="163"/>
  <c r="H9" i="163"/>
  <c r="B28" i="159"/>
  <c r="O28" i="159" s="1"/>
  <c r="E29" i="163"/>
  <c r="G29" i="163" s="1"/>
  <c r="H24" i="163"/>
  <c r="H36" i="163"/>
  <c r="E41" i="163"/>
  <c r="G41" i="163" s="1"/>
  <c r="E81" i="155"/>
  <c r="E17" i="155"/>
  <c r="I17" i="155" s="1"/>
  <c r="B34" i="159"/>
  <c r="O34" i="159" s="1"/>
  <c r="B54" i="159"/>
  <c r="E62" i="155"/>
  <c r="I62" i="155" s="1"/>
  <c r="B21" i="159"/>
  <c r="E57" i="155"/>
  <c r="I57" i="155" s="1"/>
  <c r="E84" i="155"/>
  <c r="I84" i="155" s="1"/>
  <c r="E78" i="155"/>
  <c r="I78" i="155" s="1"/>
  <c r="E37" i="155"/>
  <c r="B55" i="155"/>
  <c r="D55" i="155" s="1"/>
  <c r="B70" i="159"/>
  <c r="O70" i="159" s="1"/>
  <c r="B27" i="155"/>
  <c r="B33" i="159"/>
  <c r="O33" i="159" s="1"/>
  <c r="B41" i="159"/>
  <c r="O41" i="159" s="1"/>
  <c r="B69" i="155"/>
  <c r="E11" i="155"/>
  <c r="I11" i="155" s="1"/>
  <c r="E88" i="155"/>
  <c r="E28" i="155"/>
  <c r="E73" i="155"/>
  <c r="I73" i="155" s="1"/>
  <c r="E52" i="155"/>
  <c r="I52" i="155" s="1"/>
  <c r="E50" i="155"/>
  <c r="B6" i="159"/>
  <c r="O6" i="159" s="1"/>
  <c r="E31" i="155"/>
  <c r="E30" i="155" s="1"/>
  <c r="E58" i="155"/>
  <c r="E27" i="155"/>
  <c r="E26" i="155" s="1"/>
  <c r="G111" i="163" l="1"/>
  <c r="J111" i="163"/>
  <c r="B72" i="155"/>
  <c r="D72" i="155" s="1"/>
  <c r="I72" i="155" s="1"/>
  <c r="B36" i="155"/>
  <c r="D36" i="155" s="1"/>
  <c r="B59" i="155"/>
  <c r="D59" i="155" s="1"/>
  <c r="B9" i="155"/>
  <c r="D9" i="155" s="1"/>
  <c r="I9" i="155" s="1"/>
  <c r="B67" i="155"/>
  <c r="D67" i="155" s="1"/>
  <c r="D69" i="155"/>
  <c r="D27" i="155"/>
  <c r="B26" i="155"/>
  <c r="J41" i="163"/>
  <c r="I41" i="163"/>
  <c r="I36" i="163"/>
  <c r="G28" i="163"/>
  <c r="J29" i="163"/>
  <c r="J28" i="163" s="1"/>
  <c r="I29" i="163"/>
  <c r="I53" i="163"/>
  <c r="J53" i="163"/>
  <c r="J27" i="163"/>
  <c r="I27" i="163"/>
  <c r="J43" i="163"/>
  <c r="I43" i="163"/>
  <c r="I28" i="155"/>
  <c r="B25" i="155"/>
  <c r="D25" i="155" s="1"/>
  <c r="I25" i="155" s="1"/>
  <c r="I37" i="155"/>
  <c r="E80" i="155"/>
  <c r="I80" i="155" s="1"/>
  <c r="G12" i="163"/>
  <c r="J92" i="163"/>
  <c r="H87" i="163"/>
  <c r="J67" i="163"/>
  <c r="I67" i="163"/>
  <c r="I88" i="155"/>
  <c r="B66" i="155"/>
  <c r="D66" i="155" s="1"/>
  <c r="I66" i="155" s="1"/>
  <c r="E43" i="155"/>
  <c r="I43" i="155" s="1"/>
  <c r="O67" i="159"/>
  <c r="E45" i="163"/>
  <c r="G45" i="163" s="1"/>
  <c r="I111" i="163"/>
  <c r="H89" i="163"/>
  <c r="B20" i="159"/>
  <c r="O21" i="159"/>
  <c r="O20" i="159" s="1"/>
  <c r="B52" i="159"/>
  <c r="O54" i="159"/>
  <c r="O52" i="159" s="1"/>
  <c r="O48" i="159" s="1"/>
  <c r="O95" i="159" s="1"/>
  <c r="H23" i="163"/>
  <c r="I24" i="163"/>
  <c r="J24" i="163"/>
  <c r="J23" i="163" s="1"/>
  <c r="I9" i="163"/>
  <c r="J9" i="163"/>
  <c r="I59" i="163"/>
  <c r="J59" i="163"/>
  <c r="D7" i="155"/>
  <c r="D54" i="155"/>
  <c r="B53" i="155"/>
  <c r="D22" i="155"/>
  <c r="D50" i="155"/>
  <c r="E39" i="155"/>
  <c r="I39" i="155" s="1"/>
  <c r="J36" i="163"/>
  <c r="H13" i="163"/>
  <c r="E8" i="155"/>
  <c r="I8" i="155" s="1"/>
  <c r="E45" i="155"/>
  <c r="I45" i="155" s="1"/>
  <c r="G92" i="163"/>
  <c r="I92" i="163" s="1"/>
  <c r="H17" i="163"/>
  <c r="H52" i="163"/>
  <c r="H69" i="163"/>
  <c r="H74" i="163"/>
  <c r="I58" i="155"/>
  <c r="I81" i="155"/>
  <c r="B67" i="159"/>
  <c r="B48" i="159" s="1"/>
  <c r="B95" i="159" s="1"/>
  <c r="H45" i="163"/>
  <c r="H11" i="163"/>
  <c r="B14" i="155"/>
  <c r="B15" i="155"/>
  <c r="D15" i="155" s="1"/>
  <c r="I15" i="155" s="1"/>
  <c r="H14" i="163"/>
  <c r="E26" i="163"/>
  <c r="G26" i="163" s="1"/>
  <c r="H61" i="163"/>
  <c r="H18" i="163"/>
  <c r="E22" i="163"/>
  <c r="G22" i="163" s="1"/>
  <c r="E35" i="163"/>
  <c r="G35" i="163" s="1"/>
  <c r="E44" i="163"/>
  <c r="G44" i="163" s="1"/>
  <c r="E20" i="163"/>
  <c r="G20" i="163" s="1"/>
  <c r="H68" i="163"/>
  <c r="H16" i="163"/>
  <c r="E73" i="163"/>
  <c r="E19" i="155"/>
  <c r="I19" i="155" s="1"/>
  <c r="E63" i="155"/>
  <c r="I63" i="155" s="1"/>
  <c r="E51" i="155"/>
  <c r="E79" i="155"/>
  <c r="I79" i="155" s="1"/>
  <c r="E74" i="155"/>
  <c r="I74" i="155" s="1"/>
  <c r="E10" i="155"/>
  <c r="E87" i="155"/>
  <c r="I87" i="155" s="1"/>
  <c r="E36" i="155"/>
  <c r="B23" i="155"/>
  <c r="D23" i="155" s="1"/>
  <c r="I23" i="155" s="1"/>
  <c r="E24" i="155"/>
  <c r="E67" i="155"/>
  <c r="E59" i="155"/>
  <c r="B31" i="155"/>
  <c r="E20" i="155"/>
  <c r="I20" i="155" s="1"/>
  <c r="E77" i="155"/>
  <c r="I77" i="155" s="1"/>
  <c r="E75" i="155"/>
  <c r="I75" i="155" s="1"/>
  <c r="B68" i="155" l="1"/>
  <c r="B49" i="155" s="1"/>
  <c r="I14" i="163"/>
  <c r="J14" i="163"/>
  <c r="B13" i="155"/>
  <c r="D14" i="155"/>
  <c r="I45" i="163"/>
  <c r="I74" i="163"/>
  <c r="H70" i="163"/>
  <c r="J74" i="163"/>
  <c r="I69" i="163"/>
  <c r="J69" i="163"/>
  <c r="H51" i="163"/>
  <c r="I52" i="163"/>
  <c r="J52" i="163"/>
  <c r="J17" i="163"/>
  <c r="I13" i="163"/>
  <c r="J13" i="163"/>
  <c r="I51" i="155"/>
  <c r="B21" i="155"/>
  <c r="D53" i="155"/>
  <c r="I54" i="155"/>
  <c r="I89" i="163"/>
  <c r="J89" i="163"/>
  <c r="I59" i="155"/>
  <c r="I61" i="163"/>
  <c r="J61" i="163"/>
  <c r="D31" i="155"/>
  <c r="B30" i="155"/>
  <c r="G73" i="163"/>
  <c r="E70" i="163"/>
  <c r="E51" i="163" s="1"/>
  <c r="H15" i="163"/>
  <c r="I16" i="163"/>
  <c r="J16" i="163"/>
  <c r="J15" i="163" s="1"/>
  <c r="I68" i="163"/>
  <c r="J68" i="163"/>
  <c r="J20" i="163"/>
  <c r="I20" i="163"/>
  <c r="J44" i="163"/>
  <c r="I44" i="163"/>
  <c r="J22" i="163"/>
  <c r="I22" i="163"/>
  <c r="I18" i="163"/>
  <c r="J18" i="163"/>
  <c r="E28" i="163"/>
  <c r="I11" i="163"/>
  <c r="J11" i="163"/>
  <c r="E37" i="163"/>
  <c r="G37" i="163" s="1"/>
  <c r="I50" i="155"/>
  <c r="D21" i="155"/>
  <c r="I23" i="163"/>
  <c r="J45" i="163"/>
  <c r="I87" i="163"/>
  <c r="J87" i="163"/>
  <c r="I28" i="163"/>
  <c r="D26" i="155"/>
  <c r="I27" i="155"/>
  <c r="I69" i="155"/>
  <c r="D68" i="155"/>
  <c r="I67" i="155"/>
  <c r="I36" i="155"/>
  <c r="E29" i="155"/>
  <c r="H40" i="163"/>
  <c r="H12" i="163"/>
  <c r="H35" i="163"/>
  <c r="E35" i="155"/>
  <c r="I35" i="155" s="1"/>
  <c r="E55" i="155"/>
  <c r="E22" i="155"/>
  <c r="E21" i="155" s="1"/>
  <c r="E34" i="155"/>
  <c r="I34" i="155" s="1"/>
  <c r="E42" i="155"/>
  <c r="I42" i="155" s="1"/>
  <c r="E7" i="155"/>
  <c r="E71" i="155"/>
  <c r="E8" i="163" l="1"/>
  <c r="E7" i="163" s="1"/>
  <c r="E124" i="163" s="1"/>
  <c r="E260" i="163" s="1"/>
  <c r="I71" i="155"/>
  <c r="E68" i="155"/>
  <c r="I68" i="155" s="1"/>
  <c r="I35" i="163"/>
  <c r="I12" i="163"/>
  <c r="I26" i="155"/>
  <c r="I7" i="155"/>
  <c r="I22" i="155"/>
  <c r="D49" i="155"/>
  <c r="H26" i="163"/>
  <c r="I15" i="163"/>
  <c r="B29" i="155"/>
  <c r="D29" i="155" s="1"/>
  <c r="I29" i="155" s="1"/>
  <c r="B10" i="155"/>
  <c r="E53" i="155"/>
  <c r="E49" i="155" s="1"/>
  <c r="E97" i="155" s="1"/>
  <c r="I55" i="155"/>
  <c r="I40" i="163"/>
  <c r="J40" i="163"/>
  <c r="J12" i="163"/>
  <c r="B33" i="155"/>
  <c r="D33" i="155" s="1"/>
  <c r="I33" i="155" s="1"/>
  <c r="J37" i="163"/>
  <c r="I37" i="163"/>
  <c r="J73" i="163"/>
  <c r="J70" i="163" s="1"/>
  <c r="J51" i="163" s="1"/>
  <c r="I73" i="163"/>
  <c r="G70" i="163"/>
  <c r="I31" i="155"/>
  <c r="D30" i="155"/>
  <c r="B12" i="155"/>
  <c r="D12" i="155" s="1"/>
  <c r="I12" i="155" s="1"/>
  <c r="B38" i="155"/>
  <c r="D38" i="155" s="1"/>
  <c r="I38" i="155" s="1"/>
  <c r="I14" i="155"/>
  <c r="D13" i="155"/>
  <c r="I13" i="155" s="1"/>
  <c r="J35" i="163"/>
  <c r="H31" i="163"/>
  <c r="I31" i="163" l="1"/>
  <c r="J31" i="163"/>
  <c r="I30" i="155"/>
  <c r="I53" i="155"/>
  <c r="I49" i="155"/>
  <c r="H8" i="163"/>
  <c r="I70" i="163"/>
  <c r="G51" i="163"/>
  <c r="D10" i="155"/>
  <c r="I26" i="163"/>
  <c r="J26" i="163"/>
  <c r="I21" i="155"/>
  <c r="J8" i="163" l="1"/>
  <c r="J7" i="163" s="1"/>
  <c r="J124" i="163" s="1"/>
  <c r="J260" i="163" s="1"/>
  <c r="H7" i="163"/>
  <c r="H124" i="163" s="1"/>
  <c r="I10" i="155"/>
  <c r="G8" i="163"/>
  <c r="G7" i="163" s="1"/>
  <c r="I51" i="163"/>
  <c r="B24" i="155"/>
  <c r="I7" i="163" l="1"/>
  <c r="G124" i="163"/>
  <c r="G260" i="163" s="1"/>
  <c r="I260" i="163" s="1"/>
  <c r="H260" i="163"/>
  <c r="I124" i="163"/>
  <c r="D24" i="155"/>
  <c r="B97" i="155"/>
  <c r="I8" i="163"/>
  <c r="I24" i="155" l="1"/>
  <c r="D97" i="155"/>
  <c r="I97" i="155" l="1"/>
</calcChain>
</file>

<file path=xl/comments1.xml><?xml version="1.0" encoding="utf-8"?>
<comments xmlns="http://schemas.openxmlformats.org/spreadsheetml/2006/main">
  <authors>
    <author>Olivia Regner</author>
  </authors>
  <commentList>
    <comment ref="B222" authorId="0" shapeId="0">
      <text>
        <r>
          <rPr>
            <b/>
            <sz val="9"/>
            <color indexed="81"/>
            <rFont val="Tahoma"/>
            <family val="2"/>
          </rPr>
          <t>withdrawn unobligated allotment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<sst xmlns="http://schemas.openxmlformats.org/spreadsheetml/2006/main" count="1002" uniqueCount="352">
  <si>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</si>
  <si>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</si>
  <si>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</si>
  <si>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</si>
  <si>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</si>
  <si>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</si>
  <si>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      Departments </t>
  </si>
  <si>
    <t xml:space="preserve">         Special Purpose Funds </t>
  </si>
  <si>
    <t xml:space="preserve">          Tax Refund</t>
  </si>
  <si>
    <t xml:space="preserve">          Net Lending             </t>
  </si>
  <si>
    <t>ORIGINAL PROGRAM</t>
  </si>
  <si>
    <t>OTHER RELEASES</t>
  </si>
  <si>
    <t xml:space="preserve">  UNPROGRAMMED FUND</t>
  </si>
  <si>
    <t>TOTAL</t>
  </si>
  <si>
    <t>RELEASES</t>
  </si>
  <si>
    <t>BALANCE</t>
  </si>
  <si>
    <t>ADJUSTED PROGRAM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</si>
  <si>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</si>
  <si>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</si>
  <si>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</si>
  <si>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</si>
  <si>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</si>
  <si>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</si>
  <si>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</si>
  <si>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</si>
  <si>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</si>
  <si>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</si>
  <si>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</si>
  <si>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</si>
  <si>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</si>
  <si>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</si>
  <si>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</si>
  <si>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</si>
  <si>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</si>
  <si>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</si>
  <si>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</si>
  <si>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</si>
  <si>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</si>
  <si>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</si>
  <si>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</si>
  <si>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</si>
  <si>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</si>
  <si>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DOTC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</si>
  <si>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</si>
  <si>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</si>
  <si>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</si>
  <si>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</si>
  <si>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</si>
  <si>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</si>
  <si>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</si>
  <si>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</si>
  <si>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</si>
  <si>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</si>
  <si>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</si>
  <si>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</si>
  <si>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</si>
  <si>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</si>
  <si>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Central Office</t>
  </si>
  <si>
    <t xml:space="preserve">           Reg'l. Offices</t>
  </si>
  <si>
    <t xml:space="preserve">         CFL</t>
  </si>
  <si>
    <t xml:space="preserve">         DDB</t>
  </si>
  <si>
    <t xml:space="preserve">         ERC</t>
  </si>
  <si>
    <t xml:space="preserve">         FDCP</t>
  </si>
  <si>
    <t xml:space="preserve">         GAB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</si>
  <si>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</si>
  <si>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</si>
  <si>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</si>
  <si>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</si>
  <si>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</si>
  <si>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</si>
  <si>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</si>
  <si>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</si>
  <si>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</si>
  <si>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</si>
  <si>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</si>
  <si>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NICA</t>
  </si>
  <si>
    <t xml:space="preserve">         NSC</t>
  </si>
  <si>
    <t xml:space="preserve">         NTC</t>
  </si>
  <si>
    <t xml:space="preserve">         OPAPP</t>
  </si>
  <si>
    <t xml:space="preserve">         PDEA</t>
  </si>
  <si>
    <t xml:space="preserve">         Philracom</t>
  </si>
  <si>
    <t xml:space="preserve">         PRRC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</si>
  <si>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</si>
  <si>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</si>
  <si>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</si>
  <si>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</si>
  <si>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MPBF</t>
  </si>
  <si>
    <t xml:space="preserve">       Tax Refund</t>
  </si>
  <si>
    <t xml:space="preserve">       Net Lending             </t>
  </si>
  <si>
    <t xml:space="preserve">       Interest Payments     </t>
  </si>
  <si>
    <t xml:space="preserve"> ORIGINAL PROGRAM</t>
  </si>
  <si>
    <t xml:space="preserve">   Departments</t>
  </si>
  <si>
    <t xml:space="preserve">      OEOs</t>
  </si>
  <si>
    <t xml:space="preserve">      Grants/Donations</t>
  </si>
  <si>
    <t xml:space="preserve">      Tax Exp. Fund/CDT</t>
  </si>
  <si>
    <t xml:space="preserve">       RA 9335</t>
  </si>
  <si>
    <t xml:space="preserve">       Stocks Subs.</t>
  </si>
  <si>
    <t>ALL SOURCES</t>
  </si>
  <si>
    <t>Unprogrammed Fund</t>
  </si>
  <si>
    <t xml:space="preserve">TOTAL </t>
  </si>
  <si>
    <t>Regular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</si>
  <si>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</si>
  <si>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</si>
  <si>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</si>
  <si>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</si>
  <si>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</si>
  <si>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</si>
  <si>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</si>
  <si>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</si>
  <si>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</si>
  <si>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</si>
  <si>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</si>
  <si>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</si>
  <si>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</si>
  <si>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</si>
  <si>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</si>
  <si>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</si>
  <si>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</si>
  <si>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</si>
  <si>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</si>
  <si>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</si>
  <si>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</si>
  <si>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</si>
  <si>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</si>
  <si>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</si>
  <si>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</si>
  <si>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DOTC</t>
  </si>
  <si>
    <t xml:space="preserve">       NEDA</t>
  </si>
  <si>
    <t xml:space="preserve">       PCOO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</si>
  <si>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</si>
  <si>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</si>
  <si>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</si>
  <si>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</si>
  <si>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</si>
  <si>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</si>
  <si>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</si>
  <si>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</si>
  <si>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    CO</t>
  </si>
  <si>
    <t xml:space="preserve">             ROs</t>
  </si>
  <si>
    <t xml:space="preserve">         NCMF</t>
  </si>
  <si>
    <t xml:space="preserve">         PCW</t>
  </si>
  <si>
    <t>Budgetary Support to Government Corporations</t>
  </si>
  <si>
    <t>Allocation to LGUs</t>
  </si>
  <si>
    <t>Contingent Fund</t>
  </si>
  <si>
    <t>E-Government Fund</t>
  </si>
  <si>
    <t>International Commitments Fund</t>
  </si>
  <si>
    <t>Miscellaneous 
Personnel 
Benefits Fund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</si>
  <si>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</si>
  <si>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</si>
  <si>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</si>
  <si>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</si>
  <si>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</si>
  <si>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 ARMM</t>
  </si>
  <si>
    <t xml:space="preserve">             Others</t>
  </si>
  <si>
    <t xml:space="preserve">        Tax Expenditures Fund/Customs Duties and Taxes</t>
  </si>
  <si>
    <t xml:space="preserve">         Special Account in the General Fund</t>
  </si>
  <si>
    <t xml:space="preserve">         Grants/Donations</t>
  </si>
  <si>
    <t xml:space="preserve">         Internal Revenue Allotment</t>
  </si>
  <si>
    <t xml:space="preserve">         Retirement and Life Insurance Premium</t>
  </si>
  <si>
    <t xml:space="preserve">      Retirement and Life Insurance Premium</t>
  </si>
  <si>
    <t xml:space="preserve">      Internal Revenue Allotment</t>
  </si>
  <si>
    <t xml:space="preserve">      Special Account in the General Fund</t>
  </si>
  <si>
    <t xml:space="preserve">         Others</t>
  </si>
  <si>
    <t xml:space="preserve">     Tax Expenditures Fund/Customs Duties and Taxes</t>
  </si>
  <si>
    <t xml:space="preserve">    Military Camps Sales Proceeds Fund</t>
  </si>
  <si>
    <t xml:space="preserve">   Special Purpose Funds</t>
  </si>
  <si>
    <t xml:space="preserve">      Military Camps Sales Proceeds Fund</t>
  </si>
  <si>
    <t xml:space="preserve">    Special Purpose Funds</t>
  </si>
  <si>
    <t xml:space="preserve">  OTHER AUTOMATIC APPROPRIATIONS</t>
  </si>
  <si>
    <t xml:space="preserve">      Net Lending</t>
  </si>
  <si>
    <t xml:space="preserve">       AFP Modernization Act Trust Fund</t>
  </si>
  <si>
    <t xml:space="preserve">      Proceeds from Sale of Unserviceable Equipment</t>
  </si>
  <si>
    <t xml:space="preserve">       Grants/Donations</t>
  </si>
  <si>
    <t xml:space="preserve">     Grants/Donations</t>
  </si>
  <si>
    <t xml:space="preserve">     AFP Modernization Act Trust Fund</t>
  </si>
  <si>
    <t xml:space="preserve">         NCMF </t>
  </si>
  <si>
    <t xml:space="preserve">          BODBF</t>
  </si>
  <si>
    <t xml:space="preserve">     SAGF-OTHERS</t>
  </si>
  <si>
    <t xml:space="preserve">         GCG</t>
  </si>
  <si>
    <t xml:space="preserve">         OMB </t>
  </si>
  <si>
    <t xml:space="preserve">       RLIP</t>
  </si>
  <si>
    <t xml:space="preserve">       Net Lending</t>
  </si>
  <si>
    <t xml:space="preserve">       Tax Exp. Fund/CDT</t>
  </si>
  <si>
    <t xml:space="preserve">     RLIP</t>
  </si>
  <si>
    <t xml:space="preserve">        Departments </t>
  </si>
  <si>
    <t xml:space="preserve">        Special Purpose Funds </t>
  </si>
  <si>
    <t xml:space="preserve">       Special Account in the General Fund</t>
  </si>
  <si>
    <t>AUTOMATIC APPROPRIATIONS</t>
  </si>
  <si>
    <t>Tax Expenditure Fund</t>
  </si>
  <si>
    <t>Special Account in General Fund</t>
  </si>
  <si>
    <t>Motor Vehicle Users Charge Fund</t>
  </si>
  <si>
    <t>Proceeds from Sales of Unserviceable Equipment</t>
  </si>
  <si>
    <t xml:space="preserve">Net Lending  </t>
  </si>
  <si>
    <t>Military Camp Sale Proceeds Fund</t>
  </si>
  <si>
    <t>Internal Revenue Allotment</t>
  </si>
  <si>
    <t>Tax Refund</t>
  </si>
  <si>
    <t>Pension and Gratuity Fund</t>
  </si>
  <si>
    <t xml:space="preserve">         SSPFCF</t>
  </si>
  <si>
    <t xml:space="preserve">       FSF</t>
  </si>
  <si>
    <t xml:space="preserve">       NDRRMF</t>
  </si>
  <si>
    <t xml:space="preserve">       BSGC</t>
  </si>
  <si>
    <t xml:space="preserve">       ALGU</t>
  </si>
  <si>
    <t xml:space="preserve">         SSPNT</t>
  </si>
  <si>
    <t xml:space="preserve">         MMDA</t>
  </si>
  <si>
    <t xml:space="preserve">         LGSF</t>
  </si>
  <si>
    <t xml:space="preserve">       Contingent </t>
  </si>
  <si>
    <t xml:space="preserve">       DepEd SBP</t>
  </si>
  <si>
    <t xml:space="preserve">       E-Gov.</t>
  </si>
  <si>
    <t xml:space="preserve">       ICF</t>
  </si>
  <si>
    <t xml:space="preserve">       PGF</t>
  </si>
  <si>
    <t xml:space="preserve">         PCDSO</t>
  </si>
  <si>
    <t>DPWH</t>
  </si>
  <si>
    <t>STATUS OF CY 2015 BUDGET PROGRAM</t>
  </si>
  <si>
    <t xml:space="preserve">   A. GAA - R.A. 10651</t>
  </si>
  <si>
    <t xml:space="preserve">             Motor Vehicle Users Charge Fund</t>
  </si>
  <si>
    <t>R.A. 10633</t>
  </si>
  <si>
    <t>SUPPLEMENTAL BUDGET-R.A. 10652</t>
  </si>
  <si>
    <t>UNPROGRAMMED FUND</t>
  </si>
  <si>
    <t>CY 2015 BUDGET LEVEL</t>
  </si>
  <si>
    <t>A. GAA-R.A. 10651</t>
  </si>
  <si>
    <t xml:space="preserve">         FPA</t>
  </si>
  <si>
    <t xml:space="preserve">        PRRC</t>
  </si>
  <si>
    <t xml:space="preserve">        PCW</t>
  </si>
  <si>
    <t xml:space="preserve">        PDEA</t>
  </si>
  <si>
    <t>Allocation to Local Government Units</t>
  </si>
  <si>
    <t>Special Shares of LGUs in the Proceeds of National Taxes</t>
  </si>
  <si>
    <t>Metropolitan Manila Development Authority</t>
  </si>
  <si>
    <t>Barangay Officials Death Benefits Fund</t>
  </si>
  <si>
    <t>Local Government Support Fund</t>
  </si>
  <si>
    <t>Special Shares of LGUs in the Proceeds of Fire Code Fees</t>
  </si>
  <si>
    <t>DepEd School-Building Program</t>
  </si>
  <si>
    <t>Feasibility Studies Fund</t>
  </si>
  <si>
    <t>Miscellaneous Personnel Benefits Fund</t>
  </si>
  <si>
    <t>National Disaster Risk Reduction Management Fund</t>
  </si>
  <si>
    <t>Rehabilitation and Reconstruction Fund</t>
  </si>
  <si>
    <t xml:space="preserve">         Motor Vehicle Users Charge Fund</t>
  </si>
  <si>
    <t xml:space="preserve">  R.A. 10633</t>
  </si>
  <si>
    <t xml:space="preserve">       RRP</t>
  </si>
  <si>
    <t>COP</t>
  </si>
  <si>
    <t>DOF</t>
  </si>
  <si>
    <t>DENR</t>
  </si>
  <si>
    <t>DILG</t>
  </si>
  <si>
    <t>DOJ</t>
  </si>
  <si>
    <t>DOST</t>
  </si>
  <si>
    <t>DSWD</t>
  </si>
  <si>
    <t>DOTC</t>
  </si>
  <si>
    <t>BSGC</t>
  </si>
  <si>
    <t>MVUCF</t>
  </si>
  <si>
    <t>SPECIAL PURPOSE FUNDS-R.A. 10651</t>
  </si>
  <si>
    <t>Rehabilitation and Reconstruction Program</t>
  </si>
  <si>
    <t>NEW GAA - R.A. 10651</t>
  </si>
  <si>
    <t>PS</t>
  </si>
  <si>
    <t>MOOE</t>
  </si>
  <si>
    <t>CO</t>
  </si>
  <si>
    <t>Retirement and Life Insurance Premiums</t>
  </si>
  <si>
    <t xml:space="preserve">      O E O s</t>
  </si>
  <si>
    <t>CONTINUING  APPROPRIATIONS-R.A. 10633</t>
  </si>
  <si>
    <t>REGULAR</t>
  </si>
  <si>
    <t>DepEd School Building Program</t>
  </si>
  <si>
    <t>E-Government 
Fund</t>
  </si>
  <si>
    <t>SUB-TOTAL SPFs</t>
  </si>
  <si>
    <t>GRAND TOTAL</t>
  </si>
  <si>
    <t>(in thousand pesos)</t>
  </si>
  <si>
    <t>2015 GAA, R.A. 10651</t>
  </si>
  <si>
    <t>Remarks</t>
  </si>
  <si>
    <t xml:space="preserve">    Transfer to:</t>
  </si>
  <si>
    <t>DA</t>
  </si>
  <si>
    <t xml:space="preserve"> OSEC</t>
  </si>
  <si>
    <t>DPWH-OSEC</t>
  </si>
  <si>
    <t>ARMM-DA</t>
  </si>
  <si>
    <t>ARMM-DAF</t>
  </si>
  <si>
    <t>DepEd</t>
  </si>
  <si>
    <t xml:space="preserve">   Transfer to:</t>
  </si>
  <si>
    <t>ARMM-DepEd</t>
  </si>
  <si>
    <t xml:space="preserve">  Transfer from:</t>
  </si>
  <si>
    <t>DA-OSEC</t>
  </si>
  <si>
    <t>ARMM</t>
  </si>
  <si>
    <t>DEPED-OSEC</t>
  </si>
  <si>
    <t>2015 GAA, 
R.A. 10651</t>
  </si>
  <si>
    <t>For the implementation of Farm-to-Market Roads per Special Provision No. 5, DA-OSEC, 2015 GAA, RA 10651</t>
  </si>
  <si>
    <t>For the implementation of DA's various national programs in ARMM, i.e., National Rice, Livestock, High Value Crops, Organic Agriculture and Market Oriented Programs) per Special Provision No. 11, DA-OSEC, 2015 GAA, RA 10651</t>
  </si>
  <si>
    <t>For the implementation of National Fisheries Program per Special Provision No. 11, DA-OSEC, 2015 GAA, RA 10651</t>
  </si>
  <si>
    <t>For the implementation of the Basic Education Services per Special Provision No. 19, DepEd-OSEC, 2015 GAA, RA 10651</t>
  </si>
  <si>
    <t xml:space="preserve">          Interest Payment</t>
  </si>
  <si>
    <t xml:space="preserve"> OTHER RELEASES</t>
  </si>
  <si>
    <t>Special Purpose Funds</t>
  </si>
  <si>
    <t xml:space="preserve">Suppl. Budget
RA 10652 </t>
  </si>
  <si>
    <t>Interest Payment</t>
  </si>
  <si>
    <t xml:space="preserve">      LGUs </t>
  </si>
  <si>
    <t>DBM</t>
  </si>
  <si>
    <t xml:space="preserve">   Transfer from:</t>
  </si>
  <si>
    <t>For the payment of ARMM-DepEd's GSIS Premium remittance to be administered by the DBM per GSIS-ARMM-DBM Memorandum of Agreement dated March 18, 2004</t>
  </si>
  <si>
    <t>2014 Continuing Appro.</t>
  </si>
  <si>
    <t>UNRELEASED
CONT.</t>
  </si>
  <si>
    <t xml:space="preserve">
R.A. 10633</t>
  </si>
  <si>
    <t>Grants</t>
  </si>
  <si>
    <t>For ARMM allocation on various programs under the DSWD pursuant to Special Provision No. 9 of DSWD-OSEC, 2015 GAA, R.A. 10651</t>
  </si>
  <si>
    <t>DEPARTMENT</t>
  </si>
  <si>
    <t>For the implementation of the Basic Educational Facilities Fund per Special Provision No. 4 , DepEd-OSEC, 2015 GAA , RA 10651</t>
  </si>
  <si>
    <t>DOH</t>
  </si>
  <si>
    <t>Budgetary Support to GOCC-Phil. Health 
  Insurance Corporation</t>
  </si>
  <si>
    <t>Subsidy for health insurance premium payment of the indigent families to the  National
  Health Insurance Program per Special Provision No. 7, DOH-OSEC, 2015 GAA, 
  RA 10651</t>
  </si>
  <si>
    <t>Subsidy for health insurance under the PAyapa at MAsaganang PamayaNAn 
  Program (PAMANA) and Sajahatra Bangsamoro Programsper Special Provision
  No. 9, DOH-OSEC, 2015 GAA, RA 10651</t>
  </si>
  <si>
    <t>SPECIAL PURPOSE FUND</t>
  </si>
  <si>
    <t>Transfer from:</t>
  </si>
  <si>
    <t xml:space="preserve">         Pension of Ex-Pres./Ex-Pres. Widows</t>
  </si>
  <si>
    <t xml:space="preserve">      Pension of Ex-Pres./Ex-Pres. Widows</t>
  </si>
  <si>
    <t>DAR</t>
  </si>
  <si>
    <t>DOH-EAMC</t>
  </si>
  <si>
    <t>For the FY 2015 Personnel Services requirements of transferred personnel from DAR to DOH-East Avenue Medical Center per approved Rationalization Program</t>
  </si>
  <si>
    <t>DOJ-NBI</t>
  </si>
  <si>
    <t>For the FY 2015 Personnel Services requirements of transferred personnel from DAR to DOJ-NBI per approved Rationalization Program</t>
  </si>
  <si>
    <t xml:space="preserve">    Transfer from:</t>
  </si>
  <si>
    <t>Adjustments</t>
  </si>
  <si>
    <t>Adjusted Continuing Appro.</t>
  </si>
  <si>
    <t>Pension of Ex-Pres./Ex-Pres. Widows</t>
  </si>
  <si>
    <t>Support to Foreign-Assisted Projects</t>
  </si>
  <si>
    <t>General Fund Adjustments-for the Share of ARMM</t>
  </si>
  <si>
    <t>Support for Infrastructure Projects and Social Programs</t>
  </si>
  <si>
    <t>AFP Modernization Program</t>
  </si>
  <si>
    <t xml:space="preserve">       MMDA</t>
  </si>
  <si>
    <t>BFAR</t>
  </si>
  <si>
    <t>DA-BFAR</t>
  </si>
  <si>
    <t>ARMM-DPWH</t>
  </si>
  <si>
    <t>For the implementation of Farm-to-Market Roads per Special Provision No. 5, DA-OSEC, 2015 GAA, RA 10652</t>
  </si>
  <si>
    <t xml:space="preserve">     MMDA</t>
  </si>
  <si>
    <t xml:space="preserve">  CONTINUING APPROPRIATIONS</t>
  </si>
  <si>
    <t>B. Automatic Appropriations</t>
  </si>
  <si>
    <t xml:space="preserve">  B.  AUTOMATIC APPROPRIATIONS</t>
  </si>
  <si>
    <t>CY 2015 TRANSFER OF FUNDS FROM ONE DEPARTMENT/AGENCY TO ANOTHER</t>
  </si>
  <si>
    <t>CONTINUING APPROPRIATIONS</t>
  </si>
  <si>
    <t>DOTC-OSEC</t>
  </si>
  <si>
    <t>For the FY 2015 Personnel Services requirements of transferred personnel from DAR-CAR to DOTC-CAR per approved Rationalization Program</t>
  </si>
  <si>
    <t>DAR-CAR</t>
  </si>
  <si>
    <t>BSGC-PHIC</t>
  </si>
  <si>
    <t>Automatic Appropriation</t>
  </si>
  <si>
    <t>Continuing Appropriation</t>
  </si>
  <si>
    <t>January 1-August 31, 2015</t>
  </si>
  <si>
    <t xml:space="preserve">      Interest Payments</t>
  </si>
  <si>
    <t xml:space="preserve">        PCDSO</t>
  </si>
  <si>
    <t>AFP Modernization Act Trust Fund
MATF</t>
  </si>
  <si>
    <t>REALIGNMENTS/
AUGMENTATIONS</t>
  </si>
  <si>
    <t>c/</t>
  </si>
  <si>
    <t>a/</t>
  </si>
  <si>
    <t>b/</t>
  </si>
  <si>
    <t>NOTES:</t>
  </si>
  <si>
    <t>a/ Net Lending - based on BTr's Cash Operations Report as of July 31, 2015</t>
  </si>
  <si>
    <t>b/ Releases which are being accommodated within the current year's  Expenditure Program of P2.606 trillion.</t>
  </si>
  <si>
    <t>c/ Pertains to additional requirements for RLIP of various agencies corresponding to the newly-created/filled-up positions</t>
  </si>
  <si>
    <t>2014 SUPPLEMENTAL BUDGET-R.A. 10652</t>
  </si>
  <si>
    <t>Details of Allotment Releases</t>
  </si>
  <si>
    <t>Details of Program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</si>
</sst>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9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</cellStyleXfs>
  <cellXfs count="436">
    <xf numFmtId="0" fontId="0" fillId="0" borderId="0" xfId="0"/>
    <xf numFmtId="164" fontId="3" fillId="2" borderId="0" xfId="2" applyNumberFormat="1" applyFont="1" applyFill="1"/>
    <xf numFmtId="164" fontId="2" fillId="2" borderId="0" xfId="2" applyNumberFormat="1" applyFont="1" applyFill="1"/>
    <xf numFmtId="164" fontId="2" fillId="0" borderId="0" xfId="2" applyNumberFormat="1" applyFont="1"/>
    <xf numFmtId="164" fontId="3" fillId="0" borderId="0" xfId="2" applyNumberFormat="1" applyFont="1" applyFill="1" applyBorder="1"/>
    <xf numFmtId="164" fontId="2" fillId="0" borderId="0" xfId="2" applyNumberFormat="1" applyFont="1" applyFill="1" applyBorder="1"/>
    <xf numFmtId="164" fontId="3" fillId="0" borderId="1" xfId="2" applyNumberFormat="1" applyFont="1" applyFill="1" applyBorder="1"/>
    <xf numFmtId="164" fontId="2" fillId="0" borderId="0" xfId="2" applyNumberFormat="1" applyFont="1" applyFill="1"/>
    <xf numFmtId="164" fontId="2" fillId="0" borderId="0" xfId="2" applyNumberFormat="1" applyFont="1" applyAlignment="1"/>
    <xf numFmtId="164" fontId="2" fillId="0" borderId="0" xfId="2" applyNumberFormat="1" applyFont="1" applyAlignment="1">
      <alignment wrapText="1"/>
    </xf>
    <xf numFmtId="164" fontId="3" fillId="0" borderId="2" xfId="2" applyNumberFormat="1" applyFont="1" applyFill="1" applyBorder="1"/>
    <xf numFmtId="164" fontId="2" fillId="0" borderId="0" xfId="2" applyNumberFormat="1" applyFont="1" applyFill="1" applyBorder="1" applyAlignment="1">
      <alignment vertical="center"/>
    </xf>
    <xf numFmtId="164" fontId="2" fillId="0" borderId="5" xfId="2" applyNumberFormat="1" applyFont="1" applyFill="1" applyBorder="1" applyAlignment="1">
      <alignment horizontal="left" vertical="center" indent="2"/>
    </xf>
    <xf numFmtId="164" fontId="3" fillId="0" borderId="6" xfId="2" applyNumberFormat="1" applyFont="1" applyFill="1" applyBorder="1"/>
    <xf numFmtId="164" fontId="2" fillId="0" borderId="9" xfId="2" applyNumberFormat="1" applyFont="1" applyFill="1" applyBorder="1"/>
    <xf numFmtId="164" fontId="2" fillId="0" borderId="0" xfId="2" applyNumberFormat="1" applyFont="1" applyFill="1" applyBorder="1" applyAlignment="1">
      <alignment horizontal="left" vertical="center" indent="2"/>
    </xf>
    <xf numFmtId="164" fontId="3" fillId="0" borderId="10" xfId="2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164" fontId="2" fillId="0" borderId="5" xfId="2" applyNumberFormat="1" applyFont="1" applyFill="1" applyBorder="1" applyAlignment="1">
      <alignment horizontal="left"/>
    </xf>
    <xf numFmtId="164" fontId="2" fillId="0" borderId="5" xfId="2" applyNumberFormat="1" applyFont="1" applyFill="1" applyBorder="1" applyAlignment="1">
      <alignment horizontal="left" indent="1"/>
    </xf>
    <xf numFmtId="0" fontId="2" fillId="0" borderId="4" xfId="26" applyFont="1" applyFill="1" applyBorder="1" applyAlignment="1">
      <alignment horizontal="left" indent="2"/>
    </xf>
    <xf numFmtId="164" fontId="3" fillId="0" borderId="9" xfId="2" applyNumberFormat="1" applyFont="1" applyFill="1" applyBorder="1"/>
    <xf numFmtId="164" fontId="2" fillId="0" borderId="9" xfId="2" applyNumberFormat="1" applyFont="1" applyFill="1" applyBorder="1" applyAlignment="1">
      <alignment vertical="center" wrapText="1"/>
    </xf>
    <xf numFmtId="164" fontId="3" fillId="0" borderId="14" xfId="2" applyNumberFormat="1" applyFont="1" applyFill="1" applyBorder="1"/>
    <xf numFmtId="164" fontId="3" fillId="0" borderId="5" xfId="2" applyNumberFormat="1" applyFont="1" applyFill="1" applyBorder="1" applyAlignment="1">
      <alignment vertical="center"/>
    </xf>
    <xf numFmtId="164" fontId="3" fillId="0" borderId="2" xfId="2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left" indent="1"/>
    </xf>
    <xf numFmtId="164" fontId="2" fillId="0" borderId="5" xfId="2" applyNumberFormat="1" applyFont="1" applyFill="1" applyBorder="1" applyAlignment="1">
      <alignment horizontal="left" vertical="center" indent="3"/>
    </xf>
    <xf numFmtId="164" fontId="2" fillId="0" borderId="5" xfId="2" applyNumberFormat="1" applyFont="1" applyFill="1" applyBorder="1" applyAlignment="1">
      <alignment horizontal="left" vertical="center" wrapText="1" indent="2"/>
    </xf>
    <xf numFmtId="164" fontId="2" fillId="0" borderId="9" xfId="2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 indent="2"/>
    </xf>
    <xf numFmtId="164" fontId="3" fillId="0" borderId="2" xfId="2" applyNumberFormat="1" applyFont="1" applyFill="1" applyBorder="1" applyAlignment="1">
      <alignment horizontal="right" vertical="center"/>
    </xf>
    <xf numFmtId="164" fontId="2" fillId="0" borderId="8" xfId="2" applyNumberFormat="1" applyFont="1" applyFill="1" applyBorder="1" applyAlignment="1">
      <alignment horizontal="right" vertical="center"/>
    </xf>
    <xf numFmtId="164" fontId="3" fillId="0" borderId="5" xfId="2" applyNumberFormat="1" applyFont="1" applyFill="1" applyBorder="1" applyAlignment="1">
      <alignment horizontal="left"/>
    </xf>
    <xf numFmtId="164" fontId="2" fillId="0" borderId="2" xfId="2" applyNumberFormat="1" applyFont="1" applyFill="1" applyBorder="1" applyAlignment="1">
      <alignment horizontal="right" vertical="center"/>
    </xf>
    <xf numFmtId="164" fontId="3" fillId="0" borderId="29" xfId="2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center" vertical="center"/>
    </xf>
    <xf numFmtId="164" fontId="2" fillId="0" borderId="1" xfId="2" applyNumberFormat="1" applyFont="1" applyFill="1" applyBorder="1"/>
    <xf numFmtId="164" fontId="2" fillId="0" borderId="5" xfId="2" applyNumberFormat="1" applyFont="1" applyFill="1" applyBorder="1" applyAlignment="1">
      <alignment horizontal="left" vertical="center" wrapText="1" indent="3"/>
    </xf>
    <xf numFmtId="164" fontId="2" fillId="0" borderId="5" xfId="2" applyNumberFormat="1" applyFont="1" applyFill="1" applyBorder="1" applyAlignment="1">
      <alignment horizontal="left" vertical="center" wrapText="1" indent="1"/>
    </xf>
    <xf numFmtId="164" fontId="3" fillId="0" borderId="5" xfId="2" applyNumberFormat="1" applyFont="1" applyFill="1" applyBorder="1" applyAlignment="1">
      <alignment horizontal="left" vertical="center" indent="1"/>
    </xf>
    <xf numFmtId="0" fontId="1" fillId="0" borderId="0" xfId="20" applyFont="1" applyAlignment="1">
      <alignment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4" xfId="1" applyNumberFormat="1" applyFont="1" applyBorder="1" applyAlignment="1">
      <alignment horizontal="center"/>
    </xf>
    <xf numFmtId="164" fontId="16" fillId="0" borderId="5" xfId="1" applyNumberFormat="1" applyFont="1" applyFill="1" applyBorder="1" applyAlignment="1">
      <alignment horizontal="left"/>
    </xf>
    <xf numFmtId="0" fontId="2" fillId="0" borderId="4" xfId="26" applyFont="1" applyFill="1" applyBorder="1" applyAlignment="1">
      <alignment horizontal="left" indent="1"/>
    </xf>
    <xf numFmtId="164" fontId="2" fillId="0" borderId="0" xfId="2" applyNumberFormat="1" applyFont="1" applyFill="1" applyBorder="1" applyAlignment="1">
      <alignment horizontal="left" vertical="center" indent="1"/>
    </xf>
    <xf numFmtId="164" fontId="2" fillId="0" borderId="0" xfId="2" applyNumberFormat="1" applyFont="1" applyFill="1" applyBorder="1" applyAlignment="1">
      <alignment horizontal="left" vertical="center"/>
    </xf>
    <xf numFmtId="164" fontId="2" fillId="2" borderId="0" xfId="52" applyNumberFormat="1" applyFont="1" applyFill="1" applyBorder="1"/>
    <xf numFmtId="164" fontId="3" fillId="0" borderId="0" xfId="52" applyNumberFormat="1" applyFont="1" applyFill="1" applyBorder="1"/>
    <xf numFmtId="164" fontId="2" fillId="0" borderId="0" xfId="52" applyNumberFormat="1" applyFont="1" applyFill="1"/>
    <xf numFmtId="164" fontId="3" fillId="2" borderId="0" xfId="52" applyNumberFormat="1" applyFont="1" applyFill="1" applyBorder="1" applyAlignment="1">
      <alignment horizontal="left"/>
    </xf>
    <xf numFmtId="165" fontId="3" fillId="2" borderId="0" xfId="53" applyNumberFormat="1" applyFont="1" applyFill="1" applyBorder="1" applyAlignment="1">
      <alignment horizontal="center"/>
    </xf>
    <xf numFmtId="164" fontId="2" fillId="0" borderId="5" xfId="52" applyNumberFormat="1" applyFont="1" applyFill="1" applyBorder="1" applyAlignment="1">
      <alignment horizontal="left"/>
    </xf>
    <xf numFmtId="164" fontId="2" fillId="0" borderId="0" xfId="52" applyNumberFormat="1" applyFont="1" applyFill="1" applyBorder="1"/>
    <xf numFmtId="164" fontId="2" fillId="0" borderId="5" xfId="52" applyNumberFormat="1" applyFont="1" applyBorder="1" applyAlignment="1">
      <alignment horizontal="left"/>
    </xf>
    <xf numFmtId="164" fontId="3" fillId="0" borderId="3" xfId="52" applyNumberFormat="1" applyFont="1" applyFill="1" applyBorder="1"/>
    <xf numFmtId="164" fontId="3" fillId="0" borderId="14" xfId="52" applyNumberFormat="1" applyFont="1" applyFill="1" applyBorder="1"/>
    <xf numFmtId="164" fontId="2" fillId="0" borderId="5" xfId="52" applyNumberFormat="1" applyFont="1" applyFill="1" applyBorder="1"/>
    <xf numFmtId="164" fontId="2" fillId="0" borderId="4" xfId="52" applyNumberFormat="1" applyFont="1" applyBorder="1"/>
    <xf numFmtId="164" fontId="2" fillId="0" borderId="5" xfId="52" applyNumberFormat="1" applyFont="1" applyBorder="1"/>
    <xf numFmtId="164" fontId="2" fillId="0" borderId="0" xfId="52" applyNumberFormat="1" applyFont="1" applyBorder="1"/>
    <xf numFmtId="0" fontId="2" fillId="0" borderId="0" xfId="54" applyFont="1" applyFill="1" applyBorder="1"/>
    <xf numFmtId="164" fontId="2" fillId="0" borderId="4" xfId="52" applyNumberFormat="1" applyFont="1" applyFill="1" applyBorder="1"/>
    <xf numFmtId="0" fontId="2" fillId="0" borderId="5" xfId="54" applyFont="1" applyFill="1" applyBorder="1"/>
    <xf numFmtId="0" fontId="2" fillId="0" borderId="0" xfId="54" applyFont="1" applyFill="1" applyBorder="1" applyAlignment="1">
      <alignment horizontal="left"/>
    </xf>
    <xf numFmtId="164" fontId="2" fillId="0" borderId="9" xfId="52" applyNumberFormat="1" applyFont="1" applyFill="1" applyBorder="1"/>
    <xf numFmtId="164" fontId="2" fillId="0" borderId="5" xfId="52" applyNumberFormat="1" applyFont="1" applyFill="1" applyBorder="1" applyAlignment="1">
      <alignment horizontal="left" indent="1"/>
    </xf>
    <xf numFmtId="164" fontId="3" fillId="0" borderId="4" xfId="52" applyNumberFormat="1" applyFont="1" applyFill="1" applyBorder="1"/>
    <xf numFmtId="0" fontId="2" fillId="0" borderId="5" xfId="54" applyFont="1" applyFill="1" applyBorder="1" applyAlignment="1">
      <alignment horizontal="left"/>
    </xf>
    <xf numFmtId="164" fontId="2" fillId="0" borderId="4" xfId="52" applyNumberFormat="1" applyFont="1" applyFill="1" applyBorder="1" applyAlignment="1">
      <alignment horizontal="left"/>
    </xf>
    <xf numFmtId="164" fontId="2" fillId="0" borderId="6" xfId="52" applyNumberFormat="1" applyFont="1" applyFill="1" applyBorder="1" applyAlignment="1">
      <alignment horizontal="left"/>
    </xf>
    <xf numFmtId="164" fontId="2" fillId="0" borderId="0" xfId="52" applyNumberFormat="1" applyFont="1" applyFill="1" applyBorder="1" applyAlignment="1">
      <alignment horizontal="left"/>
    </xf>
    <xf numFmtId="165" fontId="2" fillId="0" borderId="0" xfId="53" applyNumberFormat="1" applyFont="1" applyFill="1" applyBorder="1" applyAlignment="1">
      <alignment horizontal="center"/>
    </xf>
    <xf numFmtId="165" fontId="2" fillId="0" borderId="0" xfId="53" applyNumberFormat="1" applyFont="1" applyBorder="1" applyAlignment="1">
      <alignment horizontal="center"/>
    </xf>
    <xf numFmtId="0" fontId="3" fillId="2" borderId="0" xfId="54" applyFont="1" applyFill="1" applyAlignment="1"/>
    <xf numFmtId="164" fontId="3" fillId="2" borderId="0" xfId="52" applyNumberFormat="1" applyFont="1" applyFill="1" applyAlignment="1"/>
    <xf numFmtId="164" fontId="3" fillId="2" borderId="0" xfId="52" applyNumberFormat="1" applyFont="1" applyFill="1" applyBorder="1" applyAlignment="1">
      <alignment horizontal="left" vertical="justify" wrapText="1"/>
    </xf>
    <xf numFmtId="164" fontId="3" fillId="2" borderId="0" xfId="54" applyNumberFormat="1" applyFont="1" applyFill="1" applyBorder="1" applyAlignment="1">
      <alignment horizontal="left" wrapText="1"/>
    </xf>
    <xf numFmtId="165" fontId="3" fillId="2" borderId="0" xfId="53" applyNumberFormat="1" applyFont="1" applyFill="1" applyBorder="1" applyAlignment="1">
      <alignment horizontal="center" wrapText="1"/>
    </xf>
    <xf numFmtId="164" fontId="3" fillId="2" borderId="0" xfId="52" applyNumberFormat="1" applyFont="1" applyFill="1" applyBorder="1" applyAlignment="1">
      <alignment horizontal="right" vertical="justify" wrapText="1"/>
    </xf>
    <xf numFmtId="0" fontId="2" fillId="0" borderId="0" xfId="54" applyFont="1" applyFill="1" applyBorder="1" applyAlignment="1"/>
    <xf numFmtId="164" fontId="2" fillId="0" borderId="0" xfId="52" applyNumberFormat="1" applyFont="1" applyFill="1" applyBorder="1" applyAlignment="1"/>
    <xf numFmtId="0" fontId="2" fillId="0" borderId="0" xfId="54" applyFont="1" applyFill="1" applyAlignment="1"/>
    <xf numFmtId="164" fontId="2" fillId="2" borderId="0" xfId="54" applyNumberFormat="1" applyFont="1" applyFill="1" applyAlignment="1"/>
    <xf numFmtId="43" fontId="3" fillId="2" borderId="0" xfId="52" applyFont="1" applyFill="1" applyBorder="1" applyAlignment="1">
      <alignment horizontal="left" vertical="justify" wrapText="1"/>
    </xf>
    <xf numFmtId="165" fontId="3" fillId="2" borderId="0" xfId="53" applyNumberFormat="1" applyFont="1" applyFill="1" applyBorder="1" applyAlignment="1">
      <alignment horizontal="center" vertical="justify" wrapText="1"/>
    </xf>
    <xf numFmtId="164" fontId="2" fillId="2" borderId="0" xfId="52" applyNumberFormat="1" applyFont="1" applyFill="1" applyBorder="1" applyAlignment="1"/>
    <xf numFmtId="164" fontId="3" fillId="2" borderId="0" xfId="52" applyNumberFormat="1" applyFont="1" applyFill="1" applyBorder="1" applyAlignment="1"/>
    <xf numFmtId="164" fontId="2" fillId="0" borderId="0" xfId="52" applyNumberFormat="1" applyFont="1" applyFill="1" applyAlignment="1"/>
    <xf numFmtId="0" fontId="2" fillId="0" borderId="0" xfId="54" applyFont="1" applyFill="1"/>
    <xf numFmtId="0" fontId="3" fillId="0" borderId="26" xfId="54" applyFont="1" applyFill="1" applyBorder="1" applyAlignment="1">
      <alignment wrapText="1"/>
    </xf>
    <xf numFmtId="164" fontId="3" fillId="0" borderId="26" xfId="52" applyNumberFormat="1" applyFont="1" applyFill="1" applyBorder="1" applyAlignment="1">
      <alignment wrapText="1"/>
    </xf>
    <xf numFmtId="164" fontId="3" fillId="0" borderId="11" xfId="52" applyNumberFormat="1" applyFont="1" applyFill="1" applyBorder="1" applyAlignment="1">
      <alignment horizontal="center"/>
    </xf>
    <xf numFmtId="164" fontId="3" fillId="0" borderId="3" xfId="52" applyNumberFormat="1" applyFont="1" applyFill="1" applyBorder="1" applyAlignment="1">
      <alignment horizontal="center"/>
    </xf>
    <xf numFmtId="164" fontId="3" fillId="0" borderId="32" xfId="52" applyNumberFormat="1" applyFont="1" applyFill="1" applyBorder="1" applyAlignment="1">
      <alignment horizontal="center"/>
    </xf>
    <xf numFmtId="164" fontId="3" fillId="0" borderId="33" xfId="52" applyNumberFormat="1" applyFont="1" applyFill="1" applyBorder="1" applyAlignment="1">
      <alignment horizontal="center"/>
    </xf>
    <xf numFmtId="165" fontId="3" fillId="0" borderId="1" xfId="53" applyNumberFormat="1" applyFont="1" applyFill="1" applyBorder="1" applyAlignment="1">
      <alignment horizontal="center"/>
    </xf>
    <xf numFmtId="164" fontId="2" fillId="0" borderId="0" xfId="54" applyNumberFormat="1" applyFont="1" applyFill="1"/>
    <xf numFmtId="164" fontId="3" fillId="0" borderId="5" xfId="52" applyNumberFormat="1" applyFont="1" applyBorder="1" applyAlignment="1">
      <alignment horizontal="left"/>
    </xf>
    <xf numFmtId="164" fontId="3" fillId="0" borderId="11" xfId="52" applyNumberFormat="1" applyFont="1" applyBorder="1" applyAlignment="1">
      <alignment horizontal="left"/>
    </xf>
    <xf numFmtId="164" fontId="3" fillId="0" borderId="34" xfId="52" applyNumberFormat="1" applyFont="1" applyBorder="1" applyAlignment="1">
      <alignment horizontal="left"/>
    </xf>
    <xf numFmtId="164" fontId="3" fillId="0" borderId="33" xfId="52" applyNumberFormat="1" applyFont="1" applyBorder="1" applyAlignment="1">
      <alignment horizontal="left"/>
    </xf>
    <xf numFmtId="165" fontId="3" fillId="0" borderId="1" xfId="53" applyNumberFormat="1" applyFont="1" applyBorder="1" applyAlignment="1">
      <alignment horizontal="center"/>
    </xf>
    <xf numFmtId="0" fontId="3" fillId="0" borderId="0" xfId="54" applyFont="1" applyFill="1"/>
    <xf numFmtId="164" fontId="3" fillId="0" borderId="0" xfId="54" applyNumberFormat="1" applyFont="1" applyFill="1"/>
    <xf numFmtId="164" fontId="2" fillId="0" borderId="4" xfId="52" applyNumberFormat="1" applyFont="1" applyBorder="1" applyAlignment="1">
      <alignment horizontal="center"/>
    </xf>
    <xf numFmtId="164" fontId="2" fillId="0" borderId="19" xfId="52" applyNumberFormat="1" applyFont="1" applyBorder="1" applyAlignment="1">
      <alignment horizontal="center"/>
    </xf>
    <xf numFmtId="164" fontId="2" fillId="0" borderId="27" xfId="52" applyNumberFormat="1" applyFont="1" applyBorder="1" applyAlignment="1">
      <alignment horizontal="center"/>
    </xf>
    <xf numFmtId="164" fontId="2" fillId="0" borderId="3" xfId="52" applyNumberFormat="1" applyFont="1" applyBorder="1" applyAlignment="1">
      <alignment horizontal="center"/>
    </xf>
    <xf numFmtId="164" fontId="2" fillId="0" borderId="35" xfId="52" applyNumberFormat="1" applyFont="1" applyBorder="1" applyAlignment="1">
      <alignment horizontal="center"/>
    </xf>
    <xf numFmtId="164" fontId="2" fillId="0" borderId="36" xfId="52" applyNumberFormat="1" applyFont="1" applyBorder="1" applyAlignment="1">
      <alignment horizontal="center"/>
    </xf>
    <xf numFmtId="165" fontId="2" fillId="0" borderId="2" xfId="53" applyNumberFormat="1" applyFont="1" applyBorder="1" applyAlignment="1">
      <alignment horizontal="center"/>
    </xf>
    <xf numFmtId="0" fontId="3" fillId="0" borderId="5" xfId="54" applyFont="1" applyFill="1" applyBorder="1" applyAlignment="1">
      <alignment horizontal="left"/>
    </xf>
    <xf numFmtId="164" fontId="3" fillId="0" borderId="5" xfId="52" applyNumberFormat="1" applyFont="1" applyFill="1" applyBorder="1" applyAlignment="1">
      <alignment horizontal="left"/>
    </xf>
    <xf numFmtId="164" fontId="3" fillId="0" borderId="3" xfId="52" applyNumberFormat="1" applyFont="1" applyBorder="1" applyAlignment="1">
      <alignment horizontal="center"/>
    </xf>
    <xf numFmtId="164" fontId="3" fillId="0" borderId="14" xfId="52" applyNumberFormat="1" applyFont="1" applyBorder="1" applyAlignment="1">
      <alignment horizontal="center"/>
    </xf>
    <xf numFmtId="164" fontId="3" fillId="0" borderId="35" xfId="52" applyNumberFormat="1" applyFont="1" applyBorder="1" applyAlignment="1">
      <alignment horizontal="center"/>
    </xf>
    <xf numFmtId="164" fontId="3" fillId="0" borderId="36" xfId="52" applyNumberFormat="1" applyFont="1" applyBorder="1" applyAlignment="1">
      <alignment horizontal="center"/>
    </xf>
    <xf numFmtId="165" fontId="3" fillId="0" borderId="2" xfId="53" applyNumberFormat="1" applyFont="1" applyBorder="1" applyAlignment="1">
      <alignment horizontal="center"/>
    </xf>
    <xf numFmtId="164" fontId="2" fillId="0" borderId="4" xfId="52" applyNumberFormat="1" applyFont="1" applyFill="1" applyBorder="1" applyAlignment="1">
      <alignment horizontal="left" indent="1"/>
    </xf>
    <xf numFmtId="164" fontId="2" fillId="0" borderId="4" xfId="52" applyNumberFormat="1" applyFont="1" applyFill="1" applyBorder="1" applyAlignment="1">
      <alignment horizontal="left" indent="2"/>
    </xf>
    <xf numFmtId="164" fontId="2" fillId="0" borderId="27" xfId="52" applyNumberFormat="1" applyFont="1" applyFill="1" applyBorder="1" applyAlignment="1">
      <alignment horizontal="left"/>
    </xf>
    <xf numFmtId="0" fontId="2" fillId="0" borderId="5" xfId="54" applyFont="1" applyFill="1" applyBorder="1" applyAlignment="1">
      <alignment horizontal="left" indent="1"/>
    </xf>
    <xf numFmtId="164" fontId="2" fillId="0" borderId="9" xfId="52" applyNumberFormat="1" applyFont="1" applyFill="1" applyBorder="1" applyAlignment="1">
      <alignment horizontal="left" indent="1"/>
    </xf>
    <xf numFmtId="0" fontId="3" fillId="0" borderId="0" xfId="54" applyFont="1" applyFill="1" applyBorder="1"/>
    <xf numFmtId="164" fontId="2" fillId="0" borderId="4" xfId="52" applyNumberFormat="1" applyFont="1" applyFill="1" applyBorder="1" applyAlignment="1">
      <alignment horizontal="center"/>
    </xf>
    <xf numFmtId="164" fontId="2" fillId="0" borderId="19" xfId="52" applyNumberFormat="1" applyFont="1" applyFill="1" applyBorder="1" applyAlignment="1">
      <alignment horizontal="center"/>
    </xf>
    <xf numFmtId="164" fontId="2" fillId="0" borderId="27" xfId="52" applyNumberFormat="1" applyFont="1" applyFill="1" applyBorder="1" applyAlignment="1">
      <alignment horizontal="center"/>
    </xf>
    <xf numFmtId="164" fontId="3" fillId="0" borderId="4" xfId="52" applyNumberFormat="1" applyFont="1" applyFill="1" applyBorder="1" applyAlignment="1">
      <alignment horizontal="left"/>
    </xf>
    <xf numFmtId="164" fontId="3" fillId="0" borderId="0" xfId="52" applyNumberFormat="1" applyFont="1" applyFill="1" applyBorder="1" applyAlignment="1">
      <alignment horizontal="left"/>
    </xf>
    <xf numFmtId="164" fontId="3" fillId="0" borderId="35" xfId="52" applyNumberFormat="1" applyFont="1" applyFill="1" applyBorder="1"/>
    <xf numFmtId="164" fontId="3" fillId="0" borderId="36" xfId="52" applyNumberFormat="1" applyFont="1" applyFill="1" applyBorder="1"/>
    <xf numFmtId="165" fontId="3" fillId="0" borderId="2" xfId="53" applyNumberFormat="1" applyFont="1" applyFill="1" applyBorder="1" applyAlignment="1">
      <alignment horizontal="center"/>
    </xf>
    <xf numFmtId="164" fontId="2" fillId="0" borderId="27" xfId="52" applyNumberFormat="1" applyFont="1" applyFill="1" applyBorder="1"/>
    <xf numFmtId="164" fontId="2" fillId="0" borderId="25" xfId="52" applyNumberFormat="1" applyFont="1" applyFill="1" applyBorder="1" applyAlignment="1">
      <alignment horizontal="left"/>
    </xf>
    <xf numFmtId="164" fontId="2" fillId="0" borderId="9" xfId="52" applyNumberFormat="1" applyFont="1" applyFill="1" applyBorder="1" applyAlignment="1">
      <alignment horizontal="left"/>
    </xf>
    <xf numFmtId="164" fontId="2" fillId="0" borderId="25" xfId="52" applyNumberFormat="1" applyFont="1" applyFill="1" applyBorder="1"/>
    <xf numFmtId="164" fontId="2" fillId="0" borderId="3" xfId="52" applyNumberFormat="1" applyFont="1" applyBorder="1"/>
    <xf numFmtId="164" fontId="2" fillId="0" borderId="35" xfId="52" applyNumberFormat="1" applyFont="1" applyBorder="1"/>
    <xf numFmtId="164" fontId="2" fillId="0" borderId="36" xfId="52" applyNumberFormat="1" applyFont="1" applyBorder="1"/>
    <xf numFmtId="164" fontId="3" fillId="3" borderId="3" xfId="52" applyNumberFormat="1" applyFont="1" applyFill="1" applyBorder="1"/>
    <xf numFmtId="164" fontId="3" fillId="3" borderId="35" xfId="52" applyNumberFormat="1" applyFont="1" applyFill="1" applyBorder="1"/>
    <xf numFmtId="164" fontId="3" fillId="3" borderId="36" xfId="52" applyNumberFormat="1" applyFont="1" applyFill="1" applyBorder="1"/>
    <xf numFmtId="165" fontId="3" fillId="3" borderId="2" xfId="53" applyNumberFormat="1" applyFont="1" applyFill="1" applyBorder="1" applyAlignment="1">
      <alignment horizontal="center"/>
    </xf>
    <xf numFmtId="164" fontId="3" fillId="0" borderId="19" xfId="52" applyNumberFormat="1" applyFont="1" applyFill="1" applyBorder="1"/>
    <xf numFmtId="164" fontId="3" fillId="0" borderId="27" xfId="52" applyNumberFormat="1" applyFont="1" applyFill="1" applyBorder="1"/>
    <xf numFmtId="165" fontId="3" fillId="0" borderId="0" xfId="53" applyNumberFormat="1" applyFont="1" applyFill="1" applyBorder="1" applyAlignment="1">
      <alignment horizontal="center"/>
    </xf>
    <xf numFmtId="164" fontId="3" fillId="3" borderId="14" xfId="52" applyNumberFormat="1" applyFont="1" applyFill="1" applyBorder="1"/>
    <xf numFmtId="0" fontId="3" fillId="0" borderId="5" xfId="54" applyFont="1" applyFill="1" applyBorder="1" applyAlignment="1">
      <alignment wrapText="1"/>
    </xf>
    <xf numFmtId="164" fontId="3" fillId="0" borderId="6" xfId="52" applyNumberFormat="1" applyFont="1" applyFill="1" applyBorder="1" applyAlignment="1">
      <alignment horizontal="left"/>
    </xf>
    <xf numFmtId="164" fontId="3" fillId="0" borderId="3" xfId="52" applyNumberFormat="1" applyFont="1" applyFill="1" applyBorder="1" applyAlignment="1">
      <alignment horizontal="left"/>
    </xf>
    <xf numFmtId="0" fontId="3" fillId="0" borderId="5" xfId="54" applyFont="1" applyFill="1" applyBorder="1" applyAlignment="1">
      <alignment horizontal="left" wrapText="1" indent="1"/>
    </xf>
    <xf numFmtId="164" fontId="3" fillId="0" borderId="14" xfId="52" applyNumberFormat="1" applyFont="1" applyFill="1" applyBorder="1" applyAlignment="1">
      <alignment horizontal="center"/>
    </xf>
    <xf numFmtId="164" fontId="3" fillId="0" borderId="36" xfId="52" applyNumberFormat="1" applyFont="1" applyFill="1" applyBorder="1" applyAlignment="1">
      <alignment horizontal="center"/>
    </xf>
    <xf numFmtId="165" fontId="3" fillId="0" borderId="14" xfId="53" applyNumberFormat="1" applyFont="1" applyFill="1" applyBorder="1" applyAlignment="1">
      <alignment horizontal="center"/>
    </xf>
    <xf numFmtId="164" fontId="3" fillId="0" borderId="5" xfId="52" applyNumberFormat="1" applyFont="1" applyBorder="1" applyAlignment="1">
      <alignment horizontal="left" indent="1"/>
    </xf>
    <xf numFmtId="164" fontId="3" fillId="0" borderId="10" xfId="52" applyNumberFormat="1" applyFont="1" applyBorder="1" applyAlignment="1">
      <alignment horizontal="left"/>
    </xf>
    <xf numFmtId="165" fontId="3" fillId="0" borderId="10" xfId="53" applyNumberFormat="1" applyFont="1" applyBorder="1" applyAlignment="1">
      <alignment horizontal="center"/>
    </xf>
    <xf numFmtId="164" fontId="2" fillId="0" borderId="9" xfId="52" applyNumberFormat="1" applyFont="1" applyBorder="1" applyAlignment="1">
      <alignment horizontal="center"/>
    </xf>
    <xf numFmtId="165" fontId="2" fillId="0" borderId="9" xfId="53" applyNumberFormat="1" applyFont="1" applyBorder="1" applyAlignment="1">
      <alignment horizontal="center"/>
    </xf>
    <xf numFmtId="164" fontId="16" fillId="0" borderId="5" xfId="52" applyNumberFormat="1" applyFont="1" applyFill="1" applyBorder="1" applyAlignment="1">
      <alignment horizontal="left"/>
    </xf>
    <xf numFmtId="165" fontId="2" fillId="0" borderId="14" xfId="53" applyNumberFormat="1" applyFont="1" applyBorder="1" applyAlignment="1">
      <alignment horizontal="center"/>
    </xf>
    <xf numFmtId="0" fontId="3" fillId="0" borderId="5" xfId="54" applyFont="1" applyFill="1" applyBorder="1" applyAlignment="1">
      <alignment horizontal="left" indent="1"/>
    </xf>
    <xf numFmtId="165" fontId="3" fillId="0" borderId="14" xfId="53" applyNumberFormat="1" applyFont="1" applyBorder="1" applyAlignment="1">
      <alignment horizontal="center"/>
    </xf>
    <xf numFmtId="164" fontId="2" fillId="0" borderId="14" xfId="52" applyNumberFormat="1" applyFont="1" applyBorder="1" applyAlignment="1">
      <alignment horizontal="center"/>
    </xf>
    <xf numFmtId="164" fontId="2" fillId="0" borderId="12" xfId="52" applyNumberFormat="1" applyFont="1" applyFill="1" applyBorder="1" applyAlignment="1">
      <alignment horizontal="left"/>
    </xf>
    <xf numFmtId="0" fontId="2" fillId="0" borderId="0" xfId="54" applyFont="1" applyBorder="1" applyAlignment="1">
      <alignment horizontal="left" indent="1"/>
    </xf>
    <xf numFmtId="165" fontId="2" fillId="0" borderId="9" xfId="53" applyNumberFormat="1" applyFont="1" applyFill="1" applyBorder="1" applyAlignment="1">
      <alignment horizontal="center"/>
    </xf>
    <xf numFmtId="164" fontId="16" fillId="0" borderId="4" xfId="52" applyNumberFormat="1" applyFont="1" applyFill="1" applyBorder="1" applyAlignment="1">
      <alignment horizontal="left"/>
    </xf>
    <xf numFmtId="164" fontId="16" fillId="0" borderId="0" xfId="52" applyNumberFormat="1" applyFont="1" applyFill="1" applyBorder="1" applyAlignment="1">
      <alignment horizontal="left"/>
    </xf>
    <xf numFmtId="0" fontId="2" fillId="0" borderId="0" xfId="54" applyFont="1" applyFill="1" applyBorder="1" applyAlignment="1">
      <alignment horizontal="left" indent="1"/>
    </xf>
    <xf numFmtId="164" fontId="3" fillId="0" borderId="6" xfId="52" applyNumberFormat="1" applyFont="1" applyFill="1" applyBorder="1" applyAlignment="1">
      <alignment horizontal="left" wrapText="1" indent="1"/>
    </xf>
    <xf numFmtId="164" fontId="3" fillId="0" borderId="3" xfId="52" applyNumberFormat="1" applyFont="1" applyFill="1" applyBorder="1" applyAlignment="1">
      <alignment horizontal="left" wrapText="1" indent="1"/>
    </xf>
    <xf numFmtId="164" fontId="3" fillId="0" borderId="14" xfId="52" applyNumberFormat="1" applyFont="1" applyFill="1" applyBorder="1" applyAlignment="1">
      <alignment horizontal="left" wrapText="1" indent="1"/>
    </xf>
    <xf numFmtId="0" fontId="3" fillId="0" borderId="4" xfId="54" applyFont="1" applyFill="1" applyBorder="1" applyAlignment="1">
      <alignment horizontal="left" indent="2"/>
    </xf>
    <xf numFmtId="164" fontId="2" fillId="0" borderId="7" xfId="52" applyNumberFormat="1" applyFont="1" applyFill="1" applyBorder="1" applyAlignment="1">
      <alignment horizontal="left" indent="1"/>
    </xf>
    <xf numFmtId="164" fontId="2" fillId="0" borderId="11" xfId="52" applyNumberFormat="1" applyFont="1" applyFill="1" applyBorder="1" applyAlignment="1">
      <alignment horizontal="left" indent="1"/>
    </xf>
    <xf numFmtId="164" fontId="2" fillId="0" borderId="10" xfId="52" applyNumberFormat="1" applyFont="1" applyFill="1" applyBorder="1" applyAlignment="1">
      <alignment horizontal="left" indent="1"/>
    </xf>
    <xf numFmtId="164" fontId="2" fillId="0" borderId="11" xfId="52" applyNumberFormat="1" applyFont="1" applyBorder="1" applyAlignment="1">
      <alignment horizontal="center"/>
    </xf>
    <xf numFmtId="164" fontId="2" fillId="0" borderId="10" xfId="52" applyNumberFormat="1" applyFont="1" applyBorder="1" applyAlignment="1">
      <alignment horizontal="center"/>
    </xf>
    <xf numFmtId="164" fontId="2" fillId="0" borderId="34" xfId="52" applyNumberFormat="1" applyFont="1" applyBorder="1" applyAlignment="1">
      <alignment horizontal="center"/>
    </xf>
    <xf numFmtId="164" fontId="2" fillId="0" borderId="33" xfId="52" applyNumberFormat="1" applyFont="1" applyBorder="1" applyAlignment="1">
      <alignment horizontal="center"/>
    </xf>
    <xf numFmtId="0" fontId="2" fillId="0" borderId="4" xfId="54" applyFont="1" applyFill="1" applyBorder="1" applyAlignment="1">
      <alignment horizontal="left" indent="3"/>
    </xf>
    <xf numFmtId="164" fontId="2" fillId="0" borderId="5" xfId="52" applyNumberFormat="1" applyFont="1" applyFill="1" applyBorder="1" applyAlignment="1">
      <alignment horizontal="left" indent="2"/>
    </xf>
    <xf numFmtId="164" fontId="3" fillId="0" borderId="3" xfId="52" applyNumberFormat="1" applyFont="1" applyFill="1" applyBorder="1" applyAlignment="1">
      <alignment horizontal="left" indent="2"/>
    </xf>
    <xf numFmtId="0" fontId="2" fillId="0" borderId="5" xfId="54" applyFont="1" applyFill="1" applyBorder="1" applyAlignment="1">
      <alignment horizontal="left" indent="2"/>
    </xf>
    <xf numFmtId="164" fontId="3" fillId="0" borderId="5" xfId="52" applyNumberFormat="1" applyFont="1" applyFill="1" applyBorder="1" applyAlignment="1">
      <alignment wrapText="1"/>
    </xf>
    <xf numFmtId="164" fontId="3" fillId="0" borderId="27" xfId="52" applyNumberFormat="1" applyFont="1" applyBorder="1" applyAlignment="1">
      <alignment horizontal="center"/>
    </xf>
    <xf numFmtId="165" fontId="3" fillId="0" borderId="0" xfId="53" applyNumberFormat="1" applyFont="1" applyBorder="1" applyAlignment="1">
      <alignment horizontal="center"/>
    </xf>
    <xf numFmtId="0" fontId="3" fillId="0" borderId="5" xfId="54" applyFont="1" applyFill="1" applyBorder="1" applyAlignment="1">
      <alignment horizontal="left" wrapText="1"/>
    </xf>
    <xf numFmtId="164" fontId="3" fillId="0" borderId="5" xfId="52" applyNumberFormat="1" applyFont="1" applyFill="1" applyBorder="1" applyAlignment="1">
      <alignment horizontal="left" wrapText="1"/>
    </xf>
    <xf numFmtId="164" fontId="2" fillId="0" borderId="27" xfId="52" applyNumberFormat="1" applyFont="1" applyBorder="1" applyAlignment="1">
      <alignment horizontal="left" indent="1"/>
    </xf>
    <xf numFmtId="164" fontId="2" fillId="0" borderId="9" xfId="52" applyNumberFormat="1" applyFont="1" applyBorder="1"/>
    <xf numFmtId="0" fontId="3" fillId="3" borderId="28" xfId="54" applyFont="1" applyFill="1" applyBorder="1" applyAlignment="1">
      <alignment horizontal="left"/>
    </xf>
    <xf numFmtId="164" fontId="3" fillId="3" borderId="28" xfId="52" applyNumberFormat="1" applyFont="1" applyFill="1" applyBorder="1" applyAlignment="1">
      <alignment horizontal="left"/>
    </xf>
    <xf numFmtId="164" fontId="3" fillId="3" borderId="30" xfId="54" applyNumberFormat="1" applyFont="1" applyFill="1" applyBorder="1"/>
    <xf numFmtId="164" fontId="3" fillId="3" borderId="37" xfId="54" applyNumberFormat="1" applyFont="1" applyFill="1" applyBorder="1"/>
    <xf numFmtId="164" fontId="3" fillId="3" borderId="38" xfId="54" applyNumberFormat="1" applyFont="1" applyFill="1" applyBorder="1"/>
    <xf numFmtId="165" fontId="3" fillId="3" borderId="29" xfId="53" applyNumberFormat="1" applyFont="1" applyFill="1" applyBorder="1" applyAlignment="1">
      <alignment horizontal="center"/>
    </xf>
    <xf numFmtId="0" fontId="3" fillId="2" borderId="41" xfId="31" applyFont="1" applyFill="1" applyBorder="1" applyAlignment="1">
      <alignment wrapText="1"/>
    </xf>
    <xf numFmtId="164" fontId="3" fillId="2" borderId="41" xfId="31" applyNumberFormat="1" applyFont="1" applyFill="1" applyBorder="1" applyAlignment="1">
      <alignment wrapText="1"/>
    </xf>
    <xf numFmtId="0" fontId="2" fillId="7" borderId="0" xfId="54" applyFont="1" applyFill="1"/>
    <xf numFmtId="0" fontId="3" fillId="2" borderId="0" xfId="54" applyFont="1" applyFill="1" applyBorder="1" applyAlignment="1">
      <alignment horizontal="left"/>
    </xf>
    <xf numFmtId="164" fontId="3" fillId="2" borderId="0" xfId="54" applyNumberFormat="1" applyFont="1" applyFill="1" applyBorder="1"/>
    <xf numFmtId="0" fontId="3" fillId="0" borderId="0" xfId="54" applyFont="1" applyFill="1" applyBorder="1" applyAlignment="1">
      <alignment horizontal="left"/>
    </xf>
    <xf numFmtId="164" fontId="3" fillId="0" borderId="0" xfId="54" applyNumberFormat="1" applyFont="1" applyFill="1" applyBorder="1"/>
    <xf numFmtId="0" fontId="2" fillId="0" borderId="0" xfId="54" applyFont="1"/>
    <xf numFmtId="164" fontId="2" fillId="0" borderId="0" xfId="52" applyNumberFormat="1" applyFont="1"/>
    <xf numFmtId="0" fontId="2" fillId="0" borderId="0" xfId="54" applyFont="1" applyBorder="1"/>
    <xf numFmtId="165" fontId="2" fillId="0" borderId="0" xfId="53" applyNumberFormat="1" applyFont="1" applyAlignment="1">
      <alignment horizontal="center"/>
    </xf>
    <xf numFmtId="164" fontId="3" fillId="2" borderId="0" xfId="52" quotePrefix="1" applyNumberFormat="1" applyFont="1" applyFill="1" applyAlignment="1">
      <alignment horizontal="left"/>
    </xf>
    <xf numFmtId="164" fontId="2" fillId="2" borderId="0" xfId="52" applyNumberFormat="1" applyFont="1" applyFill="1"/>
    <xf numFmtId="164" fontId="3" fillId="2" borderId="0" xfId="52" applyNumberFormat="1" applyFont="1" applyFill="1"/>
    <xf numFmtId="164" fontId="3" fillId="2" borderId="0" xfId="52" applyNumberFormat="1" applyFont="1" applyFill="1" applyAlignment="1">
      <alignment horizontal="left"/>
    </xf>
    <xf numFmtId="164" fontId="6" fillId="2" borderId="0" xfId="52" applyNumberFormat="1" applyFont="1" applyFill="1"/>
    <xf numFmtId="164" fontId="2" fillId="2" borderId="0" xfId="52" applyNumberFormat="1" applyFont="1" applyFill="1" applyBorder="1" applyAlignment="1">
      <alignment horizontal="left"/>
    </xf>
    <xf numFmtId="164" fontId="3" fillId="3" borderId="7" xfId="52" applyNumberFormat="1" applyFont="1" applyFill="1" applyBorder="1" applyAlignment="1">
      <alignment horizontal="center" vertical="center" wrapText="1"/>
    </xf>
    <xf numFmtId="164" fontId="7" fillId="3" borderId="7" xfId="52" applyNumberFormat="1" applyFont="1" applyFill="1" applyBorder="1" applyAlignment="1">
      <alignment horizontal="center" vertical="center" wrapText="1"/>
    </xf>
    <xf numFmtId="164" fontId="5" fillId="3" borderId="7" xfId="52" applyNumberFormat="1" applyFont="1" applyFill="1" applyBorder="1" applyAlignment="1">
      <alignment horizontal="center" vertical="center" wrapText="1"/>
    </xf>
    <xf numFmtId="164" fontId="5" fillId="3" borderId="11" xfId="52" applyNumberFormat="1" applyFont="1" applyFill="1" applyBorder="1" applyAlignment="1">
      <alignment horizontal="center" vertical="center" wrapText="1"/>
    </xf>
    <xf numFmtId="164" fontId="2" fillId="0" borderId="0" xfId="52" applyNumberFormat="1" applyFont="1" applyFill="1" applyAlignment="1">
      <alignment vertical="center"/>
    </xf>
    <xf numFmtId="164" fontId="2" fillId="0" borderId="26" xfId="52" applyNumberFormat="1" applyFont="1" applyFill="1" applyBorder="1" applyAlignment="1">
      <alignment horizontal="left"/>
    </xf>
    <xf numFmtId="164" fontId="2" fillId="0" borderId="12" xfId="52" applyNumberFormat="1" applyFont="1" applyBorder="1"/>
    <xf numFmtId="164" fontId="2" fillId="0" borderId="6" xfId="52" applyNumberFormat="1" applyFont="1" applyBorder="1"/>
    <xf numFmtId="164" fontId="2" fillId="0" borderId="4" xfId="52" quotePrefix="1" applyNumberFormat="1" applyFont="1" applyFill="1" applyBorder="1" applyAlignment="1">
      <alignment horizontal="left"/>
    </xf>
    <xf numFmtId="164" fontId="2" fillId="0" borderId="4" xfId="52" applyNumberFormat="1" applyFont="1" applyFill="1" applyBorder="1" applyAlignment="1">
      <alignment wrapText="1"/>
    </xf>
    <xf numFmtId="164" fontId="3" fillId="3" borderId="3" xfId="52" applyNumberFormat="1" applyFont="1" applyFill="1" applyBorder="1" applyAlignment="1">
      <alignment horizontal="center"/>
    </xf>
    <xf numFmtId="164" fontId="3" fillId="3" borderId="28" xfId="52" applyNumberFormat="1" applyFont="1" applyFill="1" applyBorder="1"/>
    <xf numFmtId="164" fontId="7" fillId="3" borderId="11" xfId="52" applyNumberFormat="1" applyFont="1" applyFill="1" applyBorder="1" applyAlignment="1">
      <alignment horizontal="center" vertical="center" wrapText="1"/>
    </xf>
    <xf numFmtId="164" fontId="2" fillId="0" borderId="2" xfId="52" applyNumberFormat="1" applyFont="1" applyBorder="1"/>
    <xf numFmtId="164" fontId="2" fillId="0" borderId="0" xfId="52" quotePrefix="1" applyNumberFormat="1" applyFont="1" applyFill="1" applyBorder="1" applyAlignment="1">
      <alignment horizontal="left"/>
    </xf>
    <xf numFmtId="164" fontId="2" fillId="0" borderId="0" xfId="52" applyNumberFormat="1" applyFont="1" applyAlignment="1"/>
    <xf numFmtId="164" fontId="2" fillId="0" borderId="0" xfId="52" applyNumberFormat="1" applyFont="1" applyFill="1" applyBorder="1" applyAlignment="1">
      <alignment wrapText="1"/>
    </xf>
    <xf numFmtId="164" fontId="3" fillId="3" borderId="29" xfId="52" applyNumberFormat="1" applyFont="1" applyFill="1" applyBorder="1"/>
    <xf numFmtId="164" fontId="3" fillId="0" borderId="0" xfId="52" applyNumberFormat="1" applyFont="1" applyBorder="1"/>
    <xf numFmtId="164" fontId="5" fillId="3" borderId="12" xfId="52" applyNumberFormat="1" applyFont="1" applyFill="1" applyBorder="1" applyAlignment="1">
      <alignment horizontal="center" vertical="center" wrapText="1"/>
    </xf>
    <xf numFmtId="164" fontId="2" fillId="0" borderId="0" xfId="52" applyNumberFormat="1" applyFont="1" applyFill="1" applyAlignment="1">
      <alignment vertical="center" wrapText="1"/>
    </xf>
    <xf numFmtId="164" fontId="3" fillId="3" borderId="30" xfId="52" applyNumberFormat="1" applyFont="1" applyFill="1" applyBorder="1"/>
    <xf numFmtId="164" fontId="3" fillId="3" borderId="12" xfId="52" applyNumberFormat="1" applyFont="1" applyFill="1" applyBorder="1" applyAlignment="1">
      <alignment horizontal="center" vertical="center"/>
    </xf>
    <xf numFmtId="164" fontId="3" fillId="3" borderId="11" xfId="52" applyNumberFormat="1" applyFont="1" applyFill="1" applyBorder="1" applyAlignment="1">
      <alignment horizontal="center" vertical="center" wrapText="1"/>
    </xf>
    <xf numFmtId="164" fontId="3" fillId="3" borderId="11" xfId="52" applyNumberFormat="1" applyFont="1" applyFill="1" applyBorder="1" applyAlignment="1">
      <alignment horizontal="center" vertical="center"/>
    </xf>
    <xf numFmtId="164" fontId="2" fillId="0" borderId="14" xfId="52" applyNumberFormat="1" applyFont="1" applyBorder="1"/>
    <xf numFmtId="164" fontId="3" fillId="5" borderId="29" xfId="52" applyNumberFormat="1" applyFont="1" applyFill="1" applyBorder="1"/>
    <xf numFmtId="164" fontId="3" fillId="5" borderId="31" xfId="52" applyNumberFormat="1" applyFont="1" applyFill="1" applyBorder="1"/>
    <xf numFmtId="164" fontId="20" fillId="2" borderId="0" xfId="52" quotePrefix="1" applyNumberFormat="1" applyFont="1" applyFill="1" applyAlignment="1">
      <alignment horizontal="left"/>
    </xf>
    <xf numFmtId="164" fontId="21" fillId="2" borderId="0" xfId="52" applyNumberFormat="1" applyFont="1" applyFill="1"/>
    <xf numFmtId="164" fontId="20" fillId="2" borderId="0" xfId="52" applyNumberFormat="1" applyFont="1" applyFill="1" applyAlignment="1">
      <alignment horizontal="right"/>
    </xf>
    <xf numFmtId="164" fontId="21" fillId="0" borderId="0" xfId="52" applyNumberFormat="1" applyFont="1"/>
    <xf numFmtId="164" fontId="20" fillId="2" borderId="0" xfId="52" applyNumberFormat="1" applyFont="1" applyFill="1" applyAlignment="1">
      <alignment horizontal="left"/>
    </xf>
    <xf numFmtId="164" fontId="21" fillId="3" borderId="0" xfId="52" applyNumberFormat="1" applyFont="1" applyFill="1"/>
    <xf numFmtId="164" fontId="2" fillId="0" borderId="4" xfId="52" applyNumberFormat="1" applyFont="1" applyFill="1" applyBorder="1" applyAlignment="1">
      <alignment horizontal="left" vertical="center"/>
    </xf>
    <xf numFmtId="164" fontId="21" fillId="0" borderId="0" xfId="52" applyNumberFormat="1" applyFont="1" applyAlignment="1">
      <alignment vertical="center"/>
    </xf>
    <xf numFmtId="164" fontId="21" fillId="0" borderId="2" xfId="52" applyNumberFormat="1" applyFont="1" applyBorder="1"/>
    <xf numFmtId="164" fontId="21" fillId="0" borderId="6" xfId="52" applyNumberFormat="1" applyFont="1" applyBorder="1"/>
    <xf numFmtId="164" fontId="21" fillId="6" borderId="0" xfId="52" applyNumberFormat="1" applyFont="1" applyFill="1"/>
    <xf numFmtId="164" fontId="21" fillId="0" borderId="0" xfId="52" applyNumberFormat="1" applyFont="1" applyFill="1"/>
    <xf numFmtId="0" fontId="3" fillId="2" borderId="0" xfId="54" quotePrefix="1" applyFont="1" applyFill="1" applyAlignment="1">
      <alignment horizontal="left"/>
    </xf>
    <xf numFmtId="0" fontId="2" fillId="2" borderId="0" xfId="54" applyFont="1" applyFill="1"/>
    <xf numFmtId="0" fontId="3" fillId="2" borderId="0" xfId="54" applyFont="1" applyFill="1"/>
    <xf numFmtId="0" fontId="3" fillId="2" borderId="0" xfId="54" applyFont="1" applyFill="1" applyAlignment="1">
      <alignment horizontal="left"/>
    </xf>
    <xf numFmtId="164" fontId="3" fillId="2" borderId="0" xfId="54" quotePrefix="1" applyNumberFormat="1" applyFont="1" applyFill="1" applyAlignment="1">
      <alignment horizontal="left"/>
    </xf>
    <xf numFmtId="164" fontId="2" fillId="0" borderId="8" xfId="52" applyNumberFormat="1" applyFont="1" applyFill="1" applyBorder="1" applyAlignment="1">
      <alignment horizontal="left"/>
    </xf>
    <xf numFmtId="164" fontId="2" fillId="0" borderId="13" xfId="52" applyNumberFormat="1" applyFont="1" applyFill="1" applyBorder="1" applyAlignment="1">
      <alignment horizontal="left"/>
    </xf>
    <xf numFmtId="164" fontId="2" fillId="0" borderId="4" xfId="52" applyNumberFormat="1" applyFont="1" applyFill="1" applyBorder="1" applyAlignment="1">
      <alignment vertical="center"/>
    </xf>
    <xf numFmtId="164" fontId="2" fillId="0" borderId="3" xfId="52" applyNumberFormat="1" applyFont="1" applyFill="1" applyBorder="1"/>
    <xf numFmtId="164" fontId="2" fillId="0" borderId="2" xfId="52" applyNumberFormat="1" applyFont="1" applyFill="1" applyBorder="1" applyAlignment="1">
      <alignment horizontal="left"/>
    </xf>
    <xf numFmtId="164" fontId="2" fillId="0" borderId="14" xfId="52" applyNumberFormat="1" applyFont="1" applyFill="1" applyBorder="1" applyAlignment="1">
      <alignment horizontal="left"/>
    </xf>
    <xf numFmtId="164" fontId="2" fillId="0" borderId="3" xfId="52" applyNumberFormat="1" applyFont="1" applyFill="1" applyBorder="1" applyAlignment="1">
      <alignment horizontal="left"/>
    </xf>
    <xf numFmtId="0" fontId="6" fillId="0" borderId="0" xfId="54" applyFont="1" applyFill="1"/>
    <xf numFmtId="164" fontId="2" fillId="0" borderId="9" xfId="52" applyNumberFormat="1" applyFont="1" applyFill="1" applyBorder="1" applyAlignment="1">
      <alignment wrapText="1"/>
    </xf>
    <xf numFmtId="0" fontId="2" fillId="0" borderId="0" xfId="54" quotePrefix="1" applyFont="1" applyFill="1" applyBorder="1" applyAlignment="1">
      <alignment horizontal="left"/>
    </xf>
    <xf numFmtId="0" fontId="3" fillId="3" borderId="2" xfId="54" applyFont="1" applyFill="1" applyBorder="1" applyAlignment="1">
      <alignment horizontal="center"/>
    </xf>
    <xf numFmtId="0" fontId="24" fillId="0" borderId="0" xfId="54" applyFont="1"/>
    <xf numFmtId="164" fontId="24" fillId="0" borderId="0" xfId="54" applyNumberFormat="1" applyFont="1"/>
    <xf numFmtId="164" fontId="3" fillId="0" borderId="5" xfId="2" applyNumberFormat="1" applyFont="1" applyFill="1" applyBorder="1" applyAlignment="1">
      <alignment horizontal="left" indent="2"/>
    </xf>
    <xf numFmtId="164" fontId="20" fillId="8" borderId="12" xfId="52" applyNumberFormat="1" applyFont="1" applyFill="1" applyBorder="1" applyAlignment="1">
      <alignment horizontal="center" vertical="center"/>
    </xf>
    <xf numFmtId="164" fontId="20" fillId="8" borderId="11" xfId="52" applyNumberFormat="1" applyFont="1" applyFill="1" applyBorder="1" applyAlignment="1">
      <alignment horizontal="center" vertical="center" wrapText="1"/>
    </xf>
    <xf numFmtId="164" fontId="20" fillId="8" borderId="10" xfId="52" applyNumberFormat="1" applyFont="1" applyFill="1" applyBorder="1" applyAlignment="1">
      <alignment horizontal="center" vertical="center" wrapText="1"/>
    </xf>
    <xf numFmtId="164" fontId="3" fillId="8" borderId="3" xfId="52" applyNumberFormat="1" applyFont="1" applyFill="1" applyBorder="1" applyAlignment="1">
      <alignment horizontal="center" vertical="center"/>
    </xf>
    <xf numFmtId="164" fontId="20" fillId="8" borderId="29" xfId="52" applyNumberFormat="1" applyFont="1" applyFill="1" applyBorder="1" applyAlignment="1">
      <alignment vertical="center"/>
    </xf>
    <xf numFmtId="164" fontId="2" fillId="2" borderId="0" xfId="1" applyNumberFormat="1" applyFont="1" applyFill="1" applyBorder="1"/>
    <xf numFmtId="165" fontId="2" fillId="2" borderId="0" xfId="35" applyNumberFormat="1" applyFont="1" applyFill="1" applyBorder="1" applyAlignment="1">
      <alignment horizontal="center"/>
    </xf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5" fontId="3" fillId="2" borderId="0" xfId="35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3" borderId="17" xfId="1" applyNumberFormat="1" applyFont="1" applyFill="1" applyBorder="1" applyAlignment="1">
      <alignment horizontal="center" vertical="center" wrapText="1"/>
    </xf>
    <xf numFmtId="164" fontId="3" fillId="3" borderId="19" xfId="1" applyNumberFormat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>
      <alignment horizontal="left"/>
    </xf>
    <xf numFmtId="164" fontId="3" fillId="0" borderId="24" xfId="1" applyNumberFormat="1" applyFont="1" applyFill="1" applyBorder="1" applyAlignment="1">
      <alignment horizontal="center" wrapText="1"/>
    </xf>
    <xf numFmtId="164" fontId="3" fillId="0" borderId="23" xfId="1" applyNumberFormat="1" applyFont="1" applyFill="1" applyBorder="1" applyAlignment="1">
      <alignment horizontal="center" wrapText="1"/>
    </xf>
    <xf numFmtId="165" fontId="3" fillId="0" borderId="24" xfId="35" applyNumberFormat="1" applyFont="1" applyFill="1" applyBorder="1" applyAlignment="1">
      <alignment horizontal="center" wrapText="1"/>
    </xf>
    <xf numFmtId="164" fontId="3" fillId="0" borderId="42" xfId="1" applyNumberFormat="1" applyFont="1" applyFill="1" applyBorder="1" applyAlignment="1">
      <alignment horizontal="center" wrapText="1"/>
    </xf>
    <xf numFmtId="164" fontId="3" fillId="0" borderId="43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164" fontId="2" fillId="0" borderId="2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4" xfId="35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9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4" xfId="35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3" xfId="1" applyNumberFormat="1" applyFont="1" applyFill="1" applyBorder="1"/>
    <xf numFmtId="164" fontId="3" fillId="0" borderId="6" xfId="1" applyNumberFormat="1" applyFont="1" applyFill="1" applyBorder="1"/>
    <xf numFmtId="164" fontId="3" fillId="0" borderId="2" xfId="1" applyNumberFormat="1" applyFont="1" applyFill="1" applyBorder="1"/>
    <xf numFmtId="165" fontId="3" fillId="0" borderId="3" xfId="35" applyNumberFormat="1" applyFont="1" applyFill="1" applyBorder="1" applyAlignment="1">
      <alignment horizontal="center"/>
    </xf>
    <xf numFmtId="164" fontId="3" fillId="0" borderId="9" xfId="1" applyNumberFormat="1" applyFont="1" applyFill="1" applyBorder="1"/>
    <xf numFmtId="164" fontId="2" fillId="0" borderId="5" xfId="1" applyNumberFormat="1" applyFont="1" applyFill="1" applyBorder="1"/>
    <xf numFmtId="164" fontId="2" fillId="0" borderId="4" xfId="1" applyNumberFormat="1" applyFont="1" applyBorder="1"/>
    <xf numFmtId="164" fontId="2" fillId="0" borderId="5" xfId="1" applyNumberFormat="1" applyFont="1" applyBorder="1"/>
    <xf numFmtId="164" fontId="25" fillId="0" borderId="0" xfId="1" applyNumberFormat="1" applyFont="1" applyBorder="1"/>
    <xf numFmtId="165" fontId="2" fillId="0" borderId="12" xfId="35" applyNumberFormat="1" applyFont="1" applyBorder="1" applyAlignment="1">
      <alignment horizontal="center"/>
    </xf>
    <xf numFmtId="164" fontId="25" fillId="0" borderId="9" xfId="1" applyNumberFormat="1" applyFont="1" applyFill="1" applyBorder="1" applyAlignment="1">
      <alignment horizontal="center" wrapText="1"/>
    </xf>
    <xf numFmtId="165" fontId="2" fillId="0" borderId="4" xfId="35" applyNumberFormat="1" applyFont="1" applyBorder="1" applyAlignment="1">
      <alignment horizontal="center"/>
    </xf>
    <xf numFmtId="164" fontId="2" fillId="0" borderId="9" xfId="1" applyNumberFormat="1" applyFont="1" applyFill="1" applyBorder="1"/>
    <xf numFmtId="0" fontId="2" fillId="0" borderId="5" xfId="19" applyFont="1" applyFill="1" applyBorder="1"/>
    <xf numFmtId="164" fontId="3" fillId="3" borderId="5" xfId="1" applyNumberFormat="1" applyFont="1" applyFill="1" applyBorder="1"/>
    <xf numFmtId="164" fontId="3" fillId="3" borderId="4" xfId="1" applyNumberFormat="1" applyFont="1" applyFill="1" applyBorder="1"/>
    <xf numFmtId="164" fontId="25" fillId="3" borderId="0" xfId="1" applyNumberFormat="1" applyFont="1" applyFill="1" applyBorder="1"/>
    <xf numFmtId="165" fontId="3" fillId="3" borderId="4" xfId="35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3" fillId="0" borderId="5" xfId="1" applyNumberFormat="1" applyFont="1" applyFill="1" applyBorder="1" applyAlignment="1">
      <alignment horizontal="left" indent="1"/>
    </xf>
    <xf numFmtId="164" fontId="25" fillId="0" borderId="2" xfId="1" applyNumberFormat="1" applyFont="1" applyFill="1" applyBorder="1"/>
    <xf numFmtId="164" fontId="3" fillId="0" borderId="5" xfId="1" applyNumberFormat="1" applyFont="1" applyFill="1" applyBorder="1" applyAlignment="1">
      <alignment horizontal="left" indent="2"/>
    </xf>
    <xf numFmtId="164" fontId="3" fillId="0" borderId="11" xfId="1" applyNumberFormat="1" applyFont="1" applyFill="1" applyBorder="1"/>
    <xf numFmtId="164" fontId="3" fillId="0" borderId="7" xfId="1" applyNumberFormat="1" applyFont="1" applyFill="1" applyBorder="1"/>
    <xf numFmtId="164" fontId="25" fillId="0" borderId="1" xfId="1" applyNumberFormat="1" applyFont="1" applyFill="1" applyBorder="1"/>
    <xf numFmtId="165" fontId="3" fillId="0" borderId="11" xfId="35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left" indent="1"/>
    </xf>
    <xf numFmtId="164" fontId="2" fillId="0" borderId="4" xfId="1" applyNumberFormat="1" applyFont="1" applyFill="1" applyBorder="1"/>
    <xf numFmtId="164" fontId="2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4" xfId="1" applyNumberFormat="1" applyFont="1" applyBorder="1" applyAlignment="1">
      <alignment horizontal="left"/>
    </xf>
    <xf numFmtId="164" fontId="3" fillId="0" borderId="4" xfId="1" applyNumberFormat="1" applyFont="1" applyFill="1" applyBorder="1"/>
    <xf numFmtId="164" fontId="25" fillId="0" borderId="0" xfId="1" applyNumberFormat="1" applyFont="1" applyFill="1" applyBorder="1"/>
    <xf numFmtId="43" fontId="3" fillId="0" borderId="4" xfId="1" applyFont="1" applyFill="1" applyBorder="1" applyAlignment="1">
      <alignment horizontal="center"/>
    </xf>
    <xf numFmtId="165" fontId="2" fillId="0" borderId="4" xfId="35" applyNumberFormat="1" applyFont="1" applyFill="1" applyBorder="1" applyAlignment="1">
      <alignment horizontal="center"/>
    </xf>
    <xf numFmtId="164" fontId="3" fillId="0" borderId="3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165" fontId="3" fillId="0" borderId="3" xfId="35" applyNumberFormat="1" applyFont="1" applyBorder="1" applyAlignment="1">
      <alignment horizontal="center"/>
    </xf>
    <xf numFmtId="0" fontId="2" fillId="0" borderId="5" xfId="19" applyFont="1" applyFill="1" applyBorder="1" applyAlignment="1">
      <alignment horizontal="left"/>
    </xf>
    <xf numFmtId="164" fontId="2" fillId="0" borderId="0" xfId="1" applyNumberFormat="1" applyFont="1" applyBorder="1" applyAlignment="1">
      <alignment horizontal="left"/>
    </xf>
    <xf numFmtId="165" fontId="3" fillId="0" borderId="4" xfId="35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3" fillId="3" borderId="28" xfId="1" applyNumberFormat="1" applyFont="1" applyFill="1" applyBorder="1" applyAlignment="1">
      <alignment vertical="center"/>
    </xf>
    <xf numFmtId="164" fontId="3" fillId="3" borderId="30" xfId="1" applyNumberFormat="1" applyFont="1" applyFill="1" applyBorder="1" applyAlignment="1">
      <alignment vertical="center"/>
    </xf>
    <xf numFmtId="164" fontId="3" fillId="3" borderId="29" xfId="1" applyNumberFormat="1" applyFont="1" applyFill="1" applyBorder="1" applyAlignment="1">
      <alignment vertical="center"/>
    </xf>
    <xf numFmtId="165" fontId="3" fillId="3" borderId="30" xfId="35" applyNumberFormat="1" applyFont="1" applyFill="1" applyBorder="1" applyAlignment="1">
      <alignment horizontal="center" vertical="center"/>
    </xf>
    <xf numFmtId="164" fontId="3" fillId="3" borderId="31" xfId="1" applyNumberFormat="1" applyFont="1" applyFill="1" applyBorder="1" applyAlignment="1">
      <alignment vertical="center"/>
    </xf>
    <xf numFmtId="164" fontId="14" fillId="9" borderId="0" xfId="1" applyNumberFormat="1" applyFont="1" applyFill="1" applyBorder="1" applyAlignment="1"/>
    <xf numFmtId="164" fontId="3" fillId="9" borderId="0" xfId="1" applyNumberFormat="1" applyFont="1" applyFill="1" applyBorder="1" applyAlignment="1">
      <alignment vertical="center"/>
    </xf>
    <xf numFmtId="165" fontId="3" fillId="9" borderId="0" xfId="35" applyNumberFormat="1" applyFont="1" applyFill="1" applyBorder="1" applyAlignment="1">
      <alignment horizontal="center" vertical="center"/>
    </xf>
    <xf numFmtId="164" fontId="2" fillId="9" borderId="0" xfId="1" applyNumberFormat="1" applyFont="1" applyFill="1"/>
    <xf numFmtId="164" fontId="14" fillId="9" borderId="0" xfId="1" applyNumberFormat="1" applyFont="1" applyFill="1" applyBorder="1" applyAlignment="1">
      <alignment horizontal="left"/>
    </xf>
    <xf numFmtId="164" fontId="2" fillId="9" borderId="0" xfId="1" applyNumberFormat="1" applyFont="1" applyFill="1" applyBorder="1" applyAlignment="1">
      <alignment horizontal="left"/>
    </xf>
    <xf numFmtId="165" fontId="2" fillId="9" borderId="0" xfId="35" applyNumberFormat="1" applyFont="1" applyFill="1" applyBorder="1" applyAlignment="1">
      <alignment horizontal="center"/>
    </xf>
    <xf numFmtId="164" fontId="2" fillId="9" borderId="0" xfId="1" applyNumberFormat="1" applyFont="1" applyFill="1" applyBorder="1" applyAlignment="1"/>
    <xf numFmtId="164" fontId="2" fillId="9" borderId="0" xfId="1" applyNumberFormat="1" applyFont="1" applyFill="1" applyAlignment="1"/>
    <xf numFmtId="164" fontId="14" fillId="9" borderId="0" xfId="1" applyNumberFormat="1" applyFont="1" applyFill="1" applyBorder="1" applyAlignment="1">
      <alignment horizontal="left" wrapText="1"/>
    </xf>
    <xf numFmtId="164" fontId="14" fillId="0" borderId="0" xfId="1" applyNumberFormat="1" applyFont="1" applyFill="1" applyBorder="1" applyAlignment="1">
      <alignment horizontal="left"/>
    </xf>
    <xf numFmtId="165" fontId="2" fillId="0" borderId="0" xfId="35" applyNumberFormat="1" applyFont="1" applyFill="1" applyBorder="1" applyAlignment="1">
      <alignment horizontal="center"/>
    </xf>
    <xf numFmtId="164" fontId="2" fillId="0" borderId="0" xfId="1" applyNumberFormat="1" applyFont="1" applyBorder="1"/>
    <xf numFmtId="165" fontId="2" fillId="0" borderId="0" xfId="35" applyNumberFormat="1" applyFont="1" applyBorder="1" applyAlignment="1">
      <alignment horizontal="center"/>
    </xf>
    <xf numFmtId="0" fontId="3" fillId="8" borderId="14" xfId="54" applyFont="1" applyFill="1" applyBorder="1" applyAlignment="1">
      <alignment horizontal="center" vertical="center"/>
    </xf>
    <xf numFmtId="0" fontId="3" fillId="8" borderId="3" xfId="54" applyFont="1" applyFill="1" applyBorder="1" applyAlignment="1">
      <alignment horizontal="center" vertical="center" wrapText="1"/>
    </xf>
    <xf numFmtId="0" fontId="3" fillId="8" borderId="3" xfId="54" applyFont="1" applyFill="1" applyBorder="1" applyAlignment="1">
      <alignment horizontal="center" vertical="center"/>
    </xf>
    <xf numFmtId="164" fontId="14" fillId="9" borderId="0" xfId="1" applyNumberFormat="1" applyFont="1" applyFill="1" applyBorder="1" applyAlignment="1">
      <alignment horizontal="left" wrapText="1"/>
    </xf>
    <xf numFmtId="164" fontId="3" fillId="3" borderId="15" xfId="1" applyNumberFormat="1" applyFont="1" applyFill="1" applyBorder="1" applyAlignment="1">
      <alignment horizontal="center" vertical="center"/>
    </xf>
    <xf numFmtId="164" fontId="3" fillId="3" borderId="18" xfId="1" applyNumberFormat="1" applyFont="1" applyFill="1" applyBorder="1" applyAlignment="1">
      <alignment horizontal="center" vertical="center"/>
    </xf>
    <xf numFmtId="164" fontId="3" fillId="3" borderId="20" xfId="1" applyNumberFormat="1" applyFont="1" applyFill="1" applyBorder="1" applyAlignment="1">
      <alignment horizontal="center" vertical="center"/>
    </xf>
    <xf numFmtId="164" fontId="3" fillId="3" borderId="16" xfId="1" applyNumberFormat="1" applyFont="1" applyFill="1" applyBorder="1" applyAlignment="1">
      <alignment horizontal="center" vertical="center" wrapText="1"/>
    </xf>
    <xf numFmtId="164" fontId="3" fillId="3" borderId="39" xfId="1" applyNumberFormat="1" applyFont="1" applyFill="1" applyBorder="1" applyAlignment="1">
      <alignment horizontal="center" vertical="center" wrapText="1"/>
    </xf>
    <xf numFmtId="164" fontId="3" fillId="3" borderId="25" xfId="1" applyNumberFormat="1" applyFont="1" applyFill="1" applyBorder="1" applyAlignment="1">
      <alignment horizontal="center" vertical="center" wrapText="1"/>
    </xf>
    <xf numFmtId="164" fontId="3" fillId="3" borderId="40" xfId="1" applyNumberFormat="1" applyFont="1" applyFill="1" applyBorder="1" applyAlignment="1">
      <alignment horizontal="center" vertical="center" wrapText="1"/>
    </xf>
    <xf numFmtId="165" fontId="3" fillId="3" borderId="17" xfId="35" applyNumberFormat="1" applyFont="1" applyFill="1" applyBorder="1" applyAlignment="1">
      <alignment horizontal="center" vertical="center" wrapText="1"/>
    </xf>
    <xf numFmtId="165" fontId="3" fillId="3" borderId="19" xfId="35" applyNumberFormat="1" applyFont="1" applyFill="1" applyBorder="1" applyAlignment="1">
      <alignment horizontal="center" vertical="center" wrapText="1"/>
    </xf>
    <xf numFmtId="165" fontId="3" fillId="3" borderId="21" xfId="35" applyNumberFormat="1" applyFont="1" applyFill="1" applyBorder="1" applyAlignment="1">
      <alignment horizontal="center" vertical="center" wrapText="1"/>
    </xf>
    <xf numFmtId="164" fontId="3" fillId="3" borderId="17" xfId="1" applyNumberFormat="1" applyFont="1" applyFill="1" applyBorder="1" applyAlignment="1">
      <alignment horizontal="center" vertical="center" wrapText="1"/>
    </xf>
    <xf numFmtId="164" fontId="3" fillId="3" borderId="19" xfId="1" applyNumberFormat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5" fontId="3" fillId="3" borderId="8" xfId="53" applyNumberFormat="1" applyFont="1" applyFill="1" applyBorder="1" applyAlignment="1">
      <alignment horizontal="center" vertical="center" wrapText="1"/>
    </xf>
    <xf numFmtId="165" fontId="3" fillId="3" borderId="0" xfId="53" applyNumberFormat="1" applyFont="1" applyFill="1" applyBorder="1" applyAlignment="1">
      <alignment horizontal="center" vertical="center" wrapText="1"/>
    </xf>
    <xf numFmtId="165" fontId="3" fillId="3" borderId="2" xfId="53" applyNumberFormat="1" applyFont="1" applyFill="1" applyBorder="1" applyAlignment="1">
      <alignment horizontal="center" vertical="center" wrapText="1"/>
    </xf>
    <xf numFmtId="0" fontId="3" fillId="3" borderId="12" xfId="54" applyFont="1" applyFill="1" applyBorder="1" applyAlignment="1">
      <alignment horizontal="center" vertical="center" wrapText="1"/>
    </xf>
    <xf numFmtId="0" fontId="3" fillId="3" borderId="4" xfId="54" applyFont="1" applyFill="1" applyBorder="1" applyAlignment="1">
      <alignment horizontal="center"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3" fillId="4" borderId="12" xfId="54" applyFont="1" applyFill="1" applyBorder="1" applyAlignment="1">
      <alignment horizontal="center"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3" fillId="3" borderId="11" xfId="54" applyFont="1" applyFill="1" applyBorder="1" applyAlignment="1">
      <alignment horizontal="center" vertical="center" wrapText="1"/>
    </xf>
    <xf numFmtId="0" fontId="7" fillId="3" borderId="11" xfId="54" applyFont="1" applyFill="1" applyBorder="1" applyAlignment="1">
      <alignment horizontal="center" vertical="center" wrapText="1"/>
    </xf>
    <xf numFmtId="0" fontId="3" fillId="3" borderId="7" xfId="54" applyFont="1" applyFill="1" applyBorder="1" applyAlignment="1">
      <alignment horizontal="center" vertical="center" wrapText="1"/>
    </xf>
    <xf numFmtId="0" fontId="3" fillId="3" borderId="7" xfId="54" applyFont="1" applyFill="1" applyBorder="1" applyAlignment="1">
      <alignment horizontal="center" vertical="center"/>
    </xf>
    <xf numFmtId="164" fontId="3" fillId="4" borderId="12" xfId="52" applyNumberFormat="1" applyFont="1" applyFill="1" applyBorder="1" applyAlignment="1">
      <alignment horizontal="center" vertical="center" wrapText="1"/>
    </xf>
    <xf numFmtId="164" fontId="3" fillId="4" borderId="4" xfId="52" applyNumberFormat="1" applyFont="1" applyFill="1" applyBorder="1" applyAlignment="1">
      <alignment horizontal="center" vertical="center" wrapText="1"/>
    </xf>
    <xf numFmtId="164" fontId="3" fillId="4" borderId="3" xfId="52" applyNumberFormat="1" applyFont="1" applyFill="1" applyBorder="1" applyAlignment="1">
      <alignment horizontal="center" vertical="center" wrapText="1"/>
    </xf>
    <xf numFmtId="0" fontId="3" fillId="3" borderId="1" xfId="54" applyFont="1" applyFill="1" applyBorder="1" applyAlignment="1">
      <alignment horizontal="center" vertical="center" wrapText="1"/>
    </xf>
    <xf numFmtId="0" fontId="3" fillId="3" borderId="10" xfId="54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7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3" fillId="0" borderId="13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/>
    </xf>
    <xf numFmtId="0" fontId="3" fillId="8" borderId="11" xfId="54" applyFont="1" applyFill="1" applyBorder="1" applyAlignment="1">
      <alignment horizontal="center" vertical="center" wrapText="1"/>
    </xf>
    <xf numFmtId="0" fontId="3" fillId="8" borderId="12" xfId="54" applyFont="1" applyFill="1" applyBorder="1" applyAlignment="1">
      <alignment horizontal="center" vertical="center"/>
    </xf>
    <xf numFmtId="0" fontId="3" fillId="8" borderId="3" xfId="54" applyFont="1" applyFill="1" applyBorder="1" applyAlignment="1">
      <alignment horizontal="center" vertical="center"/>
    </xf>
    <xf numFmtId="164" fontId="3" fillId="8" borderId="1" xfId="54" applyNumberFormat="1" applyFont="1" applyFill="1" applyBorder="1" applyAlignment="1">
      <alignment horizontal="center" vertical="center"/>
    </xf>
    <xf numFmtId="164" fontId="3" fillId="8" borderId="10" xfId="54" applyNumberFormat="1" applyFont="1" applyFill="1" applyBorder="1" applyAlignment="1">
      <alignment horizontal="center" vertical="center"/>
    </xf>
    <xf numFmtId="0" fontId="3" fillId="8" borderId="13" xfId="54" applyFont="1" applyFill="1" applyBorder="1" applyAlignment="1">
      <alignment horizontal="center" vertical="center" wrapText="1"/>
    </xf>
    <xf numFmtId="0" fontId="3" fillId="8" borderId="9" xfId="54" applyFont="1" applyFill="1" applyBorder="1" applyAlignment="1">
      <alignment horizontal="center" vertical="center" wrapText="1"/>
    </xf>
    <xf numFmtId="164" fontId="3" fillId="3" borderId="12" xfId="52" applyNumberFormat="1" applyFont="1" applyFill="1" applyBorder="1" applyAlignment="1">
      <alignment horizontal="center" vertical="center"/>
    </xf>
    <xf numFmtId="164" fontId="3" fillId="3" borderId="3" xfId="52" applyNumberFormat="1" applyFont="1" applyFill="1" applyBorder="1" applyAlignment="1">
      <alignment horizontal="center" vertical="center"/>
    </xf>
    <xf numFmtId="164" fontId="3" fillId="3" borderId="12" xfId="52" applyNumberFormat="1" applyFont="1" applyFill="1" applyBorder="1" applyAlignment="1">
      <alignment horizontal="center" vertical="center" wrapText="1"/>
    </xf>
    <xf numFmtId="164" fontId="3" fillId="3" borderId="3" xfId="52" applyNumberFormat="1" applyFont="1" applyFill="1" applyBorder="1" applyAlignment="1">
      <alignment horizontal="center" vertical="center" wrapText="1"/>
    </xf>
    <xf numFmtId="164" fontId="3" fillId="3" borderId="11" xfId="52" applyNumberFormat="1" applyFont="1" applyFill="1" applyBorder="1" applyAlignment="1">
      <alignment horizontal="center" vertical="center" wrapText="1"/>
    </xf>
    <xf numFmtId="164" fontId="3" fillId="3" borderId="11" xfId="52" applyNumberFormat="1" applyFont="1" applyFill="1" applyBorder="1" applyAlignment="1">
      <alignment horizontal="center" vertical="center"/>
    </xf>
    <xf numFmtId="164" fontId="26" fillId="0" borderId="0" xfId="1" applyNumberFormat="1" applyFont="1" applyFill="1" applyBorder="1" applyAlignment="1">
      <alignment horizontal="left"/>
    </xf>
    <xf numFmtId="164" fontId="27" fillId="3" borderId="28" xfId="1" applyNumberFormat="1" applyFont="1" applyFill="1" applyBorder="1" applyAlignment="1">
      <alignment vertical="center"/>
    </xf>
  </cellXfs>
  <cellStyles count="55">
    <cellStyle name="Comma 10" xfId="40"/>
    <cellStyle name="Comma 11" xfId="1"/>
    <cellStyle name="Comma 12" xfId="43"/>
    <cellStyle name="Comma 13" xfId="47"/>
    <cellStyle name="Comma 14" xfId="49"/>
    <cellStyle name="Comma 15" xfId="52"/>
    <cellStyle name="Comma 2" xfId="2"/>
    <cellStyle name="Comma 2 2" xfId="3"/>
    <cellStyle name="Comma 2 2 2" xfId="4"/>
    <cellStyle name="Comma 2 2 3" xfId="5"/>
    <cellStyle name="Comma 2 3" xfId="6"/>
    <cellStyle name="Comma 2 4" xfId="7"/>
    <cellStyle name="Comma 2 5" xfId="8"/>
    <cellStyle name="Comma 2 6" xfId="9"/>
    <cellStyle name="Comma 2 7" xfId="10"/>
    <cellStyle name="Comma 3" xfId="11"/>
    <cellStyle name="Comma 3 2" xfId="12"/>
    <cellStyle name="Comma 4" xfId="13"/>
    <cellStyle name="Comma 5" xfId="14"/>
    <cellStyle name="Comma 6" xfId="15"/>
    <cellStyle name="Comma 7" xfId="16"/>
    <cellStyle name="Comma 8" xfId="17"/>
    <cellStyle name="Comma 9" xfId="18"/>
    <cellStyle name="Normal" xfId="0" builtinId="0"/>
    <cellStyle name="Normal 10" xfId="45"/>
    <cellStyle name="Normal 11" xfId="46"/>
    <cellStyle name="Normal 12" xfId="51"/>
    <cellStyle name="Normal 13" xfId="54"/>
    <cellStyle name="Normal 2" xfId="19"/>
    <cellStyle name="Normal 2 2" xfId="20"/>
    <cellStyle name="Normal 2 3" xfId="21"/>
    <cellStyle name="Normal 2 4" xfId="22"/>
    <cellStyle name="Normal 2 5" xfId="23"/>
    <cellStyle name="Normal 2 6" xfId="24"/>
    <cellStyle name="Normal 3" xfId="25"/>
    <cellStyle name="Normal 3 2" xfId="26"/>
    <cellStyle name="Normal 3_2015 ALLOTMENT REPORT-FEB. 28" xfId="27"/>
    <cellStyle name="Normal 4" xfId="28"/>
    <cellStyle name="Normal 5" xfId="29"/>
    <cellStyle name="Normal 6" xfId="30"/>
    <cellStyle name="Normal 6 2" xfId="31"/>
    <cellStyle name="Normal 6_2015 ALLOTMENT REPORT-FEB. 28" xfId="32"/>
    <cellStyle name="Normal 7" xfId="33"/>
    <cellStyle name="Normal 8" xfId="34"/>
    <cellStyle name="Normal 9" xfId="42"/>
    <cellStyle name="Percent 10" xfId="50"/>
    <cellStyle name="Percent 11" xfId="53"/>
    <cellStyle name="Percent 2" xfId="35"/>
    <cellStyle name="Percent 3" xfId="36"/>
    <cellStyle name="Percent 4" xfId="37"/>
    <cellStyle name="Percent 5" xfId="38"/>
    <cellStyle name="Percent 6" xfId="39"/>
    <cellStyle name="Percent 7" xfId="41"/>
    <cellStyle name="Percent 8" xfId="44"/>
    <cellStyle name="Percent 9" xfId="48"/>
  </cellStyles>
  <dxfs count="0"/>
  <tableStyles count="0" defaultTableStyle="TableStyleMedium9" defaultPivotStyle="PivotStyleLight16"/>
  <colors>
    <mruColors>
      <color rgb="FFDDDDDD"/>
      <color rgb="FFB2B2B2"/>
      <color rgb="FFC0C0C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5</xdr:col>
      <xdr:colOff>847725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197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MONTHLY%20ALLOTMENT/2015%20ALLOTMENT%20REPORT-Aug.%20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ALLOTMENT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5/2015%20SCHEDULE/2015%20SCHEDULE-AUG.%20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"/>
      <sheetName val="GAA-2014"/>
      <sheetName val="PROGRAMS"/>
      <sheetName val="NC"/>
      <sheetName val="SUMMARY"/>
      <sheetName val="B"/>
      <sheetName val="GAARD"/>
      <sheetName val="WP-FEB."/>
      <sheetName val="WP"/>
      <sheetName val="abm-estimate"/>
      <sheetName val="WP-OCT."/>
      <sheetName val="WP-Sept"/>
      <sheetName val="WP-NOV."/>
      <sheetName val="MARCH"/>
      <sheetName val="WP-monthly"/>
      <sheetName val="BYDEPT"/>
      <sheetName val="AGENCY"/>
      <sheetName val="monthly comparison"/>
      <sheetName val="anx a "/>
      <sheetName val="a-1 "/>
      <sheetName val="anx a"/>
      <sheetName val="a-1"/>
      <sheetName val="anx a2"/>
      <sheetName val="anx a-2"/>
      <sheetName val="anx a3"/>
      <sheetName val="comparative"/>
      <sheetName val="NC-NNC"/>
      <sheetName val="2014ACTUALFCR"/>
      <sheetName val="abm-yr-on-yr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CY 2015 PROGRAM, ALLOTMENT RELEASES, BALANCE</v>
          </cell>
        </row>
        <row r="2">
          <cell r="A2" t="str">
            <v>January 1-August 31, 2015</v>
          </cell>
        </row>
        <row r="8">
          <cell r="AJ8">
            <v>1333849887</v>
          </cell>
          <cell r="BD8">
            <v>1274231552</v>
          </cell>
        </row>
        <row r="9">
          <cell r="F9">
            <v>12658419</v>
          </cell>
          <cell r="AE9">
            <v>0</v>
          </cell>
          <cell r="BD9">
            <v>12658419</v>
          </cell>
        </row>
        <row r="10">
          <cell r="F10">
            <v>2567637</v>
          </cell>
          <cell r="AE10">
            <v>0</v>
          </cell>
          <cell r="BD10">
            <v>2567637</v>
          </cell>
        </row>
        <row r="11">
          <cell r="F11">
            <v>222632</v>
          </cell>
          <cell r="AE11">
            <v>0</v>
          </cell>
          <cell r="BD11">
            <v>222632</v>
          </cell>
        </row>
        <row r="12">
          <cell r="F12">
            <v>10260106</v>
          </cell>
          <cell r="AE12">
            <v>-1421</v>
          </cell>
          <cell r="BD12">
            <v>10157685</v>
          </cell>
        </row>
        <row r="13">
          <cell r="F13">
            <v>48697540</v>
          </cell>
          <cell r="AE13">
            <v>-6762464</v>
          </cell>
          <cell r="BD13">
            <v>40435736</v>
          </cell>
        </row>
        <row r="14">
          <cell r="F14">
            <v>1418771</v>
          </cell>
          <cell r="AE14">
            <v>331362</v>
          </cell>
          <cell r="BD14">
            <v>1750133</v>
          </cell>
        </row>
        <row r="15">
          <cell r="F15">
            <v>321059493</v>
          </cell>
        </row>
        <row r="16">
          <cell r="F16">
            <v>56949476</v>
          </cell>
          <cell r="AE16">
            <v>-10923042</v>
          </cell>
          <cell r="BD16">
            <v>43386103</v>
          </cell>
        </row>
        <row r="17">
          <cell r="F17">
            <v>264110017</v>
          </cell>
          <cell r="AE17">
            <v>-37243569</v>
          </cell>
          <cell r="BD17">
            <v>226837656</v>
          </cell>
        </row>
        <row r="18">
          <cell r="F18">
            <v>42279507</v>
          </cell>
          <cell r="AE18">
            <v>0</v>
          </cell>
          <cell r="BD18">
            <v>41519928</v>
          </cell>
        </row>
        <row r="19">
          <cell r="F19">
            <v>3469772</v>
          </cell>
          <cell r="AE19">
            <v>0</v>
          </cell>
          <cell r="BD19">
            <v>3469272</v>
          </cell>
        </row>
        <row r="20">
          <cell r="F20">
            <v>21017958</v>
          </cell>
          <cell r="AE20">
            <v>0</v>
          </cell>
          <cell r="BD20">
            <v>20771598</v>
          </cell>
        </row>
        <row r="21">
          <cell r="F21">
            <v>13863384</v>
          </cell>
          <cell r="AE21">
            <v>0</v>
          </cell>
          <cell r="BD21">
            <v>12856042</v>
          </cell>
        </row>
        <row r="22">
          <cell r="F22">
            <v>12954894</v>
          </cell>
          <cell r="AE22">
            <v>0</v>
          </cell>
          <cell r="BD22">
            <v>11857884</v>
          </cell>
        </row>
        <row r="23">
          <cell r="F23">
            <v>87596927</v>
          </cell>
        </row>
        <row r="24">
          <cell r="F24">
            <v>27713038</v>
          </cell>
          <cell r="AE24">
            <v>-3617339</v>
          </cell>
          <cell r="BD24">
            <v>22549065</v>
          </cell>
        </row>
        <row r="25">
          <cell r="F25">
            <v>59883889</v>
          </cell>
          <cell r="AE25">
            <v>-33571791</v>
          </cell>
          <cell r="BD25">
            <v>15243616</v>
          </cell>
        </row>
        <row r="26">
          <cell r="F26">
            <v>104566889</v>
          </cell>
          <cell r="AE26">
            <v>0</v>
          </cell>
          <cell r="BD26">
            <v>102785268</v>
          </cell>
        </row>
        <row r="27">
          <cell r="F27">
            <v>11325550</v>
          </cell>
          <cell r="AE27">
            <v>371</v>
          </cell>
          <cell r="BD27">
            <v>11211357</v>
          </cell>
        </row>
        <row r="28">
          <cell r="F28">
            <v>11550153</v>
          </cell>
        </row>
        <row r="29">
          <cell r="F29">
            <v>8028231</v>
          </cell>
          <cell r="AE29">
            <v>0</v>
          </cell>
          <cell r="BD29">
            <v>8021657</v>
          </cell>
        </row>
        <row r="30">
          <cell r="F30">
            <v>3521922</v>
          </cell>
          <cell r="AE30">
            <v>0</v>
          </cell>
          <cell r="BD30">
            <v>3521922</v>
          </cell>
        </row>
        <row r="31">
          <cell r="F31">
            <v>99924639</v>
          </cell>
          <cell r="AE31">
            <v>0</v>
          </cell>
          <cell r="BD31">
            <v>89183017</v>
          </cell>
        </row>
        <row r="32">
          <cell r="F32">
            <v>290470888</v>
          </cell>
        </row>
        <row r="33">
          <cell r="F33">
            <v>141311696</v>
          </cell>
          <cell r="AE33">
            <v>53193736</v>
          </cell>
          <cell r="BD33">
            <v>168721016</v>
          </cell>
        </row>
        <row r="34">
          <cell r="F34">
            <v>149159192</v>
          </cell>
          <cell r="AE34">
            <v>-30000</v>
          </cell>
          <cell r="BD34">
            <v>149129192</v>
          </cell>
        </row>
        <row r="35">
          <cell r="F35">
            <v>17577814</v>
          </cell>
          <cell r="AE35">
            <v>0</v>
          </cell>
          <cell r="BD35">
            <v>17570925</v>
          </cell>
        </row>
        <row r="36">
          <cell r="F36">
            <v>108077730</v>
          </cell>
          <cell r="AE36">
            <v>-376478</v>
          </cell>
          <cell r="BD36">
            <v>107701252</v>
          </cell>
        </row>
        <row r="37">
          <cell r="F37">
            <v>2478718</v>
          </cell>
          <cell r="AE37">
            <v>0</v>
          </cell>
          <cell r="BD37">
            <v>2478718</v>
          </cell>
        </row>
        <row r="38">
          <cell r="F38">
            <v>3734308</v>
          </cell>
          <cell r="AE38">
            <v>0</v>
          </cell>
          <cell r="BD38">
            <v>3734308</v>
          </cell>
        </row>
        <row r="39">
          <cell r="F39">
            <v>52874342</v>
          </cell>
          <cell r="AE39">
            <v>705</v>
          </cell>
          <cell r="BD39">
            <v>52874342</v>
          </cell>
        </row>
        <row r="40">
          <cell r="F40">
            <v>6272780</v>
          </cell>
          <cell r="AE40">
            <v>0</v>
          </cell>
          <cell r="BD40">
            <v>6038550</v>
          </cell>
        </row>
        <row r="41">
          <cell r="F41">
            <v>1111145</v>
          </cell>
          <cell r="AE41">
            <v>0</v>
          </cell>
          <cell r="BD41">
            <v>987312</v>
          </cell>
        </row>
        <row r="42">
          <cell r="F42">
            <v>24299773</v>
          </cell>
          <cell r="AE42">
            <v>1810455</v>
          </cell>
          <cell r="BD42">
            <v>25893479</v>
          </cell>
        </row>
        <row r="43">
          <cell r="F43">
            <v>2897</v>
          </cell>
          <cell r="AE43">
            <v>0</v>
          </cell>
          <cell r="BD43">
            <v>2897</v>
          </cell>
        </row>
        <row r="44">
          <cell r="F44">
            <v>20260782</v>
          </cell>
          <cell r="AE44">
            <v>0</v>
          </cell>
          <cell r="BD44">
            <v>20260782</v>
          </cell>
        </row>
        <row r="45">
          <cell r="F45">
            <v>1114273</v>
          </cell>
          <cell r="AE45">
            <v>0</v>
          </cell>
          <cell r="BD45">
            <v>1114273</v>
          </cell>
        </row>
        <row r="46">
          <cell r="F46">
            <v>7754238</v>
          </cell>
          <cell r="AE46">
            <v>0</v>
          </cell>
          <cell r="BD46">
            <v>7754238</v>
          </cell>
        </row>
        <row r="47">
          <cell r="F47">
            <v>16814910</v>
          </cell>
          <cell r="AE47">
            <v>0</v>
          </cell>
          <cell r="BD47">
            <v>16814910</v>
          </cell>
        </row>
        <row r="48">
          <cell r="F48">
            <v>1821694</v>
          </cell>
          <cell r="AE48">
            <v>0</v>
          </cell>
          <cell r="BD48">
            <v>1821694</v>
          </cell>
        </row>
        <row r="49">
          <cell r="F49">
            <v>355101</v>
          </cell>
          <cell r="AE49">
            <v>0</v>
          </cell>
          <cell r="BD49">
            <v>355101</v>
          </cell>
        </row>
        <row r="52">
          <cell r="F52">
            <v>40000</v>
          </cell>
          <cell r="AE52">
            <v>0</v>
          </cell>
          <cell r="BD52">
            <v>40000</v>
          </cell>
        </row>
        <row r="53">
          <cell r="F53">
            <v>78250</v>
          </cell>
          <cell r="AE53">
            <v>0</v>
          </cell>
          <cell r="BD53">
            <v>78250</v>
          </cell>
        </row>
        <row r="54">
          <cell r="F54">
            <v>82792</v>
          </cell>
          <cell r="AE54">
            <v>0</v>
          </cell>
          <cell r="BD54">
            <v>82792</v>
          </cell>
        </row>
        <row r="55">
          <cell r="F55">
            <v>2368769</v>
          </cell>
          <cell r="BD55">
            <v>2368769</v>
          </cell>
        </row>
        <row r="56">
          <cell r="F56">
            <v>2138428</v>
          </cell>
          <cell r="AE56">
            <v>0</v>
          </cell>
          <cell r="BD56">
            <v>2138428</v>
          </cell>
        </row>
        <row r="57">
          <cell r="F57">
            <v>230341</v>
          </cell>
          <cell r="AE57">
            <v>0</v>
          </cell>
          <cell r="BD57">
            <v>230341</v>
          </cell>
        </row>
        <row r="58">
          <cell r="F58">
            <v>41066</v>
          </cell>
          <cell r="AE58">
            <v>0</v>
          </cell>
          <cell r="BD58">
            <v>41066</v>
          </cell>
        </row>
        <row r="59">
          <cell r="F59">
            <v>119075</v>
          </cell>
          <cell r="AE59">
            <v>0</v>
          </cell>
          <cell r="BD59">
            <v>119075</v>
          </cell>
        </row>
        <row r="60">
          <cell r="F60">
            <v>477354</v>
          </cell>
          <cell r="AE60">
            <v>0</v>
          </cell>
          <cell r="BD60">
            <v>477354</v>
          </cell>
        </row>
        <row r="61">
          <cell r="F61">
            <v>56824</v>
          </cell>
          <cell r="AE61">
            <v>0</v>
          </cell>
          <cell r="BD61">
            <v>56824</v>
          </cell>
        </row>
        <row r="62">
          <cell r="F62">
            <v>57976</v>
          </cell>
          <cell r="AE62">
            <v>0</v>
          </cell>
          <cell r="BD62">
            <v>57976</v>
          </cell>
        </row>
        <row r="63">
          <cell r="F63">
            <v>63195</v>
          </cell>
          <cell r="AE63">
            <v>0</v>
          </cell>
          <cell r="BD63">
            <v>63195</v>
          </cell>
        </row>
        <row r="64">
          <cell r="F64">
            <v>99057</v>
          </cell>
          <cell r="AE64">
            <v>0</v>
          </cell>
          <cell r="BD64">
            <v>99057</v>
          </cell>
        </row>
        <row r="65">
          <cell r="F65">
            <v>189434</v>
          </cell>
          <cell r="AE65">
            <v>0</v>
          </cell>
          <cell r="BD65">
            <v>189434</v>
          </cell>
        </row>
        <row r="66">
          <cell r="F66">
            <v>119507</v>
          </cell>
          <cell r="AE66">
            <v>0</v>
          </cell>
          <cell r="BD66">
            <v>119507</v>
          </cell>
        </row>
        <row r="67">
          <cell r="F67">
            <v>99942</v>
          </cell>
          <cell r="AE67">
            <v>0</v>
          </cell>
          <cell r="BD67">
            <v>99942</v>
          </cell>
        </row>
        <row r="68">
          <cell r="F68">
            <v>23287</v>
          </cell>
          <cell r="AE68">
            <v>0</v>
          </cell>
          <cell r="BD68">
            <v>23287</v>
          </cell>
        </row>
        <row r="69">
          <cell r="F69">
            <v>154497</v>
          </cell>
          <cell r="AE69">
            <v>0</v>
          </cell>
          <cell r="BD69">
            <v>154497</v>
          </cell>
        </row>
        <row r="71">
          <cell r="AE71">
            <v>0</v>
          </cell>
          <cell r="AJ71">
            <v>94165</v>
          </cell>
          <cell r="BD71">
            <v>39165</v>
          </cell>
        </row>
        <row r="72">
          <cell r="AE72">
            <v>0</v>
          </cell>
          <cell r="AJ72">
            <v>788049</v>
          </cell>
          <cell r="BD72">
            <v>743049</v>
          </cell>
        </row>
        <row r="73">
          <cell r="AE73">
            <v>0</v>
          </cell>
          <cell r="AJ73">
            <v>270221</v>
          </cell>
          <cell r="BD73">
            <v>270221</v>
          </cell>
        </row>
        <row r="74">
          <cell r="AE74">
            <v>0</v>
          </cell>
          <cell r="AJ74">
            <v>584757</v>
          </cell>
          <cell r="BD74">
            <v>105995</v>
          </cell>
        </row>
        <row r="75">
          <cell r="AE75">
            <v>0</v>
          </cell>
          <cell r="AJ75">
            <v>774823</v>
          </cell>
          <cell r="BD75">
            <v>774823</v>
          </cell>
        </row>
        <row r="76">
          <cell r="AE76">
            <v>0</v>
          </cell>
          <cell r="AJ76">
            <v>451779</v>
          </cell>
          <cell r="BD76">
            <v>436779</v>
          </cell>
        </row>
        <row r="77">
          <cell r="AE77">
            <v>0</v>
          </cell>
          <cell r="AJ77">
            <v>530030</v>
          </cell>
          <cell r="BD77">
            <v>530030</v>
          </cell>
        </row>
        <row r="78">
          <cell r="AE78">
            <v>0</v>
          </cell>
          <cell r="AJ78">
            <v>91622</v>
          </cell>
          <cell r="BD78">
            <v>91622</v>
          </cell>
        </row>
        <row r="79">
          <cell r="AE79">
            <v>0</v>
          </cell>
          <cell r="AJ79">
            <v>314747</v>
          </cell>
          <cell r="BD79">
            <v>314747</v>
          </cell>
        </row>
        <row r="80">
          <cell r="AE80">
            <v>0</v>
          </cell>
          <cell r="AJ80">
            <v>582280</v>
          </cell>
          <cell r="BD80">
            <v>582280</v>
          </cell>
        </row>
        <row r="81">
          <cell r="AE81">
            <v>0</v>
          </cell>
          <cell r="AJ81">
            <v>45826</v>
          </cell>
          <cell r="BD81">
            <v>45826</v>
          </cell>
        </row>
        <row r="82">
          <cell r="AE82">
            <v>0</v>
          </cell>
          <cell r="AJ82">
            <v>168778</v>
          </cell>
          <cell r="BD82">
            <v>168778</v>
          </cell>
        </row>
        <row r="83">
          <cell r="AE83">
            <v>0</v>
          </cell>
          <cell r="AJ83">
            <v>57265</v>
          </cell>
          <cell r="BD83">
            <v>57265</v>
          </cell>
        </row>
        <row r="84">
          <cell r="AE84">
            <v>0</v>
          </cell>
          <cell r="AJ84">
            <v>915357</v>
          </cell>
          <cell r="BD84">
            <v>897357</v>
          </cell>
        </row>
        <row r="85">
          <cell r="AE85">
            <v>0</v>
          </cell>
          <cell r="AJ85">
            <v>114320</v>
          </cell>
          <cell r="BD85">
            <v>114320</v>
          </cell>
        </row>
        <row r="86">
          <cell r="AE86">
            <v>0</v>
          </cell>
          <cell r="AJ86">
            <v>186924</v>
          </cell>
          <cell r="BD86">
            <v>186924</v>
          </cell>
        </row>
        <row r="87">
          <cell r="F87">
            <v>117773</v>
          </cell>
          <cell r="AE87">
            <v>0</v>
          </cell>
          <cell r="BD87">
            <v>117773</v>
          </cell>
        </row>
        <row r="88">
          <cell r="F88">
            <v>72232</v>
          </cell>
          <cell r="AE88">
            <v>0</v>
          </cell>
          <cell r="BD88">
            <v>72232</v>
          </cell>
        </row>
        <row r="89">
          <cell r="F89">
            <v>36433</v>
          </cell>
          <cell r="AE89">
            <v>0</v>
          </cell>
          <cell r="BD89">
            <v>36433</v>
          </cell>
        </row>
        <row r="90">
          <cell r="F90">
            <v>315292</v>
          </cell>
          <cell r="AE90">
            <v>0</v>
          </cell>
          <cell r="BD90">
            <v>315292</v>
          </cell>
        </row>
        <row r="92">
          <cell r="AJ92">
            <v>405918685</v>
          </cell>
          <cell r="BD92">
            <v>225846089</v>
          </cell>
        </row>
        <row r="93">
          <cell r="F93">
            <v>62483680</v>
          </cell>
          <cell r="AE93">
            <v>37189475</v>
          </cell>
          <cell r="BD93">
            <v>82896544</v>
          </cell>
        </row>
        <row r="95">
          <cell r="F95">
            <v>27904053</v>
          </cell>
          <cell r="AE95">
            <v>0</v>
          </cell>
          <cell r="BD95">
            <v>5142698</v>
          </cell>
        </row>
        <row r="96">
          <cell r="F96">
            <v>2188290</v>
          </cell>
          <cell r="AE96">
            <v>0</v>
          </cell>
          <cell r="BD96">
            <v>1979540</v>
          </cell>
        </row>
        <row r="97">
          <cell r="F97">
            <v>50000</v>
          </cell>
          <cell r="AE97">
            <v>0</v>
          </cell>
          <cell r="BD97">
            <v>15748</v>
          </cell>
        </row>
        <row r="98">
          <cell r="F98">
            <v>3128955</v>
          </cell>
          <cell r="AE98">
            <v>0</v>
          </cell>
          <cell r="BD98">
            <v>2829255</v>
          </cell>
        </row>
        <row r="99">
          <cell r="F99">
            <v>200000</v>
          </cell>
          <cell r="BD99">
            <v>0</v>
          </cell>
        </row>
        <row r="101">
          <cell r="F101">
            <v>2000000</v>
          </cell>
          <cell r="AE101">
            <v>0</v>
          </cell>
          <cell r="BD101">
            <v>537050</v>
          </cell>
        </row>
        <row r="102">
          <cell r="F102">
            <v>0</v>
          </cell>
          <cell r="AE102">
            <v>0</v>
          </cell>
          <cell r="BD102">
            <v>0</v>
          </cell>
        </row>
        <row r="103">
          <cell r="F103">
            <v>1000000</v>
          </cell>
          <cell r="AE103">
            <v>0</v>
          </cell>
          <cell r="BD103">
            <v>215717</v>
          </cell>
        </row>
        <row r="104">
          <cell r="F104">
            <v>0</v>
          </cell>
          <cell r="AE104">
            <v>0</v>
          </cell>
          <cell r="BD104">
            <v>0</v>
          </cell>
        </row>
        <row r="105">
          <cell r="F105">
            <v>10724648</v>
          </cell>
          <cell r="AE105">
            <v>0</v>
          </cell>
          <cell r="BD105">
            <v>7991226</v>
          </cell>
        </row>
        <row r="106">
          <cell r="F106">
            <v>117381083</v>
          </cell>
          <cell r="AE106">
            <v>0</v>
          </cell>
          <cell r="BD106">
            <v>49952688</v>
          </cell>
        </row>
        <row r="107">
          <cell r="F107">
            <v>14000000</v>
          </cell>
          <cell r="BD107">
            <v>3719152</v>
          </cell>
        </row>
        <row r="108">
          <cell r="F108">
            <v>126668501</v>
          </cell>
          <cell r="AE108">
            <v>0</v>
          </cell>
          <cell r="BD108">
            <v>70566471</v>
          </cell>
        </row>
        <row r="109">
          <cell r="F109">
            <v>1000000</v>
          </cell>
          <cell r="AE109">
            <v>0</v>
          </cell>
          <cell r="BD109">
            <v>0</v>
          </cell>
        </row>
        <row r="112">
          <cell r="F112">
            <v>30139510</v>
          </cell>
          <cell r="AE112">
            <v>0</v>
          </cell>
          <cell r="AJ112">
            <v>30139510</v>
          </cell>
          <cell r="BD112">
            <v>31336871</v>
          </cell>
        </row>
        <row r="113">
          <cell r="F113">
            <v>389860429</v>
          </cell>
          <cell r="AE113">
            <v>0</v>
          </cell>
          <cell r="AJ113">
            <v>389860429</v>
          </cell>
          <cell r="BD113">
            <v>389860429</v>
          </cell>
        </row>
        <row r="114">
          <cell r="F114">
            <v>331</v>
          </cell>
          <cell r="AE114">
            <v>0</v>
          </cell>
          <cell r="AJ114">
            <v>331</v>
          </cell>
          <cell r="BD114">
            <v>331</v>
          </cell>
        </row>
        <row r="115">
          <cell r="F115">
            <v>142902</v>
          </cell>
          <cell r="AE115">
            <v>0</v>
          </cell>
          <cell r="AJ115">
            <v>142902</v>
          </cell>
          <cell r="BD115">
            <v>142902</v>
          </cell>
        </row>
        <row r="117">
          <cell r="F117">
            <v>12998297</v>
          </cell>
          <cell r="AE117">
            <v>0</v>
          </cell>
          <cell r="AJ117">
            <v>12998297</v>
          </cell>
          <cell r="BD117">
            <v>7916312</v>
          </cell>
        </row>
        <row r="118">
          <cell r="F118">
            <v>8251959</v>
          </cell>
          <cell r="AE118">
            <v>0</v>
          </cell>
          <cell r="AJ118">
            <v>8251959</v>
          </cell>
          <cell r="BD118">
            <v>6698131</v>
          </cell>
        </row>
        <row r="119">
          <cell r="F119">
            <v>0</v>
          </cell>
          <cell r="AE119">
            <v>0</v>
          </cell>
          <cell r="AJ119">
            <v>0</v>
          </cell>
          <cell r="BD119">
            <v>0</v>
          </cell>
        </row>
        <row r="120">
          <cell r="F120">
            <v>26500000</v>
          </cell>
          <cell r="AE120">
            <v>0</v>
          </cell>
          <cell r="AJ120">
            <v>26500000</v>
          </cell>
          <cell r="BD120">
            <v>2926000</v>
          </cell>
        </row>
        <row r="121">
          <cell r="F121">
            <v>372863000</v>
          </cell>
          <cell r="AE121">
            <v>0</v>
          </cell>
          <cell r="AJ121">
            <v>372863000</v>
          </cell>
          <cell r="BD121">
            <v>372863000</v>
          </cell>
        </row>
        <row r="122">
          <cell r="F122">
            <v>25475000</v>
          </cell>
          <cell r="AE122">
            <v>0</v>
          </cell>
          <cell r="AJ122">
            <v>25475000</v>
          </cell>
          <cell r="BD122">
            <v>10050138</v>
          </cell>
        </row>
        <row r="129">
          <cell r="BD129">
            <v>27482383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4">
          <cell r="BD134">
            <v>60000</v>
          </cell>
        </row>
        <row r="135">
          <cell r="BD135">
            <v>0</v>
          </cell>
        </row>
        <row r="137">
          <cell r="BD137">
            <v>1530071</v>
          </cell>
        </row>
        <row r="138">
          <cell r="BD138">
            <v>0</v>
          </cell>
        </row>
        <row r="139">
          <cell r="BD139">
            <v>216842</v>
          </cell>
        </row>
        <row r="140">
          <cell r="BD140">
            <v>0</v>
          </cell>
        </row>
        <row r="141">
          <cell r="BD141">
            <v>0</v>
          </cell>
        </row>
        <row r="142">
          <cell r="BD142">
            <v>524581</v>
          </cell>
        </row>
        <row r="143">
          <cell r="BD143">
            <v>122339</v>
          </cell>
        </row>
        <row r="145">
          <cell r="BD145">
            <v>0</v>
          </cell>
        </row>
        <row r="146">
          <cell r="BD146">
            <v>0</v>
          </cell>
        </row>
        <row r="147">
          <cell r="BD147">
            <v>470000</v>
          </cell>
        </row>
        <row r="148">
          <cell r="BD148">
            <v>0</v>
          </cell>
        </row>
        <row r="150">
          <cell r="BD150">
            <v>0</v>
          </cell>
        </row>
        <row r="151">
          <cell r="BD151">
            <v>0</v>
          </cell>
        </row>
        <row r="152">
          <cell r="BD152">
            <v>0</v>
          </cell>
        </row>
        <row r="154">
          <cell r="BD154">
            <v>23401804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53517</v>
          </cell>
        </row>
        <row r="158">
          <cell r="BD158">
            <v>0</v>
          </cell>
        </row>
        <row r="159">
          <cell r="BD159">
            <v>770000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333229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0">
          <cell r="BD170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5">
          <cell r="BD175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2">
          <cell r="BD182">
            <v>0</v>
          </cell>
        </row>
        <row r="184">
          <cell r="BD184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12537167</v>
          </cell>
        </row>
        <row r="214">
          <cell r="BD214">
            <v>871002</v>
          </cell>
        </row>
        <row r="216">
          <cell r="BD216">
            <v>5767272</v>
          </cell>
        </row>
        <row r="217">
          <cell r="BD217">
            <v>0</v>
          </cell>
        </row>
        <row r="218">
          <cell r="BD218">
            <v>0</v>
          </cell>
        </row>
        <row r="219">
          <cell r="BD219">
            <v>156293</v>
          </cell>
        </row>
        <row r="222">
          <cell r="BD222">
            <v>2234</v>
          </cell>
        </row>
        <row r="223">
          <cell r="BD223">
            <v>390034</v>
          </cell>
        </row>
        <row r="224">
          <cell r="BD224">
            <v>777322</v>
          </cell>
        </row>
        <row r="225">
          <cell r="BD225">
            <v>82595</v>
          </cell>
        </row>
        <row r="226">
          <cell r="BD226">
            <v>24967</v>
          </cell>
        </row>
        <row r="227">
          <cell r="BD227">
            <v>0</v>
          </cell>
        </row>
        <row r="228">
          <cell r="BD228">
            <v>41026</v>
          </cell>
        </row>
        <row r="229">
          <cell r="BD229">
            <v>0</v>
          </cell>
        </row>
        <row r="230">
          <cell r="BD230">
            <v>4424422</v>
          </cell>
        </row>
        <row r="233">
          <cell r="BD233">
            <v>12714040</v>
          </cell>
        </row>
        <row r="234">
          <cell r="BD234">
            <v>320169</v>
          </cell>
        </row>
        <row r="235">
          <cell r="BD235">
            <v>936010</v>
          </cell>
        </row>
        <row r="236">
          <cell r="BD236">
            <v>178005</v>
          </cell>
        </row>
        <row r="237">
          <cell r="BD237">
            <v>3032449</v>
          </cell>
        </row>
        <row r="238">
          <cell r="BD238">
            <v>10500</v>
          </cell>
        </row>
        <row r="239">
          <cell r="BD239">
            <v>2702743</v>
          </cell>
        </row>
        <row r="240">
          <cell r="BD240">
            <v>300000</v>
          </cell>
        </row>
        <row r="241">
          <cell r="BD241">
            <v>4027001</v>
          </cell>
        </row>
        <row r="242">
          <cell r="BD242">
            <v>1207163</v>
          </cell>
        </row>
        <row r="244">
          <cell r="BD244">
            <v>9735863</v>
          </cell>
        </row>
        <row r="245">
          <cell r="BD245">
            <v>9735863</v>
          </cell>
        </row>
        <row r="247">
          <cell r="BD247">
            <v>11562825</v>
          </cell>
        </row>
        <row r="250">
          <cell r="BD250">
            <v>0</v>
          </cell>
        </row>
        <row r="251">
          <cell r="BD251">
            <v>742230</v>
          </cell>
        </row>
        <row r="252">
          <cell r="BD252">
            <v>0</v>
          </cell>
        </row>
        <row r="253">
          <cell r="BD253">
            <v>38594</v>
          </cell>
        </row>
        <row r="254">
          <cell r="AT254">
            <v>804888</v>
          </cell>
          <cell r="BD254">
            <v>804888</v>
          </cell>
        </row>
        <row r="255">
          <cell r="AT255">
            <v>0</v>
          </cell>
          <cell r="BD255">
            <v>0</v>
          </cell>
        </row>
        <row r="256">
          <cell r="BD256">
            <v>0</v>
          </cell>
        </row>
        <row r="257">
          <cell r="BD257">
            <v>0</v>
          </cell>
        </row>
        <row r="258">
          <cell r="BD258">
            <v>0</v>
          </cell>
        </row>
        <row r="259">
          <cell r="BD25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"/>
      <sheetName val="GAA-2014"/>
      <sheetName val="PROGRAMS"/>
      <sheetName val="NC"/>
      <sheetName val="SUMMARY"/>
      <sheetName val="B"/>
      <sheetName val="GAARD"/>
      <sheetName val="WP-FEB."/>
      <sheetName val="WP"/>
      <sheetName val="abm-estimate"/>
      <sheetName val="WP-OCT."/>
      <sheetName val="WP-Sept"/>
      <sheetName val="WP-NOV."/>
      <sheetName val="MARCH"/>
      <sheetName val="WP-monthly"/>
      <sheetName val="BYDEPT"/>
      <sheetName val="AGENCY"/>
      <sheetName val="monthly comparison"/>
      <sheetName val="anx a "/>
      <sheetName val="a-1 "/>
      <sheetName val="anx a"/>
      <sheetName val="a-1"/>
      <sheetName val="anx a2"/>
      <sheetName val="anx a-2"/>
      <sheetName val="anx a3"/>
      <sheetName val="comparative"/>
      <sheetName val="NC-NNC"/>
      <sheetName val="2014ACTUALFCR"/>
      <sheetName val="abm-yr-on-yr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CY 2015 PROGRAM, ALLOTMENT RELEASES, BALANCE</v>
          </cell>
        </row>
        <row r="2">
          <cell r="A2" t="str">
            <v>January 1-August 31, 2015</v>
          </cell>
        </row>
      </sheetData>
      <sheetData sheetId="16"/>
      <sheetData sheetId="17"/>
      <sheetData sheetId="18"/>
      <sheetData sheetId="19">
        <row r="128">
          <cell r="L128">
            <v>28601322</v>
          </cell>
        </row>
      </sheetData>
      <sheetData sheetId="20"/>
      <sheetData sheetId="21"/>
      <sheetData sheetId="22"/>
      <sheetData sheetId="23">
        <row r="129">
          <cell r="H129">
            <v>9687753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B"/>
      <sheetName val="NCA"/>
      <sheetName val="VS. DISB."/>
      <sheetName val="PROGRAMS"/>
      <sheetName val="NNC-NC"/>
      <sheetName val="all sources"/>
      <sheetName val="RLIP-GARO"/>
      <sheetName val="SUM"/>
      <sheetName val="NEW GAA"/>
      <sheetName val="AUTO"/>
      <sheetName val="CONT-RA10633"/>
      <sheetName val="SUPPL-10652"/>
      <sheetName val="UF"/>
      <sheetName val="SUM-SPFs"/>
      <sheetName val="SUM-CONT."/>
      <sheetName val="SUM-AUTO"/>
      <sheetName val="SUM-SUPPL"/>
      <sheetName val="SUM-UF"/>
      <sheetName val="Sheet1"/>
      <sheetName val="allot-obli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">
          <cell r="A1" t="str">
            <v>CY 2015 ALLOTMENT RELEASES</v>
          </cell>
        </row>
      </sheetData>
      <sheetData sheetId="6" refreshError="1"/>
      <sheetData sheetId="7">
        <row r="1">
          <cell r="A1" t="str">
            <v>CY 2015 ALLOTMENT RELEASES</v>
          </cell>
        </row>
        <row r="3">
          <cell r="A3" t="str">
            <v>January 1-August 31, 2015</v>
          </cell>
        </row>
      </sheetData>
      <sheetData sheetId="8">
        <row r="7">
          <cell r="E7">
            <v>12658419</v>
          </cell>
          <cell r="H7">
            <v>0</v>
          </cell>
          <cell r="L7">
            <v>0</v>
          </cell>
          <cell r="O7">
            <v>0</v>
          </cell>
          <cell r="R7">
            <v>0</v>
          </cell>
          <cell r="V7">
            <v>0</v>
          </cell>
          <cell r="Z7">
            <v>225798</v>
          </cell>
          <cell r="AJ7">
            <v>0</v>
          </cell>
          <cell r="AR7">
            <v>225798</v>
          </cell>
        </row>
        <row r="8">
          <cell r="E8">
            <v>2567637</v>
          </cell>
          <cell r="H8">
            <v>0</v>
          </cell>
          <cell r="L8">
            <v>0</v>
          </cell>
          <cell r="O8">
            <v>0</v>
          </cell>
          <cell r="R8">
            <v>22266</v>
          </cell>
          <cell r="V8">
            <v>0</v>
          </cell>
          <cell r="W8">
            <v>7912781</v>
          </cell>
          <cell r="Z8">
            <v>54278</v>
          </cell>
          <cell r="AJ8">
            <v>16818</v>
          </cell>
          <cell r="AR8">
            <v>8006143</v>
          </cell>
        </row>
        <row r="9">
          <cell r="E9">
            <v>222632</v>
          </cell>
          <cell r="H9">
            <v>0</v>
          </cell>
          <cell r="L9">
            <v>0</v>
          </cell>
          <cell r="O9">
            <v>0</v>
          </cell>
          <cell r="R9">
            <v>0</v>
          </cell>
          <cell r="V9">
            <v>0</v>
          </cell>
          <cell r="Z9">
            <v>4017</v>
          </cell>
          <cell r="AJ9">
            <v>981</v>
          </cell>
          <cell r="AR9">
            <v>4998</v>
          </cell>
        </row>
        <row r="10">
          <cell r="E10">
            <v>10157685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V10">
            <v>0</v>
          </cell>
          <cell r="Z10">
            <v>173095</v>
          </cell>
          <cell r="AD10">
            <v>0</v>
          </cell>
          <cell r="AJ10">
            <v>29515</v>
          </cell>
          <cell r="AR10">
            <v>202610</v>
          </cell>
        </row>
        <row r="11">
          <cell r="E11">
            <v>40435736</v>
          </cell>
          <cell r="H11">
            <v>0</v>
          </cell>
          <cell r="L11">
            <v>0</v>
          </cell>
          <cell r="O11">
            <v>534723</v>
          </cell>
          <cell r="R11">
            <v>0</v>
          </cell>
          <cell r="V11">
            <v>0</v>
          </cell>
          <cell r="W11">
            <v>20000</v>
          </cell>
          <cell r="Z11">
            <v>167123</v>
          </cell>
          <cell r="AJ11">
            <v>34556</v>
          </cell>
          <cell r="AR11">
            <v>756402</v>
          </cell>
        </row>
        <row r="12">
          <cell r="E12">
            <v>1750133</v>
          </cell>
          <cell r="H12">
            <v>0</v>
          </cell>
          <cell r="L12">
            <v>0</v>
          </cell>
          <cell r="O12">
            <v>0</v>
          </cell>
          <cell r="R12">
            <v>0</v>
          </cell>
          <cell r="V12">
            <v>100000</v>
          </cell>
          <cell r="Z12">
            <v>27800</v>
          </cell>
          <cell r="AJ12">
            <v>8982</v>
          </cell>
          <cell r="AR12">
            <v>136782</v>
          </cell>
        </row>
        <row r="14">
          <cell r="E14">
            <v>43386103</v>
          </cell>
          <cell r="H14">
            <v>0</v>
          </cell>
          <cell r="L14">
            <v>0</v>
          </cell>
          <cell r="O14">
            <v>0</v>
          </cell>
          <cell r="R14">
            <v>0</v>
          </cell>
          <cell r="V14">
            <v>0</v>
          </cell>
          <cell r="Z14">
            <v>14388194</v>
          </cell>
          <cell r="AD14">
            <v>0</v>
          </cell>
          <cell r="AJ14">
            <v>3411</v>
          </cell>
          <cell r="AR14">
            <v>14391605</v>
          </cell>
        </row>
        <row r="15">
          <cell r="E15">
            <v>226837656</v>
          </cell>
          <cell r="H15">
            <v>0</v>
          </cell>
          <cell r="L15">
            <v>0</v>
          </cell>
          <cell r="O15">
            <v>0</v>
          </cell>
          <cell r="R15">
            <v>0</v>
          </cell>
          <cell r="V15">
            <v>0</v>
          </cell>
          <cell r="Z15">
            <v>10611080</v>
          </cell>
          <cell r="AD15">
            <v>0</v>
          </cell>
          <cell r="AJ15">
            <v>723809</v>
          </cell>
          <cell r="AR15">
            <v>11334889</v>
          </cell>
        </row>
        <row r="16">
          <cell r="E16">
            <v>41519928</v>
          </cell>
          <cell r="H16">
            <v>0</v>
          </cell>
          <cell r="L16">
            <v>0</v>
          </cell>
          <cell r="O16">
            <v>0</v>
          </cell>
          <cell r="R16">
            <v>0</v>
          </cell>
          <cell r="V16">
            <v>0</v>
          </cell>
          <cell r="Z16">
            <v>2921403</v>
          </cell>
          <cell r="AD16">
            <v>0</v>
          </cell>
          <cell r="AJ16">
            <v>557524</v>
          </cell>
          <cell r="AR16">
            <v>3478927</v>
          </cell>
        </row>
        <row r="17">
          <cell r="E17">
            <v>3469272</v>
          </cell>
          <cell r="H17">
            <v>0</v>
          </cell>
          <cell r="L17">
            <v>0</v>
          </cell>
          <cell r="O17">
            <v>0</v>
          </cell>
          <cell r="R17">
            <v>0</v>
          </cell>
          <cell r="V17">
            <v>0</v>
          </cell>
          <cell r="Z17">
            <v>26220</v>
          </cell>
          <cell r="AJ17">
            <v>2396</v>
          </cell>
          <cell r="AR17">
            <v>28616</v>
          </cell>
        </row>
        <row r="18">
          <cell r="E18">
            <v>20771598</v>
          </cell>
          <cell r="H18">
            <v>0</v>
          </cell>
          <cell r="L18">
            <v>0</v>
          </cell>
          <cell r="O18">
            <v>0</v>
          </cell>
          <cell r="R18">
            <v>0</v>
          </cell>
          <cell r="V18">
            <v>35000</v>
          </cell>
          <cell r="W18">
            <v>1153</v>
          </cell>
          <cell r="Z18">
            <v>235233</v>
          </cell>
          <cell r="AJ18">
            <v>37681</v>
          </cell>
          <cell r="AR18">
            <v>309067</v>
          </cell>
        </row>
        <row r="19">
          <cell r="E19">
            <v>12856042</v>
          </cell>
          <cell r="H19">
            <v>0</v>
          </cell>
          <cell r="L19">
            <v>0</v>
          </cell>
          <cell r="O19">
            <v>0</v>
          </cell>
          <cell r="R19">
            <v>11500</v>
          </cell>
          <cell r="V19">
            <v>0</v>
          </cell>
          <cell r="Y19">
            <v>5302</v>
          </cell>
          <cell r="Z19">
            <v>357272</v>
          </cell>
          <cell r="AJ19">
            <v>311735</v>
          </cell>
          <cell r="AR19">
            <v>685809</v>
          </cell>
        </row>
        <row r="20">
          <cell r="E20">
            <v>11857884</v>
          </cell>
          <cell r="H20">
            <v>0</v>
          </cell>
          <cell r="L20">
            <v>0</v>
          </cell>
          <cell r="O20">
            <v>0</v>
          </cell>
          <cell r="R20">
            <v>11734</v>
          </cell>
          <cell r="V20">
            <v>0</v>
          </cell>
          <cell r="Y20">
            <v>12865</v>
          </cell>
          <cell r="Z20">
            <v>95970</v>
          </cell>
          <cell r="AJ20">
            <v>61403</v>
          </cell>
          <cell r="AR20">
            <v>181972</v>
          </cell>
        </row>
        <row r="22">
          <cell r="E22">
            <v>22549065</v>
          </cell>
          <cell r="H22">
            <v>0</v>
          </cell>
          <cell r="L22">
            <v>0</v>
          </cell>
          <cell r="O22">
            <v>0</v>
          </cell>
          <cell r="R22">
            <v>0</v>
          </cell>
          <cell r="V22">
            <v>70001</v>
          </cell>
          <cell r="Z22">
            <v>778943</v>
          </cell>
          <cell r="AJ22">
            <v>191085</v>
          </cell>
          <cell r="AR22">
            <v>1040029</v>
          </cell>
        </row>
        <row r="23">
          <cell r="E23">
            <v>15243616</v>
          </cell>
          <cell r="H23">
            <v>0</v>
          </cell>
          <cell r="L23">
            <v>0</v>
          </cell>
          <cell r="O23">
            <v>0</v>
          </cell>
          <cell r="R23">
            <v>0</v>
          </cell>
          <cell r="V23">
            <v>0</v>
          </cell>
          <cell r="Z23">
            <v>2446129</v>
          </cell>
          <cell r="AJ23">
            <v>108986</v>
          </cell>
          <cell r="AR23">
            <v>2555115</v>
          </cell>
        </row>
        <row r="24">
          <cell r="E24">
            <v>102785268</v>
          </cell>
          <cell r="H24">
            <v>0</v>
          </cell>
          <cell r="L24">
            <v>15749</v>
          </cell>
          <cell r="O24">
            <v>0</v>
          </cell>
          <cell r="R24">
            <v>142044</v>
          </cell>
          <cell r="V24">
            <v>0</v>
          </cell>
          <cell r="Z24">
            <v>8447841</v>
          </cell>
          <cell r="AD24">
            <v>0</v>
          </cell>
          <cell r="AJ24">
            <v>27492985</v>
          </cell>
          <cell r="AR24">
            <v>36098619</v>
          </cell>
        </row>
        <row r="25">
          <cell r="E25">
            <v>11211357</v>
          </cell>
          <cell r="H25">
            <v>0</v>
          </cell>
          <cell r="L25">
            <v>0</v>
          </cell>
          <cell r="O25">
            <v>0</v>
          </cell>
          <cell r="R25">
            <v>104143</v>
          </cell>
          <cell r="V25">
            <v>0</v>
          </cell>
          <cell r="W25">
            <v>2950</v>
          </cell>
          <cell r="Z25">
            <v>670482</v>
          </cell>
          <cell r="AJ25">
            <v>588102</v>
          </cell>
          <cell r="AR25">
            <v>1365677</v>
          </cell>
        </row>
        <row r="27">
          <cell r="E27">
            <v>8021657</v>
          </cell>
          <cell r="H27">
            <v>0</v>
          </cell>
          <cell r="L27">
            <v>0</v>
          </cell>
          <cell r="O27">
            <v>0</v>
          </cell>
          <cell r="R27">
            <v>31914</v>
          </cell>
          <cell r="V27">
            <v>0</v>
          </cell>
          <cell r="Z27">
            <v>269200</v>
          </cell>
          <cell r="AJ27">
            <v>191321</v>
          </cell>
          <cell r="AR27">
            <v>492435</v>
          </cell>
        </row>
        <row r="28">
          <cell r="E28">
            <v>3521922</v>
          </cell>
          <cell r="H28">
            <v>0</v>
          </cell>
          <cell r="L28">
            <v>0</v>
          </cell>
          <cell r="O28">
            <v>0</v>
          </cell>
          <cell r="R28">
            <v>0</v>
          </cell>
          <cell r="V28">
            <v>0</v>
          </cell>
          <cell r="Z28">
            <v>51065</v>
          </cell>
          <cell r="AJ28">
            <v>20138</v>
          </cell>
          <cell r="AR28">
            <v>71203</v>
          </cell>
        </row>
        <row r="29">
          <cell r="E29">
            <v>89183017</v>
          </cell>
          <cell r="H29">
            <v>0</v>
          </cell>
          <cell r="L29">
            <v>0</v>
          </cell>
          <cell r="O29">
            <v>0</v>
          </cell>
          <cell r="R29">
            <v>208049</v>
          </cell>
          <cell r="V29">
            <v>0</v>
          </cell>
          <cell r="Z29">
            <v>3965802</v>
          </cell>
          <cell r="AJ29">
            <v>37760713</v>
          </cell>
          <cell r="AR29">
            <v>41934564</v>
          </cell>
        </row>
        <row r="31">
          <cell r="E31">
            <v>168721016</v>
          </cell>
          <cell r="H31">
            <v>0</v>
          </cell>
          <cell r="L31">
            <v>0</v>
          </cell>
          <cell r="O31">
            <v>1170931</v>
          </cell>
          <cell r="R31">
            <v>0</v>
          </cell>
          <cell r="V31">
            <v>0</v>
          </cell>
          <cell r="Z31">
            <v>669114</v>
          </cell>
          <cell r="AD31">
            <v>0</v>
          </cell>
          <cell r="AJ31">
            <v>21985</v>
          </cell>
          <cell r="AR31">
            <v>1862030</v>
          </cell>
        </row>
        <row r="32">
          <cell r="E32">
            <v>149129192</v>
          </cell>
          <cell r="H32">
            <v>0</v>
          </cell>
          <cell r="L32">
            <v>0</v>
          </cell>
          <cell r="O32">
            <v>0</v>
          </cell>
          <cell r="R32">
            <v>0</v>
          </cell>
          <cell r="V32">
            <v>0</v>
          </cell>
          <cell r="Z32">
            <v>78883</v>
          </cell>
          <cell r="AJ32">
            <v>69855</v>
          </cell>
          <cell r="AR32">
            <v>148738</v>
          </cell>
        </row>
        <row r="33">
          <cell r="E33">
            <v>17570925</v>
          </cell>
          <cell r="H33">
            <v>0</v>
          </cell>
          <cell r="L33">
            <v>0</v>
          </cell>
          <cell r="O33">
            <v>0</v>
          </cell>
          <cell r="R33">
            <v>0</v>
          </cell>
          <cell r="V33">
            <v>0</v>
          </cell>
          <cell r="W33">
            <v>6795</v>
          </cell>
          <cell r="Z33">
            <v>123622</v>
          </cell>
          <cell r="AJ33">
            <v>88121</v>
          </cell>
          <cell r="AR33">
            <v>218538</v>
          </cell>
        </row>
        <row r="34">
          <cell r="E34">
            <v>107701252</v>
          </cell>
          <cell r="H34">
            <v>0</v>
          </cell>
          <cell r="L34">
            <v>0</v>
          </cell>
          <cell r="O34">
            <v>2010978</v>
          </cell>
          <cell r="R34">
            <v>0</v>
          </cell>
          <cell r="V34">
            <v>10716</v>
          </cell>
          <cell r="Z34">
            <v>388617</v>
          </cell>
          <cell r="AD34">
            <v>0</v>
          </cell>
          <cell r="AJ34">
            <v>17176</v>
          </cell>
          <cell r="AR34">
            <v>2427487</v>
          </cell>
        </row>
        <row r="35">
          <cell r="E35">
            <v>2478718</v>
          </cell>
          <cell r="H35">
            <v>0</v>
          </cell>
          <cell r="L35">
            <v>0</v>
          </cell>
          <cell r="O35">
            <v>0</v>
          </cell>
          <cell r="R35">
            <v>0</v>
          </cell>
          <cell r="V35">
            <v>0</v>
          </cell>
          <cell r="Z35">
            <v>29168</v>
          </cell>
          <cell r="AJ35">
            <v>8698</v>
          </cell>
          <cell r="AR35">
            <v>37866</v>
          </cell>
        </row>
        <row r="36">
          <cell r="E36">
            <v>3734308</v>
          </cell>
          <cell r="H36">
            <v>0</v>
          </cell>
          <cell r="L36">
            <v>0</v>
          </cell>
          <cell r="O36">
            <v>0</v>
          </cell>
          <cell r="R36">
            <v>0</v>
          </cell>
          <cell r="V36">
            <v>0</v>
          </cell>
          <cell r="Z36">
            <v>72043</v>
          </cell>
          <cell r="AJ36">
            <v>8327</v>
          </cell>
          <cell r="AR36">
            <v>80370</v>
          </cell>
        </row>
        <row r="37">
          <cell r="E37">
            <v>52874342</v>
          </cell>
          <cell r="H37">
            <v>0</v>
          </cell>
          <cell r="L37">
            <v>0</v>
          </cell>
          <cell r="O37">
            <v>0</v>
          </cell>
          <cell r="R37">
            <v>0</v>
          </cell>
          <cell r="V37">
            <v>0</v>
          </cell>
          <cell r="W37">
            <v>6590</v>
          </cell>
          <cell r="Z37">
            <v>247470</v>
          </cell>
          <cell r="AJ37">
            <v>656866</v>
          </cell>
          <cell r="AR37">
            <v>910926</v>
          </cell>
        </row>
        <row r="38">
          <cell r="E38">
            <v>6038550</v>
          </cell>
          <cell r="H38">
            <v>0</v>
          </cell>
          <cell r="L38">
            <v>0</v>
          </cell>
          <cell r="O38">
            <v>0</v>
          </cell>
          <cell r="R38">
            <v>0</v>
          </cell>
          <cell r="V38">
            <v>0</v>
          </cell>
          <cell r="Z38">
            <v>143673</v>
          </cell>
          <cell r="AJ38">
            <v>19158</v>
          </cell>
          <cell r="AR38">
            <v>162831</v>
          </cell>
        </row>
        <row r="39">
          <cell r="E39">
            <v>987312</v>
          </cell>
          <cell r="H39">
            <v>0</v>
          </cell>
          <cell r="L39">
            <v>0</v>
          </cell>
          <cell r="O39">
            <v>0</v>
          </cell>
          <cell r="R39">
            <v>5400</v>
          </cell>
          <cell r="V39">
            <v>0</v>
          </cell>
          <cell r="Z39">
            <v>51921</v>
          </cell>
          <cell r="AJ39">
            <v>20481</v>
          </cell>
          <cell r="AR39">
            <v>77802</v>
          </cell>
        </row>
        <row r="40">
          <cell r="E40">
            <v>25893479</v>
          </cell>
          <cell r="H40">
            <v>0</v>
          </cell>
          <cell r="L40">
            <v>0</v>
          </cell>
          <cell r="O40">
            <v>2520</v>
          </cell>
          <cell r="R40">
            <v>0</v>
          </cell>
          <cell r="V40">
            <v>0</v>
          </cell>
          <cell r="Z40">
            <v>717126</v>
          </cell>
          <cell r="AJ40">
            <v>221522</v>
          </cell>
          <cell r="AR40">
            <v>941168</v>
          </cell>
        </row>
        <row r="41">
          <cell r="E41">
            <v>2897</v>
          </cell>
          <cell r="H41">
            <v>0</v>
          </cell>
          <cell r="L41">
            <v>0</v>
          </cell>
          <cell r="O41">
            <v>0</v>
          </cell>
          <cell r="R41">
            <v>0</v>
          </cell>
          <cell r="V41">
            <v>0</v>
          </cell>
          <cell r="Z41">
            <v>128</v>
          </cell>
          <cell r="AJ41">
            <v>0</v>
          </cell>
          <cell r="AR41">
            <v>128</v>
          </cell>
        </row>
        <row r="42">
          <cell r="E42">
            <v>20260782</v>
          </cell>
          <cell r="H42">
            <v>0</v>
          </cell>
          <cell r="L42">
            <v>0</v>
          </cell>
          <cell r="O42">
            <v>0</v>
          </cell>
          <cell r="R42">
            <v>0</v>
          </cell>
          <cell r="V42">
            <v>0</v>
          </cell>
          <cell r="Z42">
            <v>629620</v>
          </cell>
          <cell r="AJ42">
            <v>622134</v>
          </cell>
          <cell r="AR42">
            <v>1251754</v>
          </cell>
        </row>
        <row r="43">
          <cell r="E43">
            <v>1114273</v>
          </cell>
          <cell r="H43">
            <v>0</v>
          </cell>
          <cell r="L43">
            <v>0</v>
          </cell>
          <cell r="O43">
            <v>0</v>
          </cell>
          <cell r="R43">
            <v>0</v>
          </cell>
          <cell r="V43">
            <v>0</v>
          </cell>
          <cell r="W43">
            <v>4980</v>
          </cell>
          <cell r="Z43">
            <v>54847</v>
          </cell>
          <cell r="AJ43">
            <v>15204</v>
          </cell>
          <cell r="AR43">
            <v>75031</v>
          </cell>
        </row>
        <row r="44">
          <cell r="E44">
            <v>7754238</v>
          </cell>
          <cell r="H44">
            <v>0</v>
          </cell>
          <cell r="L44">
            <v>0</v>
          </cell>
          <cell r="O44">
            <v>0</v>
          </cell>
          <cell r="R44">
            <v>0</v>
          </cell>
          <cell r="V44">
            <v>0</v>
          </cell>
          <cell r="Z44">
            <v>357210</v>
          </cell>
          <cell r="AJ44">
            <v>251764</v>
          </cell>
          <cell r="AR44">
            <v>608974</v>
          </cell>
        </row>
        <row r="45">
          <cell r="E45">
            <v>16814910</v>
          </cell>
          <cell r="H45">
            <v>0</v>
          </cell>
          <cell r="L45">
            <v>0</v>
          </cell>
          <cell r="O45">
            <v>0</v>
          </cell>
          <cell r="R45">
            <v>0</v>
          </cell>
          <cell r="V45">
            <v>0</v>
          </cell>
          <cell r="Z45">
            <v>104750</v>
          </cell>
          <cell r="AJ45">
            <v>91082</v>
          </cell>
          <cell r="AR45">
            <v>195832</v>
          </cell>
        </row>
        <row r="46">
          <cell r="E46">
            <v>1821694</v>
          </cell>
          <cell r="H46">
            <v>0</v>
          </cell>
          <cell r="L46">
            <v>0</v>
          </cell>
          <cell r="O46">
            <v>0</v>
          </cell>
          <cell r="R46">
            <v>0</v>
          </cell>
          <cell r="V46">
            <v>0</v>
          </cell>
          <cell r="Z46">
            <v>54043</v>
          </cell>
          <cell r="AJ46">
            <v>0</v>
          </cell>
          <cell r="AR46">
            <v>54043</v>
          </cell>
        </row>
        <row r="47">
          <cell r="E47">
            <v>355101</v>
          </cell>
          <cell r="H47">
            <v>0</v>
          </cell>
          <cell r="L47">
            <v>0</v>
          </cell>
          <cell r="O47">
            <v>0</v>
          </cell>
          <cell r="R47">
            <v>0</v>
          </cell>
          <cell r="V47">
            <v>0</v>
          </cell>
          <cell r="Z47">
            <v>14136</v>
          </cell>
          <cell r="AJ47">
            <v>34832</v>
          </cell>
          <cell r="AR47">
            <v>48968</v>
          </cell>
        </row>
        <row r="50">
          <cell r="E50">
            <v>40000</v>
          </cell>
          <cell r="H50">
            <v>0</v>
          </cell>
          <cell r="L50">
            <v>0</v>
          </cell>
          <cell r="O50">
            <v>0</v>
          </cell>
          <cell r="R50">
            <v>0</v>
          </cell>
          <cell r="V50">
            <v>0</v>
          </cell>
          <cell r="AJ50">
            <v>0</v>
          </cell>
          <cell r="AR50">
            <v>0</v>
          </cell>
        </row>
        <row r="51">
          <cell r="E51">
            <v>78250</v>
          </cell>
          <cell r="Z51">
            <v>695</v>
          </cell>
          <cell r="AR51">
            <v>695</v>
          </cell>
        </row>
        <row r="52">
          <cell r="E52">
            <v>82792</v>
          </cell>
          <cell r="H52">
            <v>0</v>
          </cell>
          <cell r="L52">
            <v>0</v>
          </cell>
          <cell r="O52">
            <v>0</v>
          </cell>
          <cell r="R52">
            <v>0</v>
          </cell>
          <cell r="V52">
            <v>0</v>
          </cell>
          <cell r="Z52">
            <v>2459</v>
          </cell>
          <cell r="AJ52">
            <v>1687</v>
          </cell>
          <cell r="AR52">
            <v>4146</v>
          </cell>
        </row>
        <row r="54">
          <cell r="E54">
            <v>2138428</v>
          </cell>
          <cell r="H54">
            <v>0</v>
          </cell>
          <cell r="L54">
            <v>0</v>
          </cell>
          <cell r="O54">
            <v>0</v>
          </cell>
          <cell r="R54">
            <v>0</v>
          </cell>
          <cell r="V54">
            <v>0</v>
          </cell>
          <cell r="Z54">
            <v>15882</v>
          </cell>
          <cell r="AJ54">
            <v>487</v>
          </cell>
          <cell r="AR54">
            <v>16369</v>
          </cell>
        </row>
        <row r="55">
          <cell r="E55">
            <v>230341</v>
          </cell>
          <cell r="H55">
            <v>0</v>
          </cell>
          <cell r="L55">
            <v>0</v>
          </cell>
          <cell r="O55">
            <v>0</v>
          </cell>
          <cell r="R55">
            <v>0</v>
          </cell>
          <cell r="V55">
            <v>0</v>
          </cell>
          <cell r="Z55">
            <v>11460</v>
          </cell>
          <cell r="AJ55">
            <v>2908</v>
          </cell>
          <cell r="AR55">
            <v>14368</v>
          </cell>
        </row>
        <row r="56">
          <cell r="E56">
            <v>41066</v>
          </cell>
          <cell r="H56">
            <v>0</v>
          </cell>
          <cell r="L56">
            <v>0</v>
          </cell>
          <cell r="O56">
            <v>0</v>
          </cell>
          <cell r="R56">
            <v>0</v>
          </cell>
          <cell r="V56">
            <v>0</v>
          </cell>
          <cell r="Z56">
            <v>2265</v>
          </cell>
          <cell r="AJ56">
            <v>0</v>
          </cell>
          <cell r="AR56">
            <v>2265</v>
          </cell>
        </row>
        <row r="57">
          <cell r="E57">
            <v>119075</v>
          </cell>
          <cell r="H57">
            <v>0</v>
          </cell>
          <cell r="L57">
            <v>0</v>
          </cell>
          <cell r="O57">
            <v>0</v>
          </cell>
          <cell r="R57">
            <v>0</v>
          </cell>
          <cell r="V57">
            <v>0</v>
          </cell>
          <cell r="Z57">
            <v>3617</v>
          </cell>
          <cell r="AJ57">
            <v>665</v>
          </cell>
          <cell r="AR57">
            <v>4282</v>
          </cell>
        </row>
        <row r="58">
          <cell r="E58">
            <v>477354</v>
          </cell>
          <cell r="H58">
            <v>0</v>
          </cell>
          <cell r="L58">
            <v>0</v>
          </cell>
          <cell r="O58">
            <v>0</v>
          </cell>
          <cell r="R58">
            <v>0</v>
          </cell>
          <cell r="V58">
            <v>0</v>
          </cell>
          <cell r="Z58">
            <v>7059</v>
          </cell>
          <cell r="AJ58">
            <v>27130</v>
          </cell>
          <cell r="AR58">
            <v>34189</v>
          </cell>
        </row>
        <row r="59">
          <cell r="E59">
            <v>56824</v>
          </cell>
          <cell r="H59">
            <v>0</v>
          </cell>
          <cell r="L59">
            <v>0</v>
          </cell>
          <cell r="O59">
            <v>0</v>
          </cell>
          <cell r="R59">
            <v>0</v>
          </cell>
          <cell r="V59">
            <v>0</v>
          </cell>
          <cell r="Z59">
            <v>931</v>
          </cell>
          <cell r="AJ59">
            <v>0</v>
          </cell>
          <cell r="AR59">
            <v>931</v>
          </cell>
        </row>
        <row r="60">
          <cell r="E60">
            <v>57976</v>
          </cell>
          <cell r="AJ60">
            <v>1662</v>
          </cell>
          <cell r="AR60">
            <v>1662</v>
          </cell>
        </row>
        <row r="61">
          <cell r="E61">
            <v>63195</v>
          </cell>
          <cell r="H61">
            <v>0</v>
          </cell>
          <cell r="L61">
            <v>0</v>
          </cell>
          <cell r="O61">
            <v>0</v>
          </cell>
          <cell r="R61">
            <v>0</v>
          </cell>
          <cell r="V61">
            <v>0</v>
          </cell>
          <cell r="Z61">
            <v>5022</v>
          </cell>
          <cell r="AJ61">
            <v>236</v>
          </cell>
          <cell r="AR61">
            <v>5258</v>
          </cell>
        </row>
        <row r="62">
          <cell r="E62">
            <v>99057</v>
          </cell>
          <cell r="R62">
            <v>0</v>
          </cell>
          <cell r="Z62">
            <v>3185</v>
          </cell>
          <cell r="AJ62">
            <v>0</v>
          </cell>
          <cell r="AR62">
            <v>3185</v>
          </cell>
        </row>
        <row r="63">
          <cell r="E63">
            <v>189434</v>
          </cell>
          <cell r="H63">
            <v>0</v>
          </cell>
          <cell r="L63">
            <v>0</v>
          </cell>
          <cell r="O63">
            <v>0</v>
          </cell>
          <cell r="R63">
            <v>0</v>
          </cell>
          <cell r="V63">
            <v>0</v>
          </cell>
          <cell r="Z63">
            <v>16381</v>
          </cell>
          <cell r="AJ63">
            <v>1654</v>
          </cell>
          <cell r="AR63">
            <v>18035</v>
          </cell>
        </row>
        <row r="64">
          <cell r="E64">
            <v>119507</v>
          </cell>
          <cell r="H64">
            <v>0</v>
          </cell>
          <cell r="L64">
            <v>0</v>
          </cell>
          <cell r="O64">
            <v>0</v>
          </cell>
          <cell r="R64">
            <v>0</v>
          </cell>
          <cell r="V64">
            <v>0</v>
          </cell>
          <cell r="Z64">
            <v>3781</v>
          </cell>
          <cell r="AJ64">
            <v>0</v>
          </cell>
          <cell r="AR64">
            <v>3781</v>
          </cell>
        </row>
        <row r="65">
          <cell r="E65">
            <v>99942</v>
          </cell>
          <cell r="R65">
            <v>0</v>
          </cell>
          <cell r="W65">
            <v>10730</v>
          </cell>
          <cell r="Z65">
            <v>3152</v>
          </cell>
          <cell r="AJ65">
            <v>0</v>
          </cell>
          <cell r="AR65">
            <v>13882</v>
          </cell>
        </row>
        <row r="66">
          <cell r="E66">
            <v>23287</v>
          </cell>
          <cell r="H66">
            <v>0</v>
          </cell>
          <cell r="L66">
            <v>0</v>
          </cell>
          <cell r="O66">
            <v>0</v>
          </cell>
          <cell r="R66">
            <v>0</v>
          </cell>
          <cell r="V66">
            <v>0</v>
          </cell>
          <cell r="Z66">
            <v>1741</v>
          </cell>
          <cell r="AJ66">
            <v>0</v>
          </cell>
          <cell r="AR66">
            <v>1741</v>
          </cell>
        </row>
        <row r="67">
          <cell r="E67">
            <v>154497</v>
          </cell>
          <cell r="H67">
            <v>0</v>
          </cell>
          <cell r="L67">
            <v>0</v>
          </cell>
          <cell r="O67">
            <v>0</v>
          </cell>
          <cell r="R67">
            <v>0</v>
          </cell>
          <cell r="V67">
            <v>0</v>
          </cell>
          <cell r="Z67">
            <v>1793</v>
          </cell>
          <cell r="AJ67">
            <v>0</v>
          </cell>
          <cell r="AR67">
            <v>1793</v>
          </cell>
        </row>
        <row r="69">
          <cell r="E69">
            <v>39165</v>
          </cell>
          <cell r="H69">
            <v>0</v>
          </cell>
          <cell r="L69">
            <v>0</v>
          </cell>
          <cell r="O69">
            <v>0</v>
          </cell>
          <cell r="R69">
            <v>0</v>
          </cell>
          <cell r="V69">
            <v>0</v>
          </cell>
          <cell r="Z69">
            <v>2177</v>
          </cell>
          <cell r="AJ69">
            <v>0</v>
          </cell>
          <cell r="AR69">
            <v>2177</v>
          </cell>
        </row>
        <row r="70">
          <cell r="E70">
            <v>743049</v>
          </cell>
          <cell r="H70">
            <v>0</v>
          </cell>
          <cell r="L70">
            <v>0</v>
          </cell>
          <cell r="O70">
            <v>0</v>
          </cell>
          <cell r="R70">
            <v>0</v>
          </cell>
          <cell r="V70">
            <v>0</v>
          </cell>
          <cell r="Z70">
            <v>5381</v>
          </cell>
          <cell r="AJ70">
            <v>0</v>
          </cell>
          <cell r="AR70">
            <v>5381</v>
          </cell>
        </row>
        <row r="71">
          <cell r="E71">
            <v>270221</v>
          </cell>
          <cell r="H71">
            <v>0</v>
          </cell>
          <cell r="L71">
            <v>0</v>
          </cell>
          <cell r="O71">
            <v>0</v>
          </cell>
          <cell r="R71">
            <v>0</v>
          </cell>
          <cell r="V71">
            <v>0</v>
          </cell>
          <cell r="Z71">
            <v>4834</v>
          </cell>
          <cell r="AJ71">
            <v>1034</v>
          </cell>
          <cell r="AR71">
            <v>5868</v>
          </cell>
        </row>
        <row r="72">
          <cell r="E72">
            <v>105995</v>
          </cell>
          <cell r="H72">
            <v>0</v>
          </cell>
          <cell r="L72">
            <v>0</v>
          </cell>
          <cell r="O72">
            <v>0</v>
          </cell>
          <cell r="R72">
            <v>0</v>
          </cell>
          <cell r="V72">
            <v>0</v>
          </cell>
          <cell r="Z72">
            <v>3741</v>
          </cell>
          <cell r="AJ72">
            <v>717</v>
          </cell>
          <cell r="AR72">
            <v>4458</v>
          </cell>
        </row>
        <row r="73">
          <cell r="E73">
            <v>774823</v>
          </cell>
          <cell r="Z73">
            <v>33108</v>
          </cell>
          <cell r="AJ73">
            <v>77923</v>
          </cell>
          <cell r="AR73">
            <v>111031</v>
          </cell>
        </row>
        <row r="74">
          <cell r="E74">
            <v>436779</v>
          </cell>
          <cell r="H74">
            <v>0</v>
          </cell>
          <cell r="L74">
            <v>0</v>
          </cell>
          <cell r="O74">
            <v>0</v>
          </cell>
          <cell r="R74">
            <v>0</v>
          </cell>
          <cell r="V74">
            <v>0</v>
          </cell>
          <cell r="Z74">
            <v>22681</v>
          </cell>
          <cell r="AJ74">
            <v>21140</v>
          </cell>
          <cell r="AR74">
            <v>43821</v>
          </cell>
        </row>
        <row r="75">
          <cell r="E75">
            <v>530030</v>
          </cell>
          <cell r="H75">
            <v>0</v>
          </cell>
          <cell r="L75">
            <v>0</v>
          </cell>
          <cell r="O75">
            <v>0</v>
          </cell>
          <cell r="R75">
            <v>0</v>
          </cell>
          <cell r="V75">
            <v>0</v>
          </cell>
          <cell r="Z75">
            <v>24513</v>
          </cell>
          <cell r="AJ75">
            <v>2034</v>
          </cell>
          <cell r="AR75">
            <v>26547</v>
          </cell>
        </row>
        <row r="76">
          <cell r="E76">
            <v>91622</v>
          </cell>
          <cell r="H76">
            <v>0</v>
          </cell>
          <cell r="L76">
            <v>0</v>
          </cell>
          <cell r="O76">
            <v>0</v>
          </cell>
          <cell r="R76">
            <v>0</v>
          </cell>
          <cell r="V76">
            <v>0</v>
          </cell>
          <cell r="Z76">
            <v>3556</v>
          </cell>
          <cell r="AJ76">
            <v>0</v>
          </cell>
          <cell r="AR76">
            <v>3556</v>
          </cell>
        </row>
        <row r="77">
          <cell r="E77">
            <v>314747</v>
          </cell>
          <cell r="H77">
            <v>0</v>
          </cell>
          <cell r="O77">
            <v>0</v>
          </cell>
          <cell r="R77">
            <v>0</v>
          </cell>
          <cell r="W77">
            <v>3250</v>
          </cell>
          <cell r="Z77">
            <v>16380</v>
          </cell>
          <cell r="AJ77">
            <v>2515</v>
          </cell>
          <cell r="AR77">
            <v>22145</v>
          </cell>
        </row>
        <row r="78">
          <cell r="E78">
            <v>582280</v>
          </cell>
          <cell r="H78">
            <v>0</v>
          </cell>
          <cell r="L78">
            <v>0</v>
          </cell>
          <cell r="O78">
            <v>0</v>
          </cell>
          <cell r="R78">
            <v>0</v>
          </cell>
          <cell r="V78">
            <v>0</v>
          </cell>
          <cell r="Z78">
            <v>5029</v>
          </cell>
          <cell r="AJ78">
            <v>0</v>
          </cell>
          <cell r="AR78">
            <v>5029</v>
          </cell>
        </row>
        <row r="79">
          <cell r="E79">
            <v>45826</v>
          </cell>
          <cell r="H79">
            <v>0</v>
          </cell>
          <cell r="R79">
            <v>0</v>
          </cell>
          <cell r="Z79">
            <v>2108</v>
          </cell>
          <cell r="AJ79">
            <v>0</v>
          </cell>
          <cell r="AR79">
            <v>2108</v>
          </cell>
        </row>
        <row r="80">
          <cell r="E80">
            <v>168778</v>
          </cell>
          <cell r="H80">
            <v>0</v>
          </cell>
          <cell r="L80">
            <v>0</v>
          </cell>
          <cell r="O80">
            <v>0</v>
          </cell>
          <cell r="R80">
            <v>0</v>
          </cell>
          <cell r="V80">
            <v>0</v>
          </cell>
          <cell r="AJ80">
            <v>0</v>
          </cell>
          <cell r="AR80">
            <v>0</v>
          </cell>
        </row>
        <row r="81">
          <cell r="E81">
            <v>57265</v>
          </cell>
          <cell r="H81">
            <v>0</v>
          </cell>
          <cell r="L81">
            <v>0</v>
          </cell>
          <cell r="O81">
            <v>0</v>
          </cell>
          <cell r="R81">
            <v>0</v>
          </cell>
          <cell r="V81">
            <v>0</v>
          </cell>
          <cell r="W81">
            <v>3830</v>
          </cell>
          <cell r="Z81">
            <v>2218</v>
          </cell>
          <cell r="AJ81">
            <v>690</v>
          </cell>
          <cell r="AR81">
            <v>6738</v>
          </cell>
        </row>
        <row r="82">
          <cell r="E82">
            <v>897357</v>
          </cell>
          <cell r="H82">
            <v>0</v>
          </cell>
          <cell r="L82">
            <v>0</v>
          </cell>
          <cell r="O82">
            <v>0</v>
          </cell>
          <cell r="R82">
            <v>0</v>
          </cell>
          <cell r="V82">
            <v>0</v>
          </cell>
          <cell r="Z82">
            <v>69267</v>
          </cell>
          <cell r="AJ82">
            <v>32021</v>
          </cell>
          <cell r="AR82">
            <v>101288</v>
          </cell>
        </row>
        <row r="83">
          <cell r="E83">
            <v>114320</v>
          </cell>
          <cell r="H83">
            <v>0</v>
          </cell>
          <cell r="Z83">
            <v>2555</v>
          </cell>
          <cell r="AJ83">
            <v>709</v>
          </cell>
          <cell r="AR83">
            <v>3264</v>
          </cell>
        </row>
        <row r="84">
          <cell r="E84">
            <v>186924</v>
          </cell>
          <cell r="H84">
            <v>0</v>
          </cell>
          <cell r="L84">
            <v>0</v>
          </cell>
          <cell r="O84">
            <v>0</v>
          </cell>
          <cell r="R84">
            <v>0</v>
          </cell>
          <cell r="V84">
            <v>0</v>
          </cell>
          <cell r="Z84">
            <v>3864</v>
          </cell>
          <cell r="AJ84">
            <v>29</v>
          </cell>
          <cell r="AR84">
            <v>3893</v>
          </cell>
        </row>
        <row r="85">
          <cell r="E85">
            <v>117773</v>
          </cell>
          <cell r="H85">
            <v>0</v>
          </cell>
          <cell r="L85">
            <v>0</v>
          </cell>
          <cell r="O85">
            <v>0</v>
          </cell>
          <cell r="R85">
            <v>0</v>
          </cell>
          <cell r="V85">
            <v>0</v>
          </cell>
          <cell r="Z85">
            <v>4727</v>
          </cell>
          <cell r="AJ85">
            <v>46</v>
          </cell>
          <cell r="AR85">
            <v>4773</v>
          </cell>
        </row>
        <row r="86">
          <cell r="E86">
            <v>72232</v>
          </cell>
          <cell r="H86">
            <v>0</v>
          </cell>
          <cell r="R86">
            <v>0</v>
          </cell>
          <cell r="V86">
            <v>0</v>
          </cell>
          <cell r="Z86">
            <v>1435</v>
          </cell>
          <cell r="AJ86">
            <v>0</v>
          </cell>
          <cell r="AR86">
            <v>1435</v>
          </cell>
        </row>
        <row r="87">
          <cell r="E87">
            <v>36433</v>
          </cell>
          <cell r="H87">
            <v>0</v>
          </cell>
          <cell r="L87">
            <v>0</v>
          </cell>
          <cell r="O87">
            <v>0</v>
          </cell>
          <cell r="R87">
            <v>0</v>
          </cell>
          <cell r="V87">
            <v>0</v>
          </cell>
          <cell r="Z87">
            <v>1737</v>
          </cell>
          <cell r="AJ87">
            <v>765</v>
          </cell>
          <cell r="AR87">
            <v>2502</v>
          </cell>
        </row>
        <row r="88">
          <cell r="E88">
            <v>315292</v>
          </cell>
          <cell r="H88">
            <v>0</v>
          </cell>
          <cell r="L88">
            <v>0</v>
          </cell>
          <cell r="O88">
            <v>0</v>
          </cell>
          <cell r="R88">
            <v>0</v>
          </cell>
          <cell r="V88">
            <v>0</v>
          </cell>
          <cell r="Z88">
            <v>10638</v>
          </cell>
          <cell r="AJ88">
            <v>4119</v>
          </cell>
          <cell r="AR88">
            <v>14757</v>
          </cell>
        </row>
        <row r="90">
          <cell r="H90">
            <v>82896544</v>
          </cell>
          <cell r="L90">
            <v>0</v>
          </cell>
          <cell r="O90">
            <v>0</v>
          </cell>
          <cell r="R90">
            <v>0</v>
          </cell>
          <cell r="V90">
            <v>0</v>
          </cell>
          <cell r="AD90">
            <v>0</v>
          </cell>
          <cell r="AJ90">
            <v>42779</v>
          </cell>
          <cell r="AR90">
            <v>82939323</v>
          </cell>
        </row>
        <row r="92">
          <cell r="E92">
            <v>0</v>
          </cell>
          <cell r="H92">
            <v>0</v>
          </cell>
          <cell r="L92">
            <v>6239215</v>
          </cell>
          <cell r="O92">
            <v>0</v>
          </cell>
          <cell r="R92">
            <v>0</v>
          </cell>
          <cell r="AJ92">
            <v>0</v>
          </cell>
          <cell r="AR92">
            <v>6239215</v>
          </cell>
        </row>
        <row r="93">
          <cell r="H93">
            <v>0</v>
          </cell>
          <cell r="L93">
            <v>1732737</v>
          </cell>
          <cell r="O93">
            <v>0</v>
          </cell>
          <cell r="R93">
            <v>0</v>
          </cell>
          <cell r="V93">
            <v>0</v>
          </cell>
          <cell r="AJ93">
            <v>52073</v>
          </cell>
          <cell r="AR93">
            <v>1784810</v>
          </cell>
        </row>
        <row r="94">
          <cell r="E94">
            <v>0</v>
          </cell>
          <cell r="H94">
            <v>0</v>
          </cell>
          <cell r="L94">
            <v>1979540</v>
          </cell>
          <cell r="O94">
            <v>0</v>
          </cell>
          <cell r="R94">
            <v>0</v>
          </cell>
          <cell r="V94">
            <v>0</v>
          </cell>
          <cell r="AJ94">
            <v>2102</v>
          </cell>
          <cell r="AR94">
            <v>1981642</v>
          </cell>
        </row>
        <row r="95">
          <cell r="E95">
            <v>0</v>
          </cell>
          <cell r="AR95">
            <v>0</v>
          </cell>
        </row>
      </sheetData>
      <sheetData sheetId="9">
        <row r="7">
          <cell r="F7">
            <v>324783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324783</v>
          </cell>
        </row>
        <row r="8">
          <cell r="F8">
            <v>34489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331</v>
          </cell>
          <cell r="BA8">
            <v>34820</v>
          </cell>
        </row>
        <row r="9">
          <cell r="F9">
            <v>3885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3885</v>
          </cell>
        </row>
        <row r="10">
          <cell r="F10">
            <v>323572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323572</v>
          </cell>
        </row>
        <row r="11">
          <cell r="F11">
            <v>216563</v>
          </cell>
          <cell r="K11">
            <v>2997</v>
          </cell>
          <cell r="N11">
            <v>0</v>
          </cell>
          <cell r="S11">
            <v>242607</v>
          </cell>
          <cell r="AD11">
            <v>0</v>
          </cell>
          <cell r="BA11">
            <v>462167</v>
          </cell>
        </row>
        <row r="12">
          <cell r="F12">
            <v>478702</v>
          </cell>
          <cell r="K12">
            <v>9433</v>
          </cell>
          <cell r="N12">
            <v>901</v>
          </cell>
          <cell r="S12">
            <v>0</v>
          </cell>
          <cell r="AD12">
            <v>0</v>
          </cell>
          <cell r="BA12">
            <v>489036</v>
          </cell>
        </row>
        <row r="14">
          <cell r="F14">
            <v>37697</v>
          </cell>
          <cell r="K14">
            <v>112141</v>
          </cell>
          <cell r="N14">
            <v>1491</v>
          </cell>
          <cell r="S14">
            <v>627840</v>
          </cell>
          <cell r="AD14">
            <v>0</v>
          </cell>
          <cell r="BA14">
            <v>779169</v>
          </cell>
        </row>
        <row r="15">
          <cell r="F15">
            <v>20725404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20725404</v>
          </cell>
        </row>
        <row r="16">
          <cell r="F16">
            <v>2235406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2235406</v>
          </cell>
        </row>
        <row r="17">
          <cell r="F17">
            <v>27949</v>
          </cell>
          <cell r="K17">
            <v>140902</v>
          </cell>
          <cell r="N17">
            <v>3067</v>
          </cell>
          <cell r="S17">
            <v>974309</v>
          </cell>
          <cell r="AD17">
            <v>0</v>
          </cell>
          <cell r="BA17">
            <v>1146227</v>
          </cell>
        </row>
        <row r="18">
          <cell r="F18">
            <v>330326</v>
          </cell>
          <cell r="K18">
            <v>180398</v>
          </cell>
          <cell r="N18">
            <v>1658</v>
          </cell>
          <cell r="S18">
            <v>10515</v>
          </cell>
          <cell r="AD18">
            <v>0</v>
          </cell>
          <cell r="BA18">
            <v>522897</v>
          </cell>
        </row>
        <row r="19">
          <cell r="F19">
            <v>527857</v>
          </cell>
          <cell r="K19">
            <v>0</v>
          </cell>
          <cell r="N19">
            <v>2048382</v>
          </cell>
          <cell r="S19">
            <v>558381</v>
          </cell>
          <cell r="AD19">
            <v>0</v>
          </cell>
          <cell r="BA19">
            <v>3134620</v>
          </cell>
        </row>
        <row r="20">
          <cell r="F20">
            <v>99283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99283</v>
          </cell>
        </row>
        <row r="22">
          <cell r="F22">
            <v>329036</v>
          </cell>
          <cell r="K22">
            <v>65676</v>
          </cell>
          <cell r="N22">
            <v>31815</v>
          </cell>
          <cell r="S22">
            <v>85500</v>
          </cell>
          <cell r="AD22">
            <v>0</v>
          </cell>
          <cell r="BA22">
            <v>512027</v>
          </cell>
        </row>
        <row r="23">
          <cell r="F23">
            <v>669477</v>
          </cell>
          <cell r="K23">
            <v>374</v>
          </cell>
          <cell r="N23">
            <v>0</v>
          </cell>
          <cell r="S23">
            <v>0</v>
          </cell>
          <cell r="AD23">
            <v>0</v>
          </cell>
          <cell r="BA23">
            <v>669851</v>
          </cell>
        </row>
        <row r="24">
          <cell r="F24">
            <v>446122</v>
          </cell>
          <cell r="K24">
            <v>0</v>
          </cell>
          <cell r="N24">
            <v>0</v>
          </cell>
          <cell r="S24">
            <v>65875</v>
          </cell>
          <cell r="AD24">
            <v>0</v>
          </cell>
          <cell r="BA24">
            <v>511997</v>
          </cell>
        </row>
        <row r="25">
          <cell r="F25">
            <v>460329</v>
          </cell>
          <cell r="K25">
            <v>0</v>
          </cell>
          <cell r="N25">
            <v>0</v>
          </cell>
          <cell r="S25">
            <v>333396</v>
          </cell>
          <cell r="AD25">
            <v>0</v>
          </cell>
          <cell r="AJ25">
            <v>5668</v>
          </cell>
          <cell r="BA25">
            <v>799393</v>
          </cell>
        </row>
        <row r="27">
          <cell r="F27">
            <v>180470</v>
          </cell>
          <cell r="K27">
            <v>0</v>
          </cell>
          <cell r="N27">
            <v>0</v>
          </cell>
          <cell r="S27">
            <v>208595</v>
          </cell>
          <cell r="AD27">
            <v>0</v>
          </cell>
          <cell r="AJ27">
            <v>0</v>
          </cell>
          <cell r="BA27">
            <v>389065</v>
          </cell>
        </row>
        <row r="28">
          <cell r="F28">
            <v>113984</v>
          </cell>
          <cell r="K28">
            <v>0</v>
          </cell>
          <cell r="N28">
            <v>0</v>
          </cell>
          <cell r="S28">
            <v>0</v>
          </cell>
          <cell r="AD28">
            <v>0</v>
          </cell>
          <cell r="BA28">
            <v>113984</v>
          </cell>
        </row>
        <row r="29">
          <cell r="F29">
            <v>179639</v>
          </cell>
          <cell r="K29">
            <v>0</v>
          </cell>
          <cell r="N29">
            <v>114843</v>
          </cell>
          <cell r="S29">
            <v>0</v>
          </cell>
          <cell r="AD29">
            <v>0</v>
          </cell>
          <cell r="AJ29">
            <v>0</v>
          </cell>
          <cell r="AM29">
            <v>804888</v>
          </cell>
          <cell r="BA29">
            <v>1099370</v>
          </cell>
        </row>
        <row r="31">
          <cell r="F31">
            <v>83515</v>
          </cell>
          <cell r="K31">
            <v>0</v>
          </cell>
          <cell r="N31">
            <v>12689</v>
          </cell>
          <cell r="S31">
            <v>0</v>
          </cell>
          <cell r="W31">
            <v>7656312</v>
          </cell>
          <cell r="AD31">
            <v>0</v>
          </cell>
          <cell r="AJ31">
            <v>0</v>
          </cell>
          <cell r="BA31">
            <v>7752516</v>
          </cell>
        </row>
        <row r="32">
          <cell r="F32">
            <v>447042</v>
          </cell>
          <cell r="K32">
            <v>0</v>
          </cell>
          <cell r="N32">
            <v>0</v>
          </cell>
          <cell r="S32">
            <v>0</v>
          </cell>
          <cell r="W32">
            <v>0</v>
          </cell>
          <cell r="AD32">
            <v>0</v>
          </cell>
          <cell r="AJ32">
            <v>0</v>
          </cell>
          <cell r="BA32">
            <v>447042</v>
          </cell>
        </row>
        <row r="33">
          <cell r="F33">
            <v>180000</v>
          </cell>
          <cell r="K33">
            <v>1654</v>
          </cell>
          <cell r="N33">
            <v>3919</v>
          </cell>
          <cell r="S33">
            <v>0</v>
          </cell>
          <cell r="AD33">
            <v>0</v>
          </cell>
          <cell r="AJ33">
            <v>0</v>
          </cell>
          <cell r="BA33">
            <v>185573</v>
          </cell>
        </row>
        <row r="34">
          <cell r="F34">
            <v>90831</v>
          </cell>
          <cell r="K34">
            <v>273571</v>
          </cell>
          <cell r="N34">
            <v>26794</v>
          </cell>
          <cell r="S34">
            <v>0</v>
          </cell>
          <cell r="AD34">
            <v>0</v>
          </cell>
          <cell r="AJ34">
            <v>9538</v>
          </cell>
          <cell r="BA34">
            <v>400734</v>
          </cell>
        </row>
        <row r="35">
          <cell r="F35">
            <v>25525</v>
          </cell>
          <cell r="K35">
            <v>0</v>
          </cell>
          <cell r="N35">
            <v>0</v>
          </cell>
          <cell r="S35">
            <v>0</v>
          </cell>
          <cell r="AD35">
            <v>0</v>
          </cell>
          <cell r="BA35">
            <v>25525</v>
          </cell>
        </row>
        <row r="36">
          <cell r="F36">
            <v>87802</v>
          </cell>
          <cell r="K36">
            <v>0</v>
          </cell>
          <cell r="N36">
            <v>0</v>
          </cell>
          <cell r="S36">
            <v>20829</v>
          </cell>
          <cell r="AD36">
            <v>0</v>
          </cell>
          <cell r="BA36">
            <v>108631</v>
          </cell>
        </row>
        <row r="37">
          <cell r="F37">
            <v>126441</v>
          </cell>
          <cell r="K37">
            <v>0</v>
          </cell>
          <cell r="N37">
            <v>1622355</v>
          </cell>
          <cell r="S37">
            <v>732963</v>
          </cell>
          <cell r="W37">
            <v>260000</v>
          </cell>
          <cell r="AD37">
            <v>0</v>
          </cell>
          <cell r="BA37">
            <v>2741759</v>
          </cell>
        </row>
        <row r="38">
          <cell r="F38">
            <v>137466</v>
          </cell>
          <cell r="K38">
            <v>76372</v>
          </cell>
          <cell r="N38">
            <v>0</v>
          </cell>
          <cell r="S38">
            <v>0</v>
          </cell>
          <cell r="AD38">
            <v>0</v>
          </cell>
          <cell r="BA38">
            <v>213838</v>
          </cell>
        </row>
        <row r="39">
          <cell r="F39">
            <v>44650</v>
          </cell>
          <cell r="K39">
            <v>0</v>
          </cell>
          <cell r="N39">
            <v>0</v>
          </cell>
          <cell r="S39">
            <v>0</v>
          </cell>
          <cell r="AD39">
            <v>0</v>
          </cell>
          <cell r="BA39">
            <v>44650</v>
          </cell>
        </row>
        <row r="40">
          <cell r="F40">
            <v>209341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209341</v>
          </cell>
        </row>
        <row r="41">
          <cell r="F41">
            <v>0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0</v>
          </cell>
        </row>
        <row r="42">
          <cell r="F42">
            <v>785487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785487</v>
          </cell>
        </row>
        <row r="43">
          <cell r="F43">
            <v>61651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61651</v>
          </cell>
        </row>
        <row r="44">
          <cell r="F44">
            <v>756721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756721</v>
          </cell>
        </row>
        <row r="45">
          <cell r="F45">
            <v>150190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150190</v>
          </cell>
        </row>
        <row r="46">
          <cell r="F46">
            <v>60310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AJ46">
            <v>1601</v>
          </cell>
          <cell r="BA46">
            <v>61911</v>
          </cell>
        </row>
        <row r="47">
          <cell r="F47">
            <v>20349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BA47">
            <v>20349</v>
          </cell>
        </row>
        <row r="50">
          <cell r="F50">
            <v>0</v>
          </cell>
          <cell r="K50">
            <v>0</v>
          </cell>
          <cell r="N50">
            <v>0</v>
          </cell>
          <cell r="S50">
            <v>0</v>
          </cell>
          <cell r="AD50">
            <v>0</v>
          </cell>
          <cell r="BA50">
            <v>0</v>
          </cell>
        </row>
        <row r="51">
          <cell r="F51">
            <v>2005</v>
          </cell>
          <cell r="K51">
            <v>0</v>
          </cell>
          <cell r="S51">
            <v>0</v>
          </cell>
          <cell r="BA51">
            <v>2005</v>
          </cell>
        </row>
        <row r="52">
          <cell r="F52">
            <v>2520</v>
          </cell>
          <cell r="K52">
            <v>1501</v>
          </cell>
          <cell r="S52">
            <v>0</v>
          </cell>
          <cell r="BA52">
            <v>4021</v>
          </cell>
        </row>
        <row r="54">
          <cell r="F54">
            <v>8006</v>
          </cell>
          <cell r="K54">
            <v>0</v>
          </cell>
          <cell r="N54">
            <v>0</v>
          </cell>
          <cell r="S54">
            <v>1111337</v>
          </cell>
          <cell r="AD54">
            <v>0</v>
          </cell>
          <cell r="AJ54">
            <v>21787</v>
          </cell>
          <cell r="BA54">
            <v>1141130</v>
          </cell>
        </row>
        <row r="55">
          <cell r="F55">
            <v>15316</v>
          </cell>
          <cell r="K55">
            <v>0</v>
          </cell>
          <cell r="N55">
            <v>0</v>
          </cell>
          <cell r="S55">
            <v>0</v>
          </cell>
          <cell r="AD55">
            <v>0</v>
          </cell>
          <cell r="BA55">
            <v>15316</v>
          </cell>
        </row>
        <row r="56">
          <cell r="F56">
            <v>2269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2269</v>
          </cell>
        </row>
        <row r="57">
          <cell r="F57">
            <v>3784</v>
          </cell>
          <cell r="K57">
            <v>0</v>
          </cell>
          <cell r="N57">
            <v>0</v>
          </cell>
          <cell r="S57">
            <v>77000</v>
          </cell>
          <cell r="AD57">
            <v>0</v>
          </cell>
          <cell r="BA57">
            <v>80784</v>
          </cell>
        </row>
        <row r="58">
          <cell r="F58">
            <v>10245</v>
          </cell>
          <cell r="K58">
            <v>0</v>
          </cell>
          <cell r="N58">
            <v>0</v>
          </cell>
          <cell r="S58">
            <v>0</v>
          </cell>
          <cell r="AD58">
            <v>0</v>
          </cell>
          <cell r="BA58">
            <v>10245</v>
          </cell>
        </row>
        <row r="59">
          <cell r="F59">
            <v>796</v>
          </cell>
          <cell r="K59">
            <v>0</v>
          </cell>
          <cell r="N59">
            <v>0</v>
          </cell>
          <cell r="S59">
            <v>52928</v>
          </cell>
          <cell r="AD59">
            <v>0</v>
          </cell>
          <cell r="BA59">
            <v>53724</v>
          </cell>
        </row>
        <row r="60">
          <cell r="F60">
            <v>2881</v>
          </cell>
          <cell r="BA60">
            <v>2881</v>
          </cell>
        </row>
        <row r="61">
          <cell r="F61">
            <v>4832</v>
          </cell>
          <cell r="K61">
            <v>0</v>
          </cell>
          <cell r="N61">
            <v>0</v>
          </cell>
          <cell r="S61">
            <v>10830</v>
          </cell>
          <cell r="AD61">
            <v>0</v>
          </cell>
          <cell r="BA61">
            <v>15662</v>
          </cell>
        </row>
        <row r="62">
          <cell r="F62">
            <v>3236</v>
          </cell>
          <cell r="BA62">
            <v>3236</v>
          </cell>
        </row>
        <row r="63">
          <cell r="F63">
            <v>18028</v>
          </cell>
          <cell r="K63">
            <v>0</v>
          </cell>
          <cell r="N63">
            <v>0</v>
          </cell>
          <cell r="S63">
            <v>134968</v>
          </cell>
          <cell r="AD63">
            <v>0</v>
          </cell>
          <cell r="BA63">
            <v>152996</v>
          </cell>
        </row>
        <row r="64">
          <cell r="F64">
            <v>3356</v>
          </cell>
          <cell r="K64">
            <v>0</v>
          </cell>
          <cell r="N64">
            <v>0</v>
          </cell>
          <cell r="S64">
            <v>0</v>
          </cell>
          <cell r="AD64">
            <v>0</v>
          </cell>
          <cell r="BA64">
            <v>3356</v>
          </cell>
        </row>
        <row r="65">
          <cell r="F65">
            <v>3386</v>
          </cell>
          <cell r="K65">
            <v>0</v>
          </cell>
          <cell r="N65">
            <v>0</v>
          </cell>
          <cell r="S65">
            <v>0</v>
          </cell>
          <cell r="BA65">
            <v>3386</v>
          </cell>
        </row>
        <row r="66">
          <cell r="F66">
            <v>1588</v>
          </cell>
          <cell r="K66">
            <v>0</v>
          </cell>
          <cell r="N66">
            <v>0</v>
          </cell>
          <cell r="S66">
            <v>55055</v>
          </cell>
          <cell r="AD66">
            <v>0</v>
          </cell>
          <cell r="BA66">
            <v>56643</v>
          </cell>
        </row>
        <row r="67">
          <cell r="F67">
            <v>1419</v>
          </cell>
          <cell r="K67">
            <v>2698</v>
          </cell>
          <cell r="N67">
            <v>0</v>
          </cell>
          <cell r="S67">
            <v>0</v>
          </cell>
          <cell r="AD67">
            <v>0</v>
          </cell>
          <cell r="BA67">
            <v>4117</v>
          </cell>
        </row>
        <row r="69">
          <cell r="F69">
            <v>1540</v>
          </cell>
          <cell r="K69">
            <v>0</v>
          </cell>
          <cell r="N69">
            <v>0</v>
          </cell>
          <cell r="S69">
            <v>667449</v>
          </cell>
          <cell r="AD69">
            <v>0</v>
          </cell>
          <cell r="BA69">
            <v>668989</v>
          </cell>
        </row>
        <row r="70">
          <cell r="F70">
            <v>4660</v>
          </cell>
          <cell r="K70">
            <v>0</v>
          </cell>
          <cell r="N70">
            <v>0</v>
          </cell>
          <cell r="S70">
            <v>0</v>
          </cell>
          <cell r="AD70">
            <v>0</v>
          </cell>
          <cell r="BA70">
            <v>4660</v>
          </cell>
        </row>
        <row r="71">
          <cell r="F71">
            <v>4872</v>
          </cell>
          <cell r="K71">
            <v>0</v>
          </cell>
          <cell r="N71">
            <v>0</v>
          </cell>
          <cell r="S71">
            <v>0</v>
          </cell>
          <cell r="AD71">
            <v>0</v>
          </cell>
          <cell r="BA71">
            <v>4872</v>
          </cell>
        </row>
        <row r="72">
          <cell r="F72">
            <v>4260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4260</v>
          </cell>
        </row>
        <row r="73">
          <cell r="F73">
            <v>47467</v>
          </cell>
          <cell r="BA73">
            <v>47467</v>
          </cell>
        </row>
        <row r="74">
          <cell r="F74">
            <v>32895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32895</v>
          </cell>
        </row>
        <row r="75">
          <cell r="F75">
            <v>32338</v>
          </cell>
          <cell r="K75">
            <v>0</v>
          </cell>
          <cell r="N75">
            <v>0</v>
          </cell>
          <cell r="S75">
            <v>0</v>
          </cell>
          <cell r="AD75">
            <v>0</v>
          </cell>
          <cell r="BA75">
            <v>32338</v>
          </cell>
        </row>
        <row r="76">
          <cell r="F76">
            <v>3767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3767</v>
          </cell>
        </row>
        <row r="77">
          <cell r="F77">
            <v>16825</v>
          </cell>
          <cell r="K77">
            <v>0</v>
          </cell>
          <cell r="N77">
            <v>0</v>
          </cell>
          <cell r="BA77">
            <v>16825</v>
          </cell>
        </row>
        <row r="78">
          <cell r="F78">
            <v>0</v>
          </cell>
          <cell r="K78">
            <v>0</v>
          </cell>
          <cell r="N78">
            <v>0</v>
          </cell>
          <cell r="AD78">
            <v>0</v>
          </cell>
          <cell r="BA78">
            <v>0</v>
          </cell>
        </row>
        <row r="79">
          <cell r="F79">
            <v>2284</v>
          </cell>
          <cell r="K79">
            <v>0</v>
          </cell>
          <cell r="N79">
            <v>0</v>
          </cell>
          <cell r="BA79">
            <v>2284</v>
          </cell>
        </row>
        <row r="80">
          <cell r="F80">
            <v>837</v>
          </cell>
          <cell r="K80">
            <v>0</v>
          </cell>
          <cell r="N80">
            <v>0</v>
          </cell>
          <cell r="S80">
            <v>0</v>
          </cell>
          <cell r="AD80">
            <v>0</v>
          </cell>
          <cell r="BA80">
            <v>837</v>
          </cell>
        </row>
        <row r="81">
          <cell r="F81">
            <v>2244</v>
          </cell>
          <cell r="K81">
            <v>17415</v>
          </cell>
          <cell r="N81">
            <v>0</v>
          </cell>
          <cell r="S81">
            <v>0</v>
          </cell>
          <cell r="AD81">
            <v>0</v>
          </cell>
          <cell r="BA81">
            <v>19659</v>
          </cell>
        </row>
        <row r="82">
          <cell r="F82">
            <v>55710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55710</v>
          </cell>
        </row>
        <row r="83">
          <cell r="F83">
            <v>2484</v>
          </cell>
          <cell r="BA83">
            <v>2484</v>
          </cell>
        </row>
        <row r="84">
          <cell r="F84">
            <v>4082</v>
          </cell>
          <cell r="K84">
            <v>0</v>
          </cell>
          <cell r="N84">
            <v>0</v>
          </cell>
          <cell r="S84">
            <v>13297</v>
          </cell>
          <cell r="AD84">
            <v>0</v>
          </cell>
          <cell r="BA84">
            <v>17379</v>
          </cell>
        </row>
        <row r="85">
          <cell r="F85">
            <v>4911</v>
          </cell>
          <cell r="K85">
            <v>0</v>
          </cell>
          <cell r="N85">
            <v>0</v>
          </cell>
          <cell r="S85">
            <v>0</v>
          </cell>
          <cell r="AD85">
            <v>0</v>
          </cell>
          <cell r="BA85">
            <v>4911</v>
          </cell>
        </row>
        <row r="86">
          <cell r="F86">
            <v>0</v>
          </cell>
          <cell r="BA86">
            <v>0</v>
          </cell>
        </row>
        <row r="87">
          <cell r="F87">
            <v>2054</v>
          </cell>
          <cell r="K87">
            <v>0</v>
          </cell>
          <cell r="N87">
            <v>0</v>
          </cell>
          <cell r="S87">
            <v>0</v>
          </cell>
          <cell r="AD87">
            <v>0</v>
          </cell>
          <cell r="BA87">
            <v>2054</v>
          </cell>
        </row>
        <row r="88">
          <cell r="F88">
            <v>15608</v>
          </cell>
          <cell r="K88">
            <v>0</v>
          </cell>
          <cell r="N88">
            <v>0</v>
          </cell>
          <cell r="S88">
            <v>0</v>
          </cell>
          <cell r="AD88">
            <v>0</v>
          </cell>
          <cell r="BA88">
            <v>15608</v>
          </cell>
        </row>
        <row r="90">
          <cell r="F90">
            <v>0</v>
          </cell>
          <cell r="K90">
            <v>0</v>
          </cell>
          <cell r="N90">
            <v>6182224</v>
          </cell>
          <cell r="S90">
            <v>714457</v>
          </cell>
          <cell r="AD90">
            <v>0</v>
          </cell>
          <cell r="AG90">
            <v>2926000</v>
          </cell>
          <cell r="AJ90">
            <v>0</v>
          </cell>
          <cell r="BA90">
            <v>9822681</v>
          </cell>
        </row>
        <row r="92">
          <cell r="K92">
            <v>0</v>
          </cell>
          <cell r="S92">
            <v>0</v>
          </cell>
          <cell r="AD92">
            <v>0</v>
          </cell>
          <cell r="AQ92">
            <v>389860429</v>
          </cell>
          <cell r="BA92">
            <v>389860429</v>
          </cell>
        </row>
        <row r="93">
          <cell r="K93">
            <v>0</v>
          </cell>
          <cell r="S93">
            <v>0</v>
          </cell>
          <cell r="AD93">
            <v>0</v>
          </cell>
          <cell r="AJ93">
            <v>0</v>
          </cell>
          <cell r="BA93">
            <v>0</v>
          </cell>
        </row>
        <row r="94">
          <cell r="F94">
            <v>2072</v>
          </cell>
          <cell r="K94">
            <v>0</v>
          </cell>
          <cell r="N94">
            <v>0</v>
          </cell>
          <cell r="S94">
            <v>0</v>
          </cell>
          <cell r="AD94">
            <v>0</v>
          </cell>
          <cell r="BA94">
            <v>2072</v>
          </cell>
        </row>
        <row r="95">
          <cell r="F95">
            <v>0</v>
          </cell>
          <cell r="K95">
            <v>0</v>
          </cell>
          <cell r="N95">
            <v>0</v>
          </cell>
          <cell r="S95">
            <v>0</v>
          </cell>
          <cell r="AD95">
            <v>0</v>
          </cell>
          <cell r="AF95">
            <v>372863000</v>
          </cell>
          <cell r="BA95">
            <v>372863000</v>
          </cell>
        </row>
      </sheetData>
      <sheetData sheetId="10">
        <row r="7">
          <cell r="E7">
            <v>0</v>
          </cell>
          <cell r="H7">
            <v>0</v>
          </cell>
          <cell r="K7">
            <v>0</v>
          </cell>
          <cell r="N7">
            <v>0</v>
          </cell>
          <cell r="AA7">
            <v>0</v>
          </cell>
          <cell r="AN7">
            <v>0</v>
          </cell>
        </row>
        <row r="8">
          <cell r="E8">
            <v>0</v>
          </cell>
          <cell r="H8">
            <v>0</v>
          </cell>
          <cell r="K8">
            <v>0</v>
          </cell>
          <cell r="N8">
            <v>0</v>
          </cell>
          <cell r="AA8">
            <v>0</v>
          </cell>
          <cell r="AN8">
            <v>0</v>
          </cell>
        </row>
        <row r="9">
          <cell r="E9">
            <v>0</v>
          </cell>
          <cell r="H9">
            <v>0</v>
          </cell>
          <cell r="K9">
            <v>0</v>
          </cell>
          <cell r="N9">
            <v>0</v>
          </cell>
          <cell r="AA9">
            <v>0</v>
          </cell>
          <cell r="AN9">
            <v>0</v>
          </cell>
        </row>
        <row r="10">
          <cell r="E10">
            <v>0</v>
          </cell>
          <cell r="H10">
            <v>0</v>
          </cell>
          <cell r="K10">
            <v>0</v>
          </cell>
          <cell r="N10">
            <v>0</v>
          </cell>
          <cell r="AA10">
            <v>0</v>
          </cell>
          <cell r="AN10">
            <v>0</v>
          </cell>
        </row>
        <row r="11">
          <cell r="B11">
            <v>60000</v>
          </cell>
          <cell r="E11">
            <v>0</v>
          </cell>
          <cell r="H11">
            <v>0</v>
          </cell>
          <cell r="K11">
            <v>0</v>
          </cell>
          <cell r="N11">
            <v>0</v>
          </cell>
          <cell r="X11">
            <v>234091</v>
          </cell>
          <cell r="AN11">
            <v>294091</v>
          </cell>
        </row>
        <row r="12">
          <cell r="E12">
            <v>0</v>
          </cell>
          <cell r="H12">
            <v>0</v>
          </cell>
          <cell r="K12">
            <v>0</v>
          </cell>
          <cell r="N12">
            <v>0</v>
          </cell>
          <cell r="R12">
            <v>495074</v>
          </cell>
          <cell r="AA12">
            <v>0</v>
          </cell>
          <cell r="AN12">
            <v>495074</v>
          </cell>
        </row>
        <row r="14">
          <cell r="B14">
            <v>1530071</v>
          </cell>
          <cell r="E14">
            <v>0</v>
          </cell>
          <cell r="H14">
            <v>0</v>
          </cell>
          <cell r="K14">
            <v>0</v>
          </cell>
          <cell r="N14">
            <v>0</v>
          </cell>
          <cell r="O14">
            <v>58959</v>
          </cell>
          <cell r="AA14">
            <v>0</v>
          </cell>
          <cell r="AN14">
            <v>1589030</v>
          </cell>
        </row>
        <row r="15">
          <cell r="E15">
            <v>0</v>
          </cell>
          <cell r="H15">
            <v>0</v>
          </cell>
          <cell r="K15">
            <v>0</v>
          </cell>
          <cell r="N15">
            <v>0</v>
          </cell>
          <cell r="AA15">
            <v>0</v>
          </cell>
          <cell r="AN15">
            <v>0</v>
          </cell>
        </row>
        <row r="16">
          <cell r="B16">
            <v>216842</v>
          </cell>
          <cell r="E16">
            <v>0</v>
          </cell>
          <cell r="H16">
            <v>0</v>
          </cell>
          <cell r="K16">
            <v>0</v>
          </cell>
          <cell r="N16">
            <v>0</v>
          </cell>
          <cell r="X16">
            <v>326669</v>
          </cell>
          <cell r="AN16">
            <v>543511</v>
          </cell>
        </row>
        <row r="17">
          <cell r="E17">
            <v>0</v>
          </cell>
          <cell r="H17">
            <v>0</v>
          </cell>
          <cell r="K17">
            <v>0</v>
          </cell>
          <cell r="N17">
            <v>0</v>
          </cell>
          <cell r="AA17">
            <v>0</v>
          </cell>
          <cell r="AN17">
            <v>0</v>
          </cell>
        </row>
        <row r="18">
          <cell r="E18">
            <v>0</v>
          </cell>
          <cell r="H18">
            <v>0</v>
          </cell>
          <cell r="K18">
            <v>0</v>
          </cell>
          <cell r="N18">
            <v>0</v>
          </cell>
          <cell r="X18">
            <v>400000</v>
          </cell>
          <cell r="AN18">
            <v>400000</v>
          </cell>
        </row>
        <row r="19">
          <cell r="B19">
            <v>524581</v>
          </cell>
          <cell r="E19">
            <v>0</v>
          </cell>
          <cell r="H19">
            <v>0</v>
          </cell>
          <cell r="K19">
            <v>0</v>
          </cell>
          <cell r="N19">
            <v>0</v>
          </cell>
          <cell r="R19">
            <v>51647</v>
          </cell>
          <cell r="S19">
            <v>9700</v>
          </cell>
          <cell r="AA19">
            <v>0</v>
          </cell>
          <cell r="AN19">
            <v>585928</v>
          </cell>
        </row>
        <row r="20">
          <cell r="B20">
            <v>122339</v>
          </cell>
          <cell r="E20">
            <v>0</v>
          </cell>
          <cell r="H20">
            <v>0</v>
          </cell>
          <cell r="K20">
            <v>0</v>
          </cell>
          <cell r="N20">
            <v>2234</v>
          </cell>
          <cell r="S20">
            <v>12585</v>
          </cell>
          <cell r="AA20">
            <v>0</v>
          </cell>
          <cell r="AN20">
            <v>137158</v>
          </cell>
        </row>
        <row r="22">
          <cell r="E22">
            <v>0</v>
          </cell>
          <cell r="H22">
            <v>0</v>
          </cell>
          <cell r="K22">
            <v>0</v>
          </cell>
          <cell r="N22">
            <v>0</v>
          </cell>
          <cell r="R22">
            <v>89419</v>
          </cell>
          <cell r="AA22">
            <v>0</v>
          </cell>
          <cell r="AN22">
            <v>89419</v>
          </cell>
        </row>
        <row r="23">
          <cell r="E23">
            <v>0</v>
          </cell>
          <cell r="H23">
            <v>0</v>
          </cell>
          <cell r="K23">
            <v>0</v>
          </cell>
          <cell r="N23">
            <v>0</v>
          </cell>
          <cell r="AA23">
            <v>0</v>
          </cell>
          <cell r="AN23">
            <v>0</v>
          </cell>
        </row>
        <row r="24">
          <cell r="B24">
            <v>470000</v>
          </cell>
          <cell r="E24">
            <v>0</v>
          </cell>
          <cell r="H24">
            <v>0</v>
          </cell>
          <cell r="K24">
            <v>0</v>
          </cell>
          <cell r="N24">
            <v>0</v>
          </cell>
          <cell r="AA24">
            <v>0</v>
          </cell>
          <cell r="AN24">
            <v>470000</v>
          </cell>
        </row>
        <row r="25">
          <cell r="E25">
            <v>0</v>
          </cell>
          <cell r="H25">
            <v>0</v>
          </cell>
          <cell r="K25">
            <v>0</v>
          </cell>
          <cell r="N25">
            <v>0</v>
          </cell>
          <cell r="AA25">
            <v>0</v>
          </cell>
          <cell r="AN25">
            <v>0</v>
          </cell>
        </row>
        <row r="27">
          <cell r="E27">
            <v>0</v>
          </cell>
          <cell r="H27">
            <v>0</v>
          </cell>
          <cell r="K27">
            <v>0</v>
          </cell>
          <cell r="N27">
            <v>0</v>
          </cell>
          <cell r="AA27">
            <v>0</v>
          </cell>
          <cell r="AN27">
            <v>0</v>
          </cell>
        </row>
        <row r="28">
          <cell r="E28">
            <v>0</v>
          </cell>
          <cell r="H28">
            <v>0</v>
          </cell>
          <cell r="K28">
            <v>0</v>
          </cell>
          <cell r="N28">
            <v>0</v>
          </cell>
          <cell r="AA28">
            <v>0</v>
          </cell>
          <cell r="AN28">
            <v>0</v>
          </cell>
        </row>
        <row r="29">
          <cell r="E29">
            <v>0</v>
          </cell>
          <cell r="H29">
            <v>0</v>
          </cell>
          <cell r="K29">
            <v>0</v>
          </cell>
          <cell r="N29">
            <v>0</v>
          </cell>
          <cell r="AA29">
            <v>0</v>
          </cell>
          <cell r="AN29">
            <v>0</v>
          </cell>
        </row>
        <row r="31">
          <cell r="B31">
            <v>23401804</v>
          </cell>
          <cell r="E31">
            <v>0</v>
          </cell>
          <cell r="H31">
            <v>0</v>
          </cell>
          <cell r="K31">
            <v>41026</v>
          </cell>
          <cell r="N31">
            <v>0</v>
          </cell>
          <cell r="O31">
            <v>330035</v>
          </cell>
          <cell r="W31">
            <v>2141762</v>
          </cell>
          <cell r="AN31">
            <v>25914627</v>
          </cell>
        </row>
        <row r="32">
          <cell r="E32">
            <v>0</v>
          </cell>
          <cell r="H32">
            <v>0</v>
          </cell>
          <cell r="K32">
            <v>0</v>
          </cell>
          <cell r="N32">
            <v>0</v>
          </cell>
          <cell r="AA32">
            <v>0</v>
          </cell>
          <cell r="AN32">
            <v>0</v>
          </cell>
        </row>
        <row r="33">
          <cell r="E33">
            <v>0</v>
          </cell>
          <cell r="H33">
            <v>0</v>
          </cell>
          <cell r="K33">
            <v>0</v>
          </cell>
          <cell r="N33">
            <v>0</v>
          </cell>
          <cell r="S33">
            <v>2682</v>
          </cell>
          <cell r="AA33">
            <v>0</v>
          </cell>
          <cell r="AN33">
            <v>2682</v>
          </cell>
        </row>
        <row r="34">
          <cell r="B34">
            <v>53517</v>
          </cell>
          <cell r="E34">
            <v>0</v>
          </cell>
          <cell r="H34">
            <v>0</v>
          </cell>
          <cell r="K34">
            <v>0</v>
          </cell>
          <cell r="N34">
            <v>0</v>
          </cell>
          <cell r="AA34">
            <v>0</v>
          </cell>
          <cell r="AN34">
            <v>53517</v>
          </cell>
        </row>
        <row r="35">
          <cell r="E35">
            <v>0</v>
          </cell>
          <cell r="H35">
            <v>0</v>
          </cell>
          <cell r="K35">
            <v>0</v>
          </cell>
          <cell r="N35">
            <v>0</v>
          </cell>
          <cell r="AA35">
            <v>0</v>
          </cell>
          <cell r="AN35">
            <v>0</v>
          </cell>
        </row>
        <row r="36">
          <cell r="B36">
            <v>770000</v>
          </cell>
          <cell r="E36">
            <v>0</v>
          </cell>
          <cell r="H36">
            <v>0</v>
          </cell>
          <cell r="K36">
            <v>0</v>
          </cell>
          <cell r="N36">
            <v>0</v>
          </cell>
          <cell r="AA36">
            <v>0</v>
          </cell>
          <cell r="AN36">
            <v>770000</v>
          </cell>
        </row>
        <row r="37">
          <cell r="E37">
            <v>0</v>
          </cell>
          <cell r="H37">
            <v>0</v>
          </cell>
          <cell r="K37">
            <v>0</v>
          </cell>
          <cell r="N37">
            <v>0</v>
          </cell>
          <cell r="AA37">
            <v>0</v>
          </cell>
          <cell r="AN37">
            <v>0</v>
          </cell>
        </row>
        <row r="38">
          <cell r="E38">
            <v>0</v>
          </cell>
          <cell r="H38">
            <v>0</v>
          </cell>
          <cell r="K38">
            <v>0</v>
          </cell>
          <cell r="N38">
            <v>0</v>
          </cell>
          <cell r="T38">
            <v>82595</v>
          </cell>
          <cell r="AA38">
            <v>0</v>
          </cell>
          <cell r="AN38">
            <v>82595</v>
          </cell>
        </row>
        <row r="39">
          <cell r="E39">
            <v>0</v>
          </cell>
          <cell r="H39">
            <v>0</v>
          </cell>
          <cell r="K39">
            <v>0</v>
          </cell>
          <cell r="N39">
            <v>0</v>
          </cell>
          <cell r="AA39">
            <v>0</v>
          </cell>
          <cell r="AN39">
            <v>0</v>
          </cell>
        </row>
        <row r="40">
          <cell r="B40">
            <v>333229</v>
          </cell>
          <cell r="E40">
            <v>0</v>
          </cell>
          <cell r="H40">
            <v>0</v>
          </cell>
          <cell r="K40">
            <v>0</v>
          </cell>
          <cell r="N40">
            <v>0</v>
          </cell>
          <cell r="O40">
            <v>1040</v>
          </cell>
          <cell r="AA40">
            <v>0</v>
          </cell>
          <cell r="AN40">
            <v>334269</v>
          </cell>
        </row>
        <row r="41">
          <cell r="E41">
            <v>0</v>
          </cell>
          <cell r="H41">
            <v>0</v>
          </cell>
          <cell r="K41">
            <v>0</v>
          </cell>
          <cell r="N41">
            <v>0</v>
          </cell>
          <cell r="AA41">
            <v>0</v>
          </cell>
          <cell r="AN41">
            <v>0</v>
          </cell>
        </row>
        <row r="42">
          <cell r="E42">
            <v>0</v>
          </cell>
          <cell r="H42">
            <v>0</v>
          </cell>
          <cell r="K42">
            <v>0</v>
          </cell>
          <cell r="N42">
            <v>0</v>
          </cell>
          <cell r="AA42">
            <v>0</v>
          </cell>
          <cell r="AN42">
            <v>0</v>
          </cell>
        </row>
        <row r="43">
          <cell r="E43">
            <v>0</v>
          </cell>
          <cell r="H43">
            <v>0</v>
          </cell>
          <cell r="K43">
            <v>0</v>
          </cell>
          <cell r="N43">
            <v>0</v>
          </cell>
          <cell r="AA43">
            <v>0</v>
          </cell>
          <cell r="AN43">
            <v>0</v>
          </cell>
        </row>
        <row r="44">
          <cell r="E44">
            <v>0</v>
          </cell>
          <cell r="H44">
            <v>0</v>
          </cell>
          <cell r="K44">
            <v>0</v>
          </cell>
          <cell r="N44">
            <v>0</v>
          </cell>
          <cell r="AA44">
            <v>0</v>
          </cell>
          <cell r="AN44">
            <v>0</v>
          </cell>
        </row>
        <row r="45">
          <cell r="E45">
            <v>0</v>
          </cell>
          <cell r="H45">
            <v>0</v>
          </cell>
          <cell r="K45">
            <v>0</v>
          </cell>
          <cell r="N45">
            <v>0</v>
          </cell>
          <cell r="AA45">
            <v>0</v>
          </cell>
          <cell r="AN45">
            <v>0</v>
          </cell>
        </row>
        <row r="46">
          <cell r="E46">
            <v>0</v>
          </cell>
          <cell r="H46">
            <v>0</v>
          </cell>
          <cell r="K46">
            <v>0</v>
          </cell>
          <cell r="N46">
            <v>0</v>
          </cell>
          <cell r="AA46">
            <v>0</v>
          </cell>
          <cell r="AN46">
            <v>0</v>
          </cell>
        </row>
        <row r="47">
          <cell r="E47">
            <v>0</v>
          </cell>
          <cell r="H47">
            <v>0</v>
          </cell>
          <cell r="K47">
            <v>0</v>
          </cell>
          <cell r="N47">
            <v>0</v>
          </cell>
          <cell r="AA47">
            <v>0</v>
          </cell>
          <cell r="AN47">
            <v>0</v>
          </cell>
        </row>
        <row r="50">
          <cell r="E50">
            <v>0</v>
          </cell>
          <cell r="H50">
            <v>0</v>
          </cell>
          <cell r="K50">
            <v>0</v>
          </cell>
          <cell r="N50">
            <v>0</v>
          </cell>
          <cell r="AA50">
            <v>0</v>
          </cell>
          <cell r="AN50">
            <v>0</v>
          </cell>
        </row>
        <row r="51">
          <cell r="AN51">
            <v>0</v>
          </cell>
        </row>
        <row r="52">
          <cell r="E52">
            <v>0</v>
          </cell>
          <cell r="H52">
            <v>0</v>
          </cell>
          <cell r="K52">
            <v>0</v>
          </cell>
          <cell r="N52">
            <v>0</v>
          </cell>
          <cell r="R52">
            <v>0</v>
          </cell>
          <cell r="AA52">
            <v>0</v>
          </cell>
          <cell r="AN52">
            <v>0</v>
          </cell>
        </row>
        <row r="54">
          <cell r="E54">
            <v>0</v>
          </cell>
          <cell r="H54">
            <v>0</v>
          </cell>
          <cell r="K54">
            <v>0</v>
          </cell>
          <cell r="N54">
            <v>0</v>
          </cell>
          <cell r="R54">
            <v>83812</v>
          </cell>
          <cell r="AA54">
            <v>0</v>
          </cell>
          <cell r="AN54">
            <v>83812</v>
          </cell>
        </row>
        <row r="55">
          <cell r="E55">
            <v>0</v>
          </cell>
          <cell r="H55">
            <v>0</v>
          </cell>
          <cell r="K55">
            <v>0</v>
          </cell>
          <cell r="N55">
            <v>0</v>
          </cell>
          <cell r="R55">
            <v>0</v>
          </cell>
          <cell r="AA55">
            <v>0</v>
          </cell>
          <cell r="AN55">
            <v>0</v>
          </cell>
        </row>
        <row r="56">
          <cell r="E56">
            <v>0</v>
          </cell>
          <cell r="H56">
            <v>0</v>
          </cell>
          <cell r="K56">
            <v>0</v>
          </cell>
          <cell r="N56">
            <v>0</v>
          </cell>
          <cell r="AA56">
            <v>0</v>
          </cell>
          <cell r="AN56">
            <v>0</v>
          </cell>
        </row>
        <row r="57">
          <cell r="E57">
            <v>0</v>
          </cell>
          <cell r="H57">
            <v>0</v>
          </cell>
          <cell r="K57">
            <v>0</v>
          </cell>
          <cell r="N57">
            <v>0</v>
          </cell>
          <cell r="AA57">
            <v>0</v>
          </cell>
          <cell r="AN57">
            <v>0</v>
          </cell>
        </row>
        <row r="58">
          <cell r="E58">
            <v>0</v>
          </cell>
          <cell r="H58">
            <v>0</v>
          </cell>
          <cell r="K58">
            <v>0</v>
          </cell>
          <cell r="N58">
            <v>0</v>
          </cell>
          <cell r="AA58">
            <v>0</v>
          </cell>
          <cell r="AN58">
            <v>0</v>
          </cell>
        </row>
        <row r="59">
          <cell r="E59">
            <v>0</v>
          </cell>
          <cell r="H59">
            <v>0</v>
          </cell>
          <cell r="K59">
            <v>0</v>
          </cell>
          <cell r="N59">
            <v>0</v>
          </cell>
          <cell r="AA59">
            <v>0</v>
          </cell>
          <cell r="AN59">
            <v>0</v>
          </cell>
        </row>
        <row r="61">
          <cell r="E61">
            <v>0</v>
          </cell>
          <cell r="H61">
            <v>0</v>
          </cell>
          <cell r="K61">
            <v>0</v>
          </cell>
          <cell r="N61">
            <v>0</v>
          </cell>
          <cell r="AA61">
            <v>0</v>
          </cell>
          <cell r="AN61">
            <v>0</v>
          </cell>
        </row>
        <row r="62">
          <cell r="AN62">
            <v>0</v>
          </cell>
        </row>
        <row r="63">
          <cell r="E63">
            <v>0</v>
          </cell>
          <cell r="H63">
            <v>0</v>
          </cell>
          <cell r="K63">
            <v>0</v>
          </cell>
          <cell r="N63">
            <v>0</v>
          </cell>
          <cell r="AA63">
            <v>0</v>
          </cell>
          <cell r="AN63">
            <v>0</v>
          </cell>
        </row>
        <row r="64">
          <cell r="E64">
            <v>0</v>
          </cell>
          <cell r="H64">
            <v>0</v>
          </cell>
          <cell r="K64">
            <v>0</v>
          </cell>
          <cell r="N64">
            <v>0</v>
          </cell>
          <cell r="AA64">
            <v>0</v>
          </cell>
          <cell r="AN64">
            <v>0</v>
          </cell>
        </row>
        <row r="65">
          <cell r="E65">
            <v>0</v>
          </cell>
          <cell r="AN65">
            <v>0</v>
          </cell>
        </row>
        <row r="66">
          <cell r="E66">
            <v>0</v>
          </cell>
          <cell r="H66">
            <v>0</v>
          </cell>
          <cell r="K66">
            <v>0</v>
          </cell>
          <cell r="N66">
            <v>0</v>
          </cell>
          <cell r="AA66">
            <v>0</v>
          </cell>
          <cell r="AN66">
            <v>0</v>
          </cell>
        </row>
        <row r="67">
          <cell r="E67">
            <v>0</v>
          </cell>
          <cell r="H67">
            <v>0</v>
          </cell>
          <cell r="K67">
            <v>0</v>
          </cell>
          <cell r="N67">
            <v>0</v>
          </cell>
          <cell r="AA67">
            <v>0</v>
          </cell>
          <cell r="AN67">
            <v>0</v>
          </cell>
        </row>
        <row r="69">
          <cell r="E69">
            <v>0</v>
          </cell>
          <cell r="H69">
            <v>0</v>
          </cell>
          <cell r="K69">
            <v>0</v>
          </cell>
          <cell r="N69">
            <v>0</v>
          </cell>
          <cell r="AA69">
            <v>0</v>
          </cell>
          <cell r="AN69">
            <v>0</v>
          </cell>
        </row>
        <row r="70">
          <cell r="E70">
            <v>0</v>
          </cell>
          <cell r="H70">
            <v>0</v>
          </cell>
          <cell r="K70">
            <v>0</v>
          </cell>
          <cell r="N70">
            <v>0</v>
          </cell>
          <cell r="AA70">
            <v>0</v>
          </cell>
          <cell r="AN70">
            <v>0</v>
          </cell>
        </row>
        <row r="71">
          <cell r="E71">
            <v>0</v>
          </cell>
          <cell r="H71">
            <v>0</v>
          </cell>
          <cell r="K71">
            <v>0</v>
          </cell>
          <cell r="N71">
            <v>0</v>
          </cell>
          <cell r="R71">
            <v>28470</v>
          </cell>
          <cell r="AA71">
            <v>0</v>
          </cell>
          <cell r="AN71">
            <v>28470</v>
          </cell>
        </row>
        <row r="72">
          <cell r="E72">
            <v>0</v>
          </cell>
          <cell r="H72">
            <v>0</v>
          </cell>
          <cell r="K72">
            <v>0</v>
          </cell>
          <cell r="N72">
            <v>0</v>
          </cell>
          <cell r="AA72">
            <v>0</v>
          </cell>
          <cell r="AN72">
            <v>0</v>
          </cell>
        </row>
        <row r="73">
          <cell r="AA73">
            <v>0</v>
          </cell>
          <cell r="AN73">
            <v>0</v>
          </cell>
        </row>
        <row r="74">
          <cell r="E74">
            <v>0</v>
          </cell>
          <cell r="AA74">
            <v>0</v>
          </cell>
          <cell r="AN74">
            <v>0</v>
          </cell>
        </row>
        <row r="75">
          <cell r="E75">
            <v>0</v>
          </cell>
          <cell r="H75">
            <v>0</v>
          </cell>
          <cell r="K75">
            <v>0</v>
          </cell>
          <cell r="N75">
            <v>0</v>
          </cell>
          <cell r="AA75">
            <v>0</v>
          </cell>
          <cell r="AN75">
            <v>0</v>
          </cell>
        </row>
        <row r="76">
          <cell r="E76">
            <v>0</v>
          </cell>
          <cell r="H76">
            <v>0</v>
          </cell>
          <cell r="K76">
            <v>0</v>
          </cell>
          <cell r="N76">
            <v>0</v>
          </cell>
          <cell r="AA76">
            <v>0</v>
          </cell>
          <cell r="AN76">
            <v>0</v>
          </cell>
        </row>
        <row r="77">
          <cell r="AA77">
            <v>0</v>
          </cell>
          <cell r="AN77">
            <v>0</v>
          </cell>
        </row>
        <row r="78">
          <cell r="E78">
            <v>0</v>
          </cell>
          <cell r="H78">
            <v>0</v>
          </cell>
          <cell r="K78">
            <v>0</v>
          </cell>
          <cell r="N78">
            <v>0</v>
          </cell>
          <cell r="AA78">
            <v>0</v>
          </cell>
          <cell r="AN78">
            <v>0</v>
          </cell>
        </row>
        <row r="79">
          <cell r="AA79">
            <v>0</v>
          </cell>
          <cell r="AN79">
            <v>0</v>
          </cell>
        </row>
        <row r="80">
          <cell r="E80">
            <v>0</v>
          </cell>
          <cell r="H80">
            <v>0</v>
          </cell>
          <cell r="K80">
            <v>0</v>
          </cell>
          <cell r="N80">
            <v>0</v>
          </cell>
          <cell r="AA80">
            <v>0</v>
          </cell>
          <cell r="AN80">
            <v>0</v>
          </cell>
        </row>
        <row r="81">
          <cell r="E81">
            <v>0</v>
          </cell>
          <cell r="H81">
            <v>0</v>
          </cell>
          <cell r="K81">
            <v>0</v>
          </cell>
          <cell r="N81">
            <v>0</v>
          </cell>
          <cell r="AA81">
            <v>0</v>
          </cell>
          <cell r="AN81">
            <v>0</v>
          </cell>
        </row>
        <row r="82">
          <cell r="E82">
            <v>0</v>
          </cell>
          <cell r="H82">
            <v>0</v>
          </cell>
          <cell r="K82">
            <v>0</v>
          </cell>
          <cell r="N82">
            <v>0</v>
          </cell>
          <cell r="AA82">
            <v>0</v>
          </cell>
          <cell r="AN82">
            <v>0</v>
          </cell>
        </row>
        <row r="83">
          <cell r="AA83">
            <v>0</v>
          </cell>
          <cell r="AN83">
            <v>0</v>
          </cell>
        </row>
        <row r="84">
          <cell r="E84">
            <v>0</v>
          </cell>
          <cell r="H84">
            <v>0</v>
          </cell>
          <cell r="K84">
            <v>0</v>
          </cell>
          <cell r="N84">
            <v>0</v>
          </cell>
          <cell r="AA84">
            <v>0</v>
          </cell>
          <cell r="AN84">
            <v>0</v>
          </cell>
        </row>
        <row r="85">
          <cell r="E85">
            <v>0</v>
          </cell>
          <cell r="H85">
            <v>0</v>
          </cell>
          <cell r="K85">
            <v>0</v>
          </cell>
          <cell r="N85">
            <v>0</v>
          </cell>
          <cell r="AA85">
            <v>0</v>
          </cell>
          <cell r="AN85">
            <v>0</v>
          </cell>
        </row>
        <row r="86">
          <cell r="E86">
            <v>0</v>
          </cell>
          <cell r="H86">
            <v>0</v>
          </cell>
          <cell r="K86">
            <v>0</v>
          </cell>
          <cell r="N86">
            <v>0</v>
          </cell>
          <cell r="R86">
            <v>28900</v>
          </cell>
          <cell r="AA86">
            <v>0</v>
          </cell>
          <cell r="AN86">
            <v>28900</v>
          </cell>
        </row>
        <row r="87">
          <cell r="E87">
            <v>0</v>
          </cell>
          <cell r="H87">
            <v>0</v>
          </cell>
          <cell r="K87">
            <v>0</v>
          </cell>
          <cell r="N87">
            <v>0</v>
          </cell>
          <cell r="AA87">
            <v>0</v>
          </cell>
          <cell r="AN87">
            <v>0</v>
          </cell>
        </row>
        <row r="88">
          <cell r="E88">
            <v>0</v>
          </cell>
          <cell r="H88">
            <v>0</v>
          </cell>
          <cell r="K88">
            <v>0</v>
          </cell>
          <cell r="N88">
            <v>0</v>
          </cell>
          <cell r="AA88">
            <v>0</v>
          </cell>
          <cell r="AN88">
            <v>0</v>
          </cell>
        </row>
        <row r="90">
          <cell r="E90">
            <v>871002</v>
          </cell>
          <cell r="H90">
            <v>0</v>
          </cell>
          <cell r="K90">
            <v>0</v>
          </cell>
          <cell r="N90">
            <v>0</v>
          </cell>
          <cell r="X90">
            <v>1321900</v>
          </cell>
          <cell r="AN90">
            <v>2192902</v>
          </cell>
        </row>
        <row r="92">
          <cell r="E92">
            <v>0</v>
          </cell>
          <cell r="H92">
            <v>156293</v>
          </cell>
          <cell r="K92">
            <v>0</v>
          </cell>
          <cell r="AA92">
            <v>0</v>
          </cell>
          <cell r="AN92">
            <v>156293</v>
          </cell>
        </row>
        <row r="93">
          <cell r="E93">
            <v>0</v>
          </cell>
          <cell r="H93">
            <v>5767272</v>
          </cell>
          <cell r="K93">
            <v>0</v>
          </cell>
          <cell r="AA93">
            <v>0</v>
          </cell>
          <cell r="AN93">
            <v>5767272</v>
          </cell>
        </row>
        <row r="94">
          <cell r="E94">
            <v>0</v>
          </cell>
          <cell r="H94">
            <v>0</v>
          </cell>
          <cell r="K94">
            <v>0</v>
          </cell>
          <cell r="N94">
            <v>0</v>
          </cell>
          <cell r="AA94">
            <v>0</v>
          </cell>
          <cell r="AN94">
            <v>0</v>
          </cell>
        </row>
        <row r="95">
          <cell r="AN95">
            <v>0</v>
          </cell>
        </row>
      </sheetData>
      <sheetData sheetId="11">
        <row r="7">
          <cell r="E7">
            <v>320169</v>
          </cell>
          <cell r="H7">
            <v>0</v>
          </cell>
          <cell r="L7">
            <v>320169</v>
          </cell>
        </row>
        <row r="8">
          <cell r="H8">
            <v>0</v>
          </cell>
          <cell r="L8">
            <v>0</v>
          </cell>
        </row>
        <row r="9">
          <cell r="H9">
            <v>0</v>
          </cell>
          <cell r="L9">
            <v>0</v>
          </cell>
        </row>
        <row r="10">
          <cell r="H10">
            <v>0</v>
          </cell>
          <cell r="L10">
            <v>0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4">
          <cell r="H14">
            <v>0</v>
          </cell>
          <cell r="L14">
            <v>0</v>
          </cell>
        </row>
        <row r="15">
          <cell r="H15">
            <v>0</v>
          </cell>
          <cell r="L15">
            <v>0</v>
          </cell>
        </row>
        <row r="16">
          <cell r="E16">
            <v>0</v>
          </cell>
          <cell r="H16">
            <v>0</v>
          </cell>
          <cell r="L16">
            <v>0</v>
          </cell>
        </row>
        <row r="17">
          <cell r="E17">
            <v>0</v>
          </cell>
          <cell r="H17">
            <v>0</v>
          </cell>
          <cell r="L17">
            <v>0</v>
          </cell>
        </row>
        <row r="18">
          <cell r="E18">
            <v>178005</v>
          </cell>
          <cell r="H18">
            <v>0</v>
          </cell>
          <cell r="L18">
            <v>178005</v>
          </cell>
        </row>
        <row r="19">
          <cell r="E19">
            <v>936010</v>
          </cell>
          <cell r="H19">
            <v>0</v>
          </cell>
          <cell r="L19">
            <v>936010</v>
          </cell>
        </row>
        <row r="20">
          <cell r="E20">
            <v>0</v>
          </cell>
          <cell r="H20">
            <v>0</v>
          </cell>
          <cell r="L20">
            <v>0</v>
          </cell>
        </row>
        <row r="22">
          <cell r="H22">
            <v>0</v>
          </cell>
          <cell r="L22">
            <v>0</v>
          </cell>
        </row>
        <row r="23">
          <cell r="H23">
            <v>0</v>
          </cell>
          <cell r="L23">
            <v>0</v>
          </cell>
        </row>
        <row r="24">
          <cell r="E24">
            <v>3032449</v>
          </cell>
          <cell r="H24">
            <v>0</v>
          </cell>
          <cell r="L24">
            <v>3032449</v>
          </cell>
        </row>
        <row r="25">
          <cell r="E25">
            <v>10500</v>
          </cell>
          <cell r="H25">
            <v>0</v>
          </cell>
          <cell r="L25">
            <v>10500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E31">
            <v>2702743</v>
          </cell>
          <cell r="H31">
            <v>0</v>
          </cell>
          <cell r="L31">
            <v>2702743</v>
          </cell>
        </row>
        <row r="32">
          <cell r="H32">
            <v>0</v>
          </cell>
          <cell r="L32">
            <v>0</v>
          </cell>
        </row>
        <row r="33">
          <cell r="E33">
            <v>300000</v>
          </cell>
          <cell r="H33">
            <v>0</v>
          </cell>
          <cell r="L33">
            <v>300000</v>
          </cell>
        </row>
        <row r="34">
          <cell r="E34">
            <v>4027001</v>
          </cell>
          <cell r="H34">
            <v>0</v>
          </cell>
          <cell r="L34">
            <v>4027001</v>
          </cell>
        </row>
        <row r="35">
          <cell r="E35">
            <v>0</v>
          </cell>
          <cell r="H35">
            <v>0</v>
          </cell>
          <cell r="L35">
            <v>0</v>
          </cell>
        </row>
        <row r="36">
          <cell r="E36">
            <v>0</v>
          </cell>
          <cell r="H36">
            <v>0</v>
          </cell>
          <cell r="L36">
            <v>0</v>
          </cell>
        </row>
        <row r="37">
          <cell r="E37">
            <v>1207163</v>
          </cell>
          <cell r="H37">
            <v>0</v>
          </cell>
          <cell r="L37">
            <v>1207163</v>
          </cell>
        </row>
        <row r="38">
          <cell r="E38">
            <v>0</v>
          </cell>
          <cell r="H38">
            <v>0</v>
          </cell>
          <cell r="L38">
            <v>0</v>
          </cell>
        </row>
        <row r="39">
          <cell r="E39">
            <v>0</v>
          </cell>
          <cell r="H39">
            <v>0</v>
          </cell>
          <cell r="L39">
            <v>0</v>
          </cell>
        </row>
        <row r="40">
          <cell r="E40">
            <v>0</v>
          </cell>
          <cell r="H40">
            <v>0</v>
          </cell>
          <cell r="L40">
            <v>0</v>
          </cell>
        </row>
        <row r="41">
          <cell r="E41">
            <v>0</v>
          </cell>
          <cell r="H41">
            <v>0</v>
          </cell>
          <cell r="L41">
            <v>0</v>
          </cell>
        </row>
        <row r="42">
          <cell r="E42">
            <v>0</v>
          </cell>
          <cell r="H42">
            <v>0</v>
          </cell>
          <cell r="L42">
            <v>0</v>
          </cell>
        </row>
        <row r="43">
          <cell r="E43">
            <v>0</v>
          </cell>
          <cell r="H43">
            <v>0</v>
          </cell>
          <cell r="L43">
            <v>0</v>
          </cell>
        </row>
        <row r="44">
          <cell r="E44">
            <v>0</v>
          </cell>
          <cell r="H44">
            <v>0</v>
          </cell>
          <cell r="L44">
            <v>0</v>
          </cell>
        </row>
        <row r="45">
          <cell r="E45">
            <v>0</v>
          </cell>
          <cell r="H45">
            <v>0</v>
          </cell>
          <cell r="L45">
            <v>0</v>
          </cell>
        </row>
        <row r="46">
          <cell r="E46">
            <v>0</v>
          </cell>
          <cell r="H46">
            <v>0</v>
          </cell>
          <cell r="L46">
            <v>0</v>
          </cell>
        </row>
        <row r="47">
          <cell r="E47">
            <v>0</v>
          </cell>
          <cell r="H47">
            <v>0</v>
          </cell>
          <cell r="L47">
            <v>0</v>
          </cell>
        </row>
        <row r="48">
          <cell r="E48">
            <v>0</v>
          </cell>
        </row>
        <row r="50">
          <cell r="H50">
            <v>0</v>
          </cell>
          <cell r="L50">
            <v>0</v>
          </cell>
        </row>
        <row r="51">
          <cell r="L51">
            <v>0</v>
          </cell>
        </row>
        <row r="52">
          <cell r="H52">
            <v>0</v>
          </cell>
          <cell r="L52">
            <v>0</v>
          </cell>
        </row>
        <row r="53">
          <cell r="L53">
            <v>0</v>
          </cell>
        </row>
        <row r="54">
          <cell r="H54">
            <v>0</v>
          </cell>
          <cell r="L54">
            <v>0</v>
          </cell>
        </row>
        <row r="55">
          <cell r="H55">
            <v>0</v>
          </cell>
          <cell r="L55">
            <v>0</v>
          </cell>
        </row>
        <row r="56">
          <cell r="H56">
            <v>0</v>
          </cell>
          <cell r="L56">
            <v>0</v>
          </cell>
        </row>
        <row r="57">
          <cell r="H57">
            <v>0</v>
          </cell>
          <cell r="L57">
            <v>0</v>
          </cell>
        </row>
        <row r="58">
          <cell r="H58">
            <v>0</v>
          </cell>
          <cell r="L58">
            <v>0</v>
          </cell>
        </row>
        <row r="59">
          <cell r="H59">
            <v>0</v>
          </cell>
          <cell r="L59">
            <v>0</v>
          </cell>
        </row>
        <row r="61">
          <cell r="H61">
            <v>0</v>
          </cell>
          <cell r="L61">
            <v>0</v>
          </cell>
        </row>
        <row r="62">
          <cell r="L62">
            <v>0</v>
          </cell>
        </row>
        <row r="63">
          <cell r="H63">
            <v>0</v>
          </cell>
          <cell r="L63">
            <v>0</v>
          </cell>
        </row>
        <row r="64">
          <cell r="H64">
            <v>0</v>
          </cell>
          <cell r="L64">
            <v>0</v>
          </cell>
        </row>
        <row r="65">
          <cell r="L65">
            <v>0</v>
          </cell>
        </row>
        <row r="66">
          <cell r="H66">
            <v>0</v>
          </cell>
          <cell r="L66">
            <v>0</v>
          </cell>
        </row>
        <row r="67">
          <cell r="H67">
            <v>0</v>
          </cell>
          <cell r="L67">
            <v>0</v>
          </cell>
        </row>
        <row r="69">
          <cell r="H69">
            <v>0</v>
          </cell>
          <cell r="L69">
            <v>0</v>
          </cell>
        </row>
        <row r="70">
          <cell r="H70">
            <v>0</v>
          </cell>
          <cell r="L70">
            <v>0</v>
          </cell>
        </row>
        <row r="71">
          <cell r="H71">
            <v>0</v>
          </cell>
          <cell r="L71">
            <v>0</v>
          </cell>
        </row>
        <row r="72">
          <cell r="H72">
            <v>0</v>
          </cell>
          <cell r="L72">
            <v>0</v>
          </cell>
        </row>
        <row r="73">
          <cell r="L73">
            <v>0</v>
          </cell>
        </row>
        <row r="74">
          <cell r="L74">
            <v>0</v>
          </cell>
        </row>
        <row r="75">
          <cell r="H75">
            <v>0</v>
          </cell>
          <cell r="L75">
            <v>0</v>
          </cell>
        </row>
        <row r="76">
          <cell r="H76">
            <v>0</v>
          </cell>
          <cell r="L76">
            <v>0</v>
          </cell>
        </row>
        <row r="77">
          <cell r="L77">
            <v>0</v>
          </cell>
        </row>
        <row r="78">
          <cell r="H78">
            <v>0</v>
          </cell>
          <cell r="L78">
            <v>0</v>
          </cell>
        </row>
        <row r="79">
          <cell r="L79">
            <v>0</v>
          </cell>
        </row>
        <row r="80">
          <cell r="H80">
            <v>0</v>
          </cell>
          <cell r="L80">
            <v>0</v>
          </cell>
        </row>
        <row r="81">
          <cell r="H81">
            <v>0</v>
          </cell>
          <cell r="L81">
            <v>0</v>
          </cell>
        </row>
        <row r="82">
          <cell r="H82">
            <v>0</v>
          </cell>
          <cell r="L82">
            <v>0</v>
          </cell>
        </row>
        <row r="83">
          <cell r="L83">
            <v>0</v>
          </cell>
        </row>
        <row r="84">
          <cell r="H84">
            <v>0</v>
          </cell>
          <cell r="L84">
            <v>0</v>
          </cell>
        </row>
        <row r="85">
          <cell r="H85">
            <v>0</v>
          </cell>
          <cell r="L85">
            <v>0</v>
          </cell>
        </row>
        <row r="86">
          <cell r="H86">
            <v>0</v>
          </cell>
          <cell r="L86">
            <v>0</v>
          </cell>
        </row>
        <row r="87">
          <cell r="H87">
            <v>0</v>
          </cell>
          <cell r="L87">
            <v>0</v>
          </cell>
        </row>
        <row r="88">
          <cell r="H88">
            <v>0</v>
          </cell>
          <cell r="L88">
            <v>0</v>
          </cell>
        </row>
        <row r="90">
          <cell r="H90">
            <v>9735863</v>
          </cell>
          <cell r="L90">
            <v>9735863</v>
          </cell>
        </row>
        <row r="92">
          <cell r="H92">
            <v>0</v>
          </cell>
        </row>
        <row r="93">
          <cell r="H93">
            <v>0</v>
          </cell>
          <cell r="L93">
            <v>0</v>
          </cell>
        </row>
        <row r="94">
          <cell r="H94">
            <v>0</v>
          </cell>
        </row>
      </sheetData>
      <sheetData sheetId="12">
        <row r="7">
          <cell r="H7">
            <v>0</v>
          </cell>
          <cell r="L7">
            <v>0</v>
          </cell>
          <cell r="P7">
            <v>0</v>
          </cell>
          <cell r="AF7">
            <v>0</v>
          </cell>
        </row>
        <row r="8">
          <cell r="H8">
            <v>0</v>
          </cell>
          <cell r="L8">
            <v>0</v>
          </cell>
          <cell r="P8">
            <v>0</v>
          </cell>
          <cell r="AF8">
            <v>0</v>
          </cell>
        </row>
        <row r="9">
          <cell r="H9">
            <v>0</v>
          </cell>
          <cell r="L9">
            <v>0</v>
          </cell>
          <cell r="P9">
            <v>0</v>
          </cell>
          <cell r="AF9">
            <v>0</v>
          </cell>
        </row>
        <row r="10">
          <cell r="H10">
            <v>0</v>
          </cell>
          <cell r="L10">
            <v>0</v>
          </cell>
          <cell r="P10">
            <v>0</v>
          </cell>
          <cell r="AF10">
            <v>0</v>
          </cell>
        </row>
        <row r="11">
          <cell r="H11">
            <v>0</v>
          </cell>
          <cell r="L11">
            <v>0</v>
          </cell>
          <cell r="P11">
            <v>0</v>
          </cell>
          <cell r="AF11">
            <v>0</v>
          </cell>
        </row>
        <row r="12">
          <cell r="H12">
            <v>0</v>
          </cell>
          <cell r="L12">
            <v>0</v>
          </cell>
          <cell r="P12">
            <v>0</v>
          </cell>
          <cell r="AF12">
            <v>0</v>
          </cell>
        </row>
        <row r="14">
          <cell r="H14">
            <v>0</v>
          </cell>
          <cell r="L14">
            <v>0</v>
          </cell>
          <cell r="P14">
            <v>0</v>
          </cell>
          <cell r="AF14">
            <v>0</v>
          </cell>
        </row>
        <row r="15">
          <cell r="H15">
            <v>0</v>
          </cell>
          <cell r="L15">
            <v>0</v>
          </cell>
          <cell r="P15">
            <v>0</v>
          </cell>
          <cell r="AF15">
            <v>0</v>
          </cell>
        </row>
        <row r="16">
          <cell r="H16">
            <v>0</v>
          </cell>
          <cell r="L16">
            <v>0</v>
          </cell>
          <cell r="P16">
            <v>0</v>
          </cell>
          <cell r="AF16">
            <v>0</v>
          </cell>
        </row>
        <row r="17">
          <cell r="H17">
            <v>0</v>
          </cell>
          <cell r="L17">
            <v>0</v>
          </cell>
          <cell r="P17">
            <v>0</v>
          </cell>
          <cell r="AF17">
            <v>0</v>
          </cell>
        </row>
        <row r="18">
          <cell r="H18">
            <v>0</v>
          </cell>
          <cell r="L18">
            <v>0</v>
          </cell>
          <cell r="P18">
            <v>0</v>
          </cell>
          <cell r="AF18">
            <v>0</v>
          </cell>
        </row>
        <row r="19">
          <cell r="H19">
            <v>0</v>
          </cell>
          <cell r="L19">
            <v>0</v>
          </cell>
          <cell r="P19">
            <v>0</v>
          </cell>
          <cell r="AF19">
            <v>0</v>
          </cell>
        </row>
        <row r="20">
          <cell r="H20">
            <v>0</v>
          </cell>
          <cell r="L20">
            <v>0</v>
          </cell>
          <cell r="P20">
            <v>0</v>
          </cell>
          <cell r="AF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  <cell r="AF22">
            <v>0</v>
          </cell>
        </row>
        <row r="23">
          <cell r="H23">
            <v>0</v>
          </cell>
          <cell r="L23">
            <v>0</v>
          </cell>
          <cell r="P23">
            <v>0</v>
          </cell>
          <cell r="AF23">
            <v>0</v>
          </cell>
        </row>
        <row r="24">
          <cell r="H24">
            <v>0</v>
          </cell>
          <cell r="L24">
            <v>0</v>
          </cell>
          <cell r="P24">
            <v>0</v>
          </cell>
          <cell r="AF24">
            <v>0</v>
          </cell>
        </row>
        <row r="25">
          <cell r="H25">
            <v>0</v>
          </cell>
          <cell r="L25">
            <v>0</v>
          </cell>
          <cell r="P25">
            <v>0</v>
          </cell>
          <cell r="AF25">
            <v>0</v>
          </cell>
        </row>
        <row r="27">
          <cell r="H27">
            <v>0</v>
          </cell>
          <cell r="L27">
            <v>0</v>
          </cell>
          <cell r="P27">
            <v>0</v>
          </cell>
          <cell r="AF27">
            <v>0</v>
          </cell>
        </row>
        <row r="28">
          <cell r="H28">
            <v>0</v>
          </cell>
          <cell r="L28">
            <v>0</v>
          </cell>
          <cell r="P28">
            <v>0</v>
          </cell>
          <cell r="AF28">
            <v>0</v>
          </cell>
        </row>
        <row r="29">
          <cell r="H29">
            <v>0</v>
          </cell>
          <cell r="L29">
            <v>0</v>
          </cell>
          <cell r="P29">
            <v>0</v>
          </cell>
          <cell r="X29">
            <v>0</v>
          </cell>
          <cell r="AF29">
            <v>0</v>
          </cell>
        </row>
        <row r="31">
          <cell r="H31">
            <v>0</v>
          </cell>
          <cell r="L31">
            <v>0</v>
          </cell>
          <cell r="P31">
            <v>0</v>
          </cell>
          <cell r="AF31">
            <v>0</v>
          </cell>
        </row>
        <row r="32">
          <cell r="H32">
            <v>0</v>
          </cell>
          <cell r="L32">
            <v>0</v>
          </cell>
          <cell r="P32">
            <v>0</v>
          </cell>
          <cell r="AF32">
            <v>0</v>
          </cell>
        </row>
        <row r="33">
          <cell r="H33">
            <v>0</v>
          </cell>
          <cell r="L33">
            <v>0</v>
          </cell>
          <cell r="P33">
            <v>0</v>
          </cell>
          <cell r="AF33">
            <v>0</v>
          </cell>
        </row>
        <row r="34">
          <cell r="H34">
            <v>0</v>
          </cell>
          <cell r="L34">
            <v>0</v>
          </cell>
          <cell r="P34">
            <v>6180520</v>
          </cell>
          <cell r="AB34">
            <v>5000000</v>
          </cell>
          <cell r="AF34">
            <v>11180520</v>
          </cell>
        </row>
        <row r="35">
          <cell r="H35">
            <v>0</v>
          </cell>
          <cell r="L35">
            <v>0</v>
          </cell>
          <cell r="P35">
            <v>0</v>
          </cell>
          <cell r="AF35">
            <v>0</v>
          </cell>
        </row>
        <row r="36">
          <cell r="H36">
            <v>0</v>
          </cell>
          <cell r="L36">
            <v>0</v>
          </cell>
          <cell r="P36">
            <v>0</v>
          </cell>
          <cell r="AF36">
            <v>0</v>
          </cell>
        </row>
        <row r="37">
          <cell r="H37">
            <v>0</v>
          </cell>
          <cell r="L37">
            <v>0</v>
          </cell>
          <cell r="P37">
            <v>0</v>
          </cell>
          <cell r="AF37">
            <v>0</v>
          </cell>
        </row>
        <row r="38">
          <cell r="H38">
            <v>0</v>
          </cell>
          <cell r="L38">
            <v>0</v>
          </cell>
          <cell r="P38">
            <v>0</v>
          </cell>
          <cell r="AF38">
            <v>0</v>
          </cell>
        </row>
        <row r="39">
          <cell r="H39">
            <v>0</v>
          </cell>
          <cell r="L39">
            <v>0</v>
          </cell>
          <cell r="P39">
            <v>0</v>
          </cell>
          <cell r="AF39">
            <v>0</v>
          </cell>
        </row>
        <row r="40">
          <cell r="H40">
            <v>0</v>
          </cell>
          <cell r="L40">
            <v>382305</v>
          </cell>
          <cell r="P40">
            <v>0</v>
          </cell>
          <cell r="AF40">
            <v>382305</v>
          </cell>
        </row>
        <row r="41">
          <cell r="H41">
            <v>0</v>
          </cell>
          <cell r="L41">
            <v>0</v>
          </cell>
          <cell r="P41">
            <v>0</v>
          </cell>
          <cell r="AF41">
            <v>0</v>
          </cell>
        </row>
        <row r="42">
          <cell r="H42">
            <v>0</v>
          </cell>
          <cell r="L42">
            <v>0</v>
          </cell>
          <cell r="P42">
            <v>0</v>
          </cell>
          <cell r="AF42">
            <v>0</v>
          </cell>
        </row>
        <row r="43">
          <cell r="H43">
            <v>0</v>
          </cell>
          <cell r="L43">
            <v>0</v>
          </cell>
          <cell r="P43">
            <v>0</v>
          </cell>
          <cell r="AF43">
            <v>0</v>
          </cell>
        </row>
        <row r="44">
          <cell r="H44">
            <v>0</v>
          </cell>
          <cell r="L44">
            <v>0</v>
          </cell>
          <cell r="P44">
            <v>0</v>
          </cell>
          <cell r="AF44">
            <v>0</v>
          </cell>
        </row>
        <row r="45">
          <cell r="H45">
            <v>0</v>
          </cell>
          <cell r="L45">
            <v>0</v>
          </cell>
          <cell r="P45">
            <v>0</v>
          </cell>
          <cell r="AF45">
            <v>0</v>
          </cell>
        </row>
        <row r="46">
          <cell r="H46">
            <v>0</v>
          </cell>
          <cell r="L46">
            <v>0</v>
          </cell>
          <cell r="P46">
            <v>0</v>
          </cell>
          <cell r="AF46">
            <v>0</v>
          </cell>
        </row>
        <row r="47">
          <cell r="H47">
            <v>0</v>
          </cell>
          <cell r="L47">
            <v>0</v>
          </cell>
          <cell r="P47">
            <v>0</v>
          </cell>
          <cell r="AF47">
            <v>0</v>
          </cell>
        </row>
        <row r="50">
          <cell r="H50">
            <v>0</v>
          </cell>
          <cell r="L50">
            <v>0</v>
          </cell>
          <cell r="P50">
            <v>0</v>
          </cell>
          <cell r="AF50">
            <v>0</v>
          </cell>
        </row>
        <row r="51">
          <cell r="P51">
            <v>0</v>
          </cell>
        </row>
        <row r="52">
          <cell r="H52">
            <v>0</v>
          </cell>
          <cell r="L52">
            <v>0</v>
          </cell>
          <cell r="P52">
            <v>0</v>
          </cell>
          <cell r="AF52">
            <v>0</v>
          </cell>
        </row>
        <row r="54">
          <cell r="H54">
            <v>0</v>
          </cell>
          <cell r="L54">
            <v>0</v>
          </cell>
          <cell r="P54">
            <v>0</v>
          </cell>
          <cell r="AF54">
            <v>0</v>
          </cell>
        </row>
        <row r="55">
          <cell r="H55">
            <v>0</v>
          </cell>
          <cell r="L55">
            <v>0</v>
          </cell>
          <cell r="P55">
            <v>0</v>
          </cell>
          <cell r="AF55">
            <v>0</v>
          </cell>
        </row>
        <row r="56">
          <cell r="H56">
            <v>0</v>
          </cell>
          <cell r="L56">
            <v>0</v>
          </cell>
          <cell r="P56">
            <v>0</v>
          </cell>
          <cell r="AF56">
            <v>0</v>
          </cell>
        </row>
        <row r="57">
          <cell r="H57">
            <v>0</v>
          </cell>
          <cell r="L57">
            <v>0</v>
          </cell>
          <cell r="P57">
            <v>0</v>
          </cell>
          <cell r="AF57">
            <v>0</v>
          </cell>
        </row>
        <row r="58">
          <cell r="H58">
            <v>0</v>
          </cell>
          <cell r="L58">
            <v>0</v>
          </cell>
          <cell r="P58">
            <v>0</v>
          </cell>
          <cell r="AF58">
            <v>0</v>
          </cell>
        </row>
        <row r="59">
          <cell r="H59">
            <v>0</v>
          </cell>
          <cell r="L59">
            <v>0</v>
          </cell>
          <cell r="P59">
            <v>0</v>
          </cell>
          <cell r="AF59">
            <v>0</v>
          </cell>
        </row>
        <row r="61">
          <cell r="H61">
            <v>0</v>
          </cell>
          <cell r="L61">
            <v>0</v>
          </cell>
          <cell r="P61">
            <v>0</v>
          </cell>
          <cell r="AF61">
            <v>0</v>
          </cell>
        </row>
        <row r="63">
          <cell r="H63">
            <v>0</v>
          </cell>
          <cell r="L63">
            <v>0</v>
          </cell>
          <cell r="P63">
            <v>0</v>
          </cell>
          <cell r="AF63">
            <v>0</v>
          </cell>
        </row>
        <row r="64">
          <cell r="H64">
            <v>0</v>
          </cell>
          <cell r="L64">
            <v>0</v>
          </cell>
          <cell r="P64">
            <v>0</v>
          </cell>
          <cell r="AF64">
            <v>0</v>
          </cell>
        </row>
        <row r="65">
          <cell r="P65">
            <v>0</v>
          </cell>
          <cell r="AF65">
            <v>0</v>
          </cell>
        </row>
        <row r="66">
          <cell r="H66">
            <v>0</v>
          </cell>
          <cell r="L66">
            <v>0</v>
          </cell>
          <cell r="P66">
            <v>0</v>
          </cell>
          <cell r="AF66">
            <v>0</v>
          </cell>
        </row>
        <row r="67">
          <cell r="H67">
            <v>0</v>
          </cell>
          <cell r="L67">
            <v>0</v>
          </cell>
          <cell r="P67">
            <v>0</v>
          </cell>
          <cell r="AF67">
            <v>0</v>
          </cell>
        </row>
        <row r="69">
          <cell r="H69">
            <v>0</v>
          </cell>
          <cell r="L69">
            <v>0</v>
          </cell>
          <cell r="P69">
            <v>0</v>
          </cell>
          <cell r="AF69">
            <v>0</v>
          </cell>
        </row>
        <row r="70">
          <cell r="H70">
            <v>0</v>
          </cell>
          <cell r="L70">
            <v>0</v>
          </cell>
          <cell r="P70">
            <v>0</v>
          </cell>
          <cell r="AF70">
            <v>0</v>
          </cell>
        </row>
        <row r="71">
          <cell r="H71">
            <v>0</v>
          </cell>
          <cell r="L71">
            <v>0</v>
          </cell>
          <cell r="P71">
            <v>0</v>
          </cell>
          <cell r="AF71">
            <v>0</v>
          </cell>
        </row>
        <row r="72">
          <cell r="H72">
            <v>0</v>
          </cell>
          <cell r="L72">
            <v>0</v>
          </cell>
          <cell r="P72">
            <v>0</v>
          </cell>
          <cell r="AF72">
            <v>0</v>
          </cell>
        </row>
        <row r="73">
          <cell r="P73">
            <v>0</v>
          </cell>
        </row>
        <row r="74">
          <cell r="H74">
            <v>0</v>
          </cell>
          <cell r="L74">
            <v>0</v>
          </cell>
          <cell r="P74">
            <v>0</v>
          </cell>
          <cell r="AF74">
            <v>0</v>
          </cell>
        </row>
        <row r="75">
          <cell r="H75">
            <v>0</v>
          </cell>
          <cell r="L75">
            <v>0</v>
          </cell>
          <cell r="P75">
            <v>0</v>
          </cell>
          <cell r="AF75">
            <v>0</v>
          </cell>
        </row>
        <row r="76">
          <cell r="H76">
            <v>0</v>
          </cell>
          <cell r="L76">
            <v>0</v>
          </cell>
          <cell r="P76">
            <v>0</v>
          </cell>
          <cell r="AF76">
            <v>0</v>
          </cell>
        </row>
        <row r="78">
          <cell r="H78">
            <v>0</v>
          </cell>
          <cell r="L78">
            <v>0</v>
          </cell>
          <cell r="P78">
            <v>0</v>
          </cell>
          <cell r="AF78">
            <v>0</v>
          </cell>
        </row>
        <row r="80">
          <cell r="H80">
            <v>0</v>
          </cell>
          <cell r="L80">
            <v>0</v>
          </cell>
          <cell r="P80">
            <v>0</v>
          </cell>
          <cell r="AF80">
            <v>0</v>
          </cell>
        </row>
        <row r="81">
          <cell r="H81">
            <v>0</v>
          </cell>
          <cell r="L81">
            <v>0</v>
          </cell>
          <cell r="P81">
            <v>0</v>
          </cell>
          <cell r="AF81">
            <v>0</v>
          </cell>
        </row>
        <row r="82">
          <cell r="H82">
            <v>0</v>
          </cell>
          <cell r="L82">
            <v>0</v>
          </cell>
          <cell r="P82">
            <v>0</v>
          </cell>
          <cell r="AF82">
            <v>0</v>
          </cell>
        </row>
        <row r="84">
          <cell r="H84">
            <v>0</v>
          </cell>
          <cell r="L84">
            <v>0</v>
          </cell>
          <cell r="P84">
            <v>0</v>
          </cell>
          <cell r="AF84">
            <v>0</v>
          </cell>
        </row>
        <row r="85">
          <cell r="H85">
            <v>0</v>
          </cell>
          <cell r="L85">
            <v>0</v>
          </cell>
          <cell r="P85">
            <v>0</v>
          </cell>
          <cell r="AF85">
            <v>0</v>
          </cell>
        </row>
        <row r="86">
          <cell r="H86">
            <v>0</v>
          </cell>
          <cell r="L86">
            <v>0</v>
          </cell>
          <cell r="P86">
            <v>0</v>
          </cell>
          <cell r="AF86">
            <v>0</v>
          </cell>
        </row>
        <row r="87">
          <cell r="H87">
            <v>0</v>
          </cell>
          <cell r="L87">
            <v>0</v>
          </cell>
          <cell r="P87">
            <v>0</v>
          </cell>
          <cell r="AF87">
            <v>0</v>
          </cell>
        </row>
        <row r="88">
          <cell r="H88">
            <v>0</v>
          </cell>
          <cell r="L88">
            <v>0</v>
          </cell>
          <cell r="P88">
            <v>0</v>
          </cell>
          <cell r="AF88">
            <v>0</v>
          </cell>
        </row>
        <row r="90">
          <cell r="D90">
            <v>0</v>
          </cell>
          <cell r="H90">
            <v>0</v>
          </cell>
          <cell r="L90">
            <v>0</v>
          </cell>
          <cell r="P90">
            <v>0</v>
          </cell>
          <cell r="AF90">
            <v>0</v>
          </cell>
        </row>
        <row r="92">
          <cell r="P92">
            <v>0</v>
          </cell>
          <cell r="AF92">
            <v>0</v>
          </cell>
        </row>
        <row r="93">
          <cell r="P93">
            <v>0</v>
          </cell>
          <cell r="AF93">
            <v>0</v>
          </cell>
        </row>
        <row r="94">
          <cell r="H94">
            <v>0</v>
          </cell>
          <cell r="L94">
            <v>0</v>
          </cell>
          <cell r="P94">
            <v>0</v>
          </cell>
          <cell r="AF94">
            <v>0</v>
          </cell>
        </row>
        <row r="95">
          <cell r="H95">
            <v>0</v>
          </cell>
          <cell r="L95">
            <v>0</v>
          </cell>
          <cell r="P95">
            <v>0</v>
          </cell>
          <cell r="AF95">
            <v>0</v>
          </cell>
        </row>
        <row r="96">
          <cell r="D96">
            <v>0</v>
          </cell>
          <cell r="H96">
            <v>0</v>
          </cell>
        </row>
      </sheetData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G61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E56" sqref="E56"/>
    </sheetView>
  </sheetViews>
  <sheetFormatPr defaultColWidth="3.5546875" defaultRowHeight="13.8" x14ac:dyDescent="0.3"/>
  <cols>
    <col min="1" max="1" width="41.44140625" style="378" customWidth="1"/>
    <col min="2" max="2" width="14.6640625" style="378" customWidth="1"/>
    <col min="3" max="3" width="13.5546875" style="378" customWidth="1"/>
    <col min="4" max="4" width="2.6640625" style="378" customWidth="1"/>
    <col min="5" max="5" width="10.88671875" style="379" customWidth="1"/>
    <col min="6" max="6" width="14" style="378" customWidth="1"/>
    <col min="7" max="7" width="2.6640625" style="378" customWidth="1"/>
    <col min="8" max="10" width="3.5546875" style="286"/>
    <col min="11" max="11" width="17.109375" style="286" customWidth="1"/>
    <col min="12" max="246" width="3.5546875" style="286"/>
    <col min="247" max="247" width="41.44140625" style="286" customWidth="1"/>
    <col min="248" max="248" width="16.109375" style="286" customWidth="1"/>
    <col min="249" max="249" width="14.6640625" style="286" customWidth="1"/>
    <col min="250" max="250" width="2.6640625" style="286" customWidth="1"/>
    <col min="251" max="251" width="11.44140625" style="286" customWidth="1"/>
    <col min="252" max="252" width="14" style="286" customWidth="1"/>
    <col min="253" max="253" width="2.6640625" style="286" customWidth="1"/>
    <col min="254" max="254" width="14.33203125" style="286" customWidth="1"/>
    <col min="255" max="255" width="14" style="286" customWidth="1"/>
    <col min="256" max="256" width="14.109375" style="286" customWidth="1"/>
    <col min="257" max="257" width="14.33203125" style="286" customWidth="1"/>
    <col min="258" max="258" width="14.5546875" style="286" customWidth="1"/>
    <col min="259" max="259" width="13" style="286" customWidth="1"/>
    <col min="260" max="502" width="3.5546875" style="286"/>
    <col min="503" max="503" width="41.44140625" style="286" customWidth="1"/>
    <col min="504" max="504" width="16.109375" style="286" customWidth="1"/>
    <col min="505" max="505" width="14.6640625" style="286" customWidth="1"/>
    <col min="506" max="506" width="2.6640625" style="286" customWidth="1"/>
    <col min="507" max="507" width="11.44140625" style="286" customWidth="1"/>
    <col min="508" max="508" width="14" style="286" customWidth="1"/>
    <col min="509" max="509" width="2.6640625" style="286" customWidth="1"/>
    <col min="510" max="510" width="14.33203125" style="286" customWidth="1"/>
    <col min="511" max="511" width="14" style="286" customWidth="1"/>
    <col min="512" max="512" width="14.109375" style="286" customWidth="1"/>
    <col min="513" max="513" width="14.33203125" style="286" customWidth="1"/>
    <col min="514" max="514" width="14.5546875" style="286" customWidth="1"/>
    <col min="515" max="515" width="13" style="286" customWidth="1"/>
    <col min="516" max="758" width="3.5546875" style="286"/>
    <col min="759" max="759" width="41.44140625" style="286" customWidth="1"/>
    <col min="760" max="760" width="16.109375" style="286" customWidth="1"/>
    <col min="761" max="761" width="14.6640625" style="286" customWidth="1"/>
    <col min="762" max="762" width="2.6640625" style="286" customWidth="1"/>
    <col min="763" max="763" width="11.44140625" style="286" customWidth="1"/>
    <col min="764" max="764" width="14" style="286" customWidth="1"/>
    <col min="765" max="765" width="2.6640625" style="286" customWidth="1"/>
    <col min="766" max="766" width="14.33203125" style="286" customWidth="1"/>
    <col min="767" max="767" width="14" style="286" customWidth="1"/>
    <col min="768" max="768" width="14.109375" style="286" customWidth="1"/>
    <col min="769" max="769" width="14.33203125" style="286" customWidth="1"/>
    <col min="770" max="770" width="14.5546875" style="286" customWidth="1"/>
    <col min="771" max="771" width="13" style="286" customWidth="1"/>
    <col min="772" max="1014" width="3.5546875" style="286"/>
    <col min="1015" max="1015" width="41.44140625" style="286" customWidth="1"/>
    <col min="1016" max="1016" width="16.109375" style="286" customWidth="1"/>
    <col min="1017" max="1017" width="14.6640625" style="286" customWidth="1"/>
    <col min="1018" max="1018" width="2.6640625" style="286" customWidth="1"/>
    <col min="1019" max="1019" width="11.44140625" style="286" customWidth="1"/>
    <col min="1020" max="1020" width="14" style="286" customWidth="1"/>
    <col min="1021" max="1021" width="2.6640625" style="286" customWidth="1"/>
    <col min="1022" max="1022" width="14.33203125" style="286" customWidth="1"/>
    <col min="1023" max="1023" width="14" style="286" customWidth="1"/>
    <col min="1024" max="1024" width="14.109375" style="286" customWidth="1"/>
    <col min="1025" max="1025" width="14.33203125" style="286" customWidth="1"/>
    <col min="1026" max="1026" width="14.5546875" style="286" customWidth="1"/>
    <col min="1027" max="1027" width="13" style="286" customWidth="1"/>
    <col min="1028" max="1270" width="3.5546875" style="286"/>
    <col min="1271" max="1271" width="41.44140625" style="286" customWidth="1"/>
    <col min="1272" max="1272" width="16.109375" style="286" customWidth="1"/>
    <col min="1273" max="1273" width="14.6640625" style="286" customWidth="1"/>
    <col min="1274" max="1274" width="2.6640625" style="286" customWidth="1"/>
    <col min="1275" max="1275" width="11.44140625" style="286" customWidth="1"/>
    <col min="1276" max="1276" width="14" style="286" customWidth="1"/>
    <col min="1277" max="1277" width="2.6640625" style="286" customWidth="1"/>
    <col min="1278" max="1278" width="14.33203125" style="286" customWidth="1"/>
    <col min="1279" max="1279" width="14" style="286" customWidth="1"/>
    <col min="1280" max="1280" width="14.109375" style="286" customWidth="1"/>
    <col min="1281" max="1281" width="14.33203125" style="286" customWidth="1"/>
    <col min="1282" max="1282" width="14.5546875" style="286" customWidth="1"/>
    <col min="1283" max="1283" width="13" style="286" customWidth="1"/>
    <col min="1284" max="1526" width="3.5546875" style="286"/>
    <col min="1527" max="1527" width="41.44140625" style="286" customWidth="1"/>
    <col min="1528" max="1528" width="16.109375" style="286" customWidth="1"/>
    <col min="1529" max="1529" width="14.6640625" style="286" customWidth="1"/>
    <col min="1530" max="1530" width="2.6640625" style="286" customWidth="1"/>
    <col min="1531" max="1531" width="11.44140625" style="286" customWidth="1"/>
    <col min="1532" max="1532" width="14" style="286" customWidth="1"/>
    <col min="1533" max="1533" width="2.6640625" style="286" customWidth="1"/>
    <col min="1534" max="1534" width="14.33203125" style="286" customWidth="1"/>
    <col min="1535" max="1535" width="14" style="286" customWidth="1"/>
    <col min="1536" max="1536" width="14.109375" style="286" customWidth="1"/>
    <col min="1537" max="1537" width="14.33203125" style="286" customWidth="1"/>
    <col min="1538" max="1538" width="14.5546875" style="286" customWidth="1"/>
    <col min="1539" max="1539" width="13" style="286" customWidth="1"/>
    <col min="1540" max="1782" width="3.5546875" style="286"/>
    <col min="1783" max="1783" width="41.44140625" style="286" customWidth="1"/>
    <col min="1784" max="1784" width="16.109375" style="286" customWidth="1"/>
    <col min="1785" max="1785" width="14.6640625" style="286" customWidth="1"/>
    <col min="1786" max="1786" width="2.6640625" style="286" customWidth="1"/>
    <col min="1787" max="1787" width="11.44140625" style="286" customWidth="1"/>
    <col min="1788" max="1788" width="14" style="286" customWidth="1"/>
    <col min="1789" max="1789" width="2.6640625" style="286" customWidth="1"/>
    <col min="1790" max="1790" width="14.33203125" style="286" customWidth="1"/>
    <col min="1791" max="1791" width="14" style="286" customWidth="1"/>
    <col min="1792" max="1792" width="14.109375" style="286" customWidth="1"/>
    <col min="1793" max="1793" width="14.33203125" style="286" customWidth="1"/>
    <col min="1794" max="1794" width="14.5546875" style="286" customWidth="1"/>
    <col min="1795" max="1795" width="13" style="286" customWidth="1"/>
    <col min="1796" max="2038" width="3.5546875" style="286"/>
    <col min="2039" max="2039" width="41.44140625" style="286" customWidth="1"/>
    <col min="2040" max="2040" width="16.109375" style="286" customWidth="1"/>
    <col min="2041" max="2041" width="14.6640625" style="286" customWidth="1"/>
    <col min="2042" max="2042" width="2.6640625" style="286" customWidth="1"/>
    <col min="2043" max="2043" width="11.44140625" style="286" customWidth="1"/>
    <col min="2044" max="2044" width="14" style="286" customWidth="1"/>
    <col min="2045" max="2045" width="2.6640625" style="286" customWidth="1"/>
    <col min="2046" max="2046" width="14.33203125" style="286" customWidth="1"/>
    <col min="2047" max="2047" width="14" style="286" customWidth="1"/>
    <col min="2048" max="2048" width="14.109375" style="286" customWidth="1"/>
    <col min="2049" max="2049" width="14.33203125" style="286" customWidth="1"/>
    <col min="2050" max="2050" width="14.5546875" style="286" customWidth="1"/>
    <col min="2051" max="2051" width="13" style="286" customWidth="1"/>
    <col min="2052" max="2294" width="3.5546875" style="286"/>
    <col min="2295" max="2295" width="41.44140625" style="286" customWidth="1"/>
    <col min="2296" max="2296" width="16.109375" style="286" customWidth="1"/>
    <col min="2297" max="2297" width="14.6640625" style="286" customWidth="1"/>
    <col min="2298" max="2298" width="2.6640625" style="286" customWidth="1"/>
    <col min="2299" max="2299" width="11.44140625" style="286" customWidth="1"/>
    <col min="2300" max="2300" width="14" style="286" customWidth="1"/>
    <col min="2301" max="2301" width="2.6640625" style="286" customWidth="1"/>
    <col min="2302" max="2302" width="14.33203125" style="286" customWidth="1"/>
    <col min="2303" max="2303" width="14" style="286" customWidth="1"/>
    <col min="2304" max="2304" width="14.109375" style="286" customWidth="1"/>
    <col min="2305" max="2305" width="14.33203125" style="286" customWidth="1"/>
    <col min="2306" max="2306" width="14.5546875" style="286" customWidth="1"/>
    <col min="2307" max="2307" width="13" style="286" customWidth="1"/>
    <col min="2308" max="2550" width="3.5546875" style="286"/>
    <col min="2551" max="2551" width="41.44140625" style="286" customWidth="1"/>
    <col min="2552" max="2552" width="16.109375" style="286" customWidth="1"/>
    <col min="2553" max="2553" width="14.6640625" style="286" customWidth="1"/>
    <col min="2554" max="2554" width="2.6640625" style="286" customWidth="1"/>
    <col min="2555" max="2555" width="11.44140625" style="286" customWidth="1"/>
    <col min="2556" max="2556" width="14" style="286" customWidth="1"/>
    <col min="2557" max="2557" width="2.6640625" style="286" customWidth="1"/>
    <col min="2558" max="2558" width="14.33203125" style="286" customWidth="1"/>
    <col min="2559" max="2559" width="14" style="286" customWidth="1"/>
    <col min="2560" max="2560" width="14.109375" style="286" customWidth="1"/>
    <col min="2561" max="2561" width="14.33203125" style="286" customWidth="1"/>
    <col min="2562" max="2562" width="14.5546875" style="286" customWidth="1"/>
    <col min="2563" max="2563" width="13" style="286" customWidth="1"/>
    <col min="2564" max="2806" width="3.5546875" style="286"/>
    <col min="2807" max="2807" width="41.44140625" style="286" customWidth="1"/>
    <col min="2808" max="2808" width="16.109375" style="286" customWidth="1"/>
    <col min="2809" max="2809" width="14.6640625" style="286" customWidth="1"/>
    <col min="2810" max="2810" width="2.6640625" style="286" customWidth="1"/>
    <col min="2811" max="2811" width="11.44140625" style="286" customWidth="1"/>
    <col min="2812" max="2812" width="14" style="286" customWidth="1"/>
    <col min="2813" max="2813" width="2.6640625" style="286" customWidth="1"/>
    <col min="2814" max="2814" width="14.33203125" style="286" customWidth="1"/>
    <col min="2815" max="2815" width="14" style="286" customWidth="1"/>
    <col min="2816" max="2816" width="14.109375" style="286" customWidth="1"/>
    <col min="2817" max="2817" width="14.33203125" style="286" customWidth="1"/>
    <col min="2818" max="2818" width="14.5546875" style="286" customWidth="1"/>
    <col min="2819" max="2819" width="13" style="286" customWidth="1"/>
    <col min="2820" max="3062" width="3.5546875" style="286"/>
    <col min="3063" max="3063" width="41.44140625" style="286" customWidth="1"/>
    <col min="3064" max="3064" width="16.109375" style="286" customWidth="1"/>
    <col min="3065" max="3065" width="14.6640625" style="286" customWidth="1"/>
    <col min="3066" max="3066" width="2.6640625" style="286" customWidth="1"/>
    <col min="3067" max="3067" width="11.44140625" style="286" customWidth="1"/>
    <col min="3068" max="3068" width="14" style="286" customWidth="1"/>
    <col min="3069" max="3069" width="2.6640625" style="286" customWidth="1"/>
    <col min="3070" max="3070" width="14.33203125" style="286" customWidth="1"/>
    <col min="3071" max="3071" width="14" style="286" customWidth="1"/>
    <col min="3072" max="3072" width="14.109375" style="286" customWidth="1"/>
    <col min="3073" max="3073" width="14.33203125" style="286" customWidth="1"/>
    <col min="3074" max="3074" width="14.5546875" style="286" customWidth="1"/>
    <col min="3075" max="3075" width="13" style="286" customWidth="1"/>
    <col min="3076" max="3318" width="3.5546875" style="286"/>
    <col min="3319" max="3319" width="41.44140625" style="286" customWidth="1"/>
    <col min="3320" max="3320" width="16.109375" style="286" customWidth="1"/>
    <col min="3321" max="3321" width="14.6640625" style="286" customWidth="1"/>
    <col min="3322" max="3322" width="2.6640625" style="286" customWidth="1"/>
    <col min="3323" max="3323" width="11.44140625" style="286" customWidth="1"/>
    <col min="3324" max="3324" width="14" style="286" customWidth="1"/>
    <col min="3325" max="3325" width="2.6640625" style="286" customWidth="1"/>
    <col min="3326" max="3326" width="14.33203125" style="286" customWidth="1"/>
    <col min="3327" max="3327" width="14" style="286" customWidth="1"/>
    <col min="3328" max="3328" width="14.109375" style="286" customWidth="1"/>
    <col min="3329" max="3329" width="14.33203125" style="286" customWidth="1"/>
    <col min="3330" max="3330" width="14.5546875" style="286" customWidth="1"/>
    <col min="3331" max="3331" width="13" style="286" customWidth="1"/>
    <col min="3332" max="3574" width="3.5546875" style="286"/>
    <col min="3575" max="3575" width="41.44140625" style="286" customWidth="1"/>
    <col min="3576" max="3576" width="16.109375" style="286" customWidth="1"/>
    <col min="3577" max="3577" width="14.6640625" style="286" customWidth="1"/>
    <col min="3578" max="3578" width="2.6640625" style="286" customWidth="1"/>
    <col min="3579" max="3579" width="11.44140625" style="286" customWidth="1"/>
    <col min="3580" max="3580" width="14" style="286" customWidth="1"/>
    <col min="3581" max="3581" width="2.6640625" style="286" customWidth="1"/>
    <col min="3582" max="3582" width="14.33203125" style="286" customWidth="1"/>
    <col min="3583" max="3583" width="14" style="286" customWidth="1"/>
    <col min="3584" max="3584" width="14.109375" style="286" customWidth="1"/>
    <col min="3585" max="3585" width="14.33203125" style="286" customWidth="1"/>
    <col min="3586" max="3586" width="14.5546875" style="286" customWidth="1"/>
    <col min="3587" max="3587" width="13" style="286" customWidth="1"/>
    <col min="3588" max="3830" width="3.5546875" style="286"/>
    <col min="3831" max="3831" width="41.44140625" style="286" customWidth="1"/>
    <col min="3832" max="3832" width="16.109375" style="286" customWidth="1"/>
    <col min="3833" max="3833" width="14.6640625" style="286" customWidth="1"/>
    <col min="3834" max="3834" width="2.6640625" style="286" customWidth="1"/>
    <col min="3835" max="3835" width="11.44140625" style="286" customWidth="1"/>
    <col min="3836" max="3836" width="14" style="286" customWidth="1"/>
    <col min="3837" max="3837" width="2.6640625" style="286" customWidth="1"/>
    <col min="3838" max="3838" width="14.33203125" style="286" customWidth="1"/>
    <col min="3839" max="3839" width="14" style="286" customWidth="1"/>
    <col min="3840" max="3840" width="14.109375" style="286" customWidth="1"/>
    <col min="3841" max="3841" width="14.33203125" style="286" customWidth="1"/>
    <col min="3842" max="3842" width="14.5546875" style="286" customWidth="1"/>
    <col min="3843" max="3843" width="13" style="286" customWidth="1"/>
    <col min="3844" max="4086" width="3.5546875" style="286"/>
    <col min="4087" max="4087" width="41.44140625" style="286" customWidth="1"/>
    <col min="4088" max="4088" width="16.109375" style="286" customWidth="1"/>
    <col min="4089" max="4089" width="14.6640625" style="286" customWidth="1"/>
    <col min="4090" max="4090" width="2.6640625" style="286" customWidth="1"/>
    <col min="4091" max="4091" width="11.44140625" style="286" customWidth="1"/>
    <col min="4092" max="4092" width="14" style="286" customWidth="1"/>
    <col min="4093" max="4093" width="2.6640625" style="286" customWidth="1"/>
    <col min="4094" max="4094" width="14.33203125" style="286" customWidth="1"/>
    <col min="4095" max="4095" width="14" style="286" customWidth="1"/>
    <col min="4096" max="4096" width="14.109375" style="286" customWidth="1"/>
    <col min="4097" max="4097" width="14.33203125" style="286" customWidth="1"/>
    <col min="4098" max="4098" width="14.5546875" style="286" customWidth="1"/>
    <col min="4099" max="4099" width="13" style="286" customWidth="1"/>
    <col min="4100" max="4342" width="3.5546875" style="286"/>
    <col min="4343" max="4343" width="41.44140625" style="286" customWidth="1"/>
    <col min="4344" max="4344" width="16.109375" style="286" customWidth="1"/>
    <col min="4345" max="4345" width="14.6640625" style="286" customWidth="1"/>
    <col min="4346" max="4346" width="2.6640625" style="286" customWidth="1"/>
    <col min="4347" max="4347" width="11.44140625" style="286" customWidth="1"/>
    <col min="4348" max="4348" width="14" style="286" customWidth="1"/>
    <col min="4349" max="4349" width="2.6640625" style="286" customWidth="1"/>
    <col min="4350" max="4350" width="14.33203125" style="286" customWidth="1"/>
    <col min="4351" max="4351" width="14" style="286" customWidth="1"/>
    <col min="4352" max="4352" width="14.109375" style="286" customWidth="1"/>
    <col min="4353" max="4353" width="14.33203125" style="286" customWidth="1"/>
    <col min="4354" max="4354" width="14.5546875" style="286" customWidth="1"/>
    <col min="4355" max="4355" width="13" style="286" customWidth="1"/>
    <col min="4356" max="4598" width="3.5546875" style="286"/>
    <col min="4599" max="4599" width="41.44140625" style="286" customWidth="1"/>
    <col min="4600" max="4600" width="16.109375" style="286" customWidth="1"/>
    <col min="4601" max="4601" width="14.6640625" style="286" customWidth="1"/>
    <col min="4602" max="4602" width="2.6640625" style="286" customWidth="1"/>
    <col min="4603" max="4603" width="11.44140625" style="286" customWidth="1"/>
    <col min="4604" max="4604" width="14" style="286" customWidth="1"/>
    <col min="4605" max="4605" width="2.6640625" style="286" customWidth="1"/>
    <col min="4606" max="4606" width="14.33203125" style="286" customWidth="1"/>
    <col min="4607" max="4607" width="14" style="286" customWidth="1"/>
    <col min="4608" max="4608" width="14.109375" style="286" customWidth="1"/>
    <col min="4609" max="4609" width="14.33203125" style="286" customWidth="1"/>
    <col min="4610" max="4610" width="14.5546875" style="286" customWidth="1"/>
    <col min="4611" max="4611" width="13" style="286" customWidth="1"/>
    <col min="4612" max="4854" width="3.5546875" style="286"/>
    <col min="4855" max="4855" width="41.44140625" style="286" customWidth="1"/>
    <col min="4856" max="4856" width="16.109375" style="286" customWidth="1"/>
    <col min="4857" max="4857" width="14.6640625" style="286" customWidth="1"/>
    <col min="4858" max="4858" width="2.6640625" style="286" customWidth="1"/>
    <col min="4859" max="4859" width="11.44140625" style="286" customWidth="1"/>
    <col min="4860" max="4860" width="14" style="286" customWidth="1"/>
    <col min="4861" max="4861" width="2.6640625" style="286" customWidth="1"/>
    <col min="4862" max="4862" width="14.33203125" style="286" customWidth="1"/>
    <col min="4863" max="4863" width="14" style="286" customWidth="1"/>
    <col min="4864" max="4864" width="14.109375" style="286" customWidth="1"/>
    <col min="4865" max="4865" width="14.33203125" style="286" customWidth="1"/>
    <col min="4866" max="4866" width="14.5546875" style="286" customWidth="1"/>
    <col min="4867" max="4867" width="13" style="286" customWidth="1"/>
    <col min="4868" max="5110" width="3.5546875" style="286"/>
    <col min="5111" max="5111" width="41.44140625" style="286" customWidth="1"/>
    <col min="5112" max="5112" width="16.109375" style="286" customWidth="1"/>
    <col min="5113" max="5113" width="14.6640625" style="286" customWidth="1"/>
    <col min="5114" max="5114" width="2.6640625" style="286" customWidth="1"/>
    <col min="5115" max="5115" width="11.44140625" style="286" customWidth="1"/>
    <col min="5116" max="5116" width="14" style="286" customWidth="1"/>
    <col min="5117" max="5117" width="2.6640625" style="286" customWidth="1"/>
    <col min="5118" max="5118" width="14.33203125" style="286" customWidth="1"/>
    <col min="5119" max="5119" width="14" style="286" customWidth="1"/>
    <col min="5120" max="5120" width="14.109375" style="286" customWidth="1"/>
    <col min="5121" max="5121" width="14.33203125" style="286" customWidth="1"/>
    <col min="5122" max="5122" width="14.5546875" style="286" customWidth="1"/>
    <col min="5123" max="5123" width="13" style="286" customWidth="1"/>
    <col min="5124" max="5366" width="3.5546875" style="286"/>
    <col min="5367" max="5367" width="41.44140625" style="286" customWidth="1"/>
    <col min="5368" max="5368" width="16.109375" style="286" customWidth="1"/>
    <col min="5369" max="5369" width="14.6640625" style="286" customWidth="1"/>
    <col min="5370" max="5370" width="2.6640625" style="286" customWidth="1"/>
    <col min="5371" max="5371" width="11.44140625" style="286" customWidth="1"/>
    <col min="5372" max="5372" width="14" style="286" customWidth="1"/>
    <col min="5373" max="5373" width="2.6640625" style="286" customWidth="1"/>
    <col min="5374" max="5374" width="14.33203125" style="286" customWidth="1"/>
    <col min="5375" max="5375" width="14" style="286" customWidth="1"/>
    <col min="5376" max="5376" width="14.109375" style="286" customWidth="1"/>
    <col min="5377" max="5377" width="14.33203125" style="286" customWidth="1"/>
    <col min="5378" max="5378" width="14.5546875" style="286" customWidth="1"/>
    <col min="5379" max="5379" width="13" style="286" customWidth="1"/>
    <col min="5380" max="5622" width="3.5546875" style="286"/>
    <col min="5623" max="5623" width="41.44140625" style="286" customWidth="1"/>
    <col min="5624" max="5624" width="16.109375" style="286" customWidth="1"/>
    <col min="5625" max="5625" width="14.6640625" style="286" customWidth="1"/>
    <col min="5626" max="5626" width="2.6640625" style="286" customWidth="1"/>
    <col min="5627" max="5627" width="11.44140625" style="286" customWidth="1"/>
    <col min="5628" max="5628" width="14" style="286" customWidth="1"/>
    <col min="5629" max="5629" width="2.6640625" style="286" customWidth="1"/>
    <col min="5630" max="5630" width="14.33203125" style="286" customWidth="1"/>
    <col min="5631" max="5631" width="14" style="286" customWidth="1"/>
    <col min="5632" max="5632" width="14.109375" style="286" customWidth="1"/>
    <col min="5633" max="5633" width="14.33203125" style="286" customWidth="1"/>
    <col min="5634" max="5634" width="14.5546875" style="286" customWidth="1"/>
    <col min="5635" max="5635" width="13" style="286" customWidth="1"/>
    <col min="5636" max="5878" width="3.5546875" style="286"/>
    <col min="5879" max="5879" width="41.44140625" style="286" customWidth="1"/>
    <col min="5880" max="5880" width="16.109375" style="286" customWidth="1"/>
    <col min="5881" max="5881" width="14.6640625" style="286" customWidth="1"/>
    <col min="5882" max="5882" width="2.6640625" style="286" customWidth="1"/>
    <col min="5883" max="5883" width="11.44140625" style="286" customWidth="1"/>
    <col min="5884" max="5884" width="14" style="286" customWidth="1"/>
    <col min="5885" max="5885" width="2.6640625" style="286" customWidth="1"/>
    <col min="5886" max="5886" width="14.33203125" style="286" customWidth="1"/>
    <col min="5887" max="5887" width="14" style="286" customWidth="1"/>
    <col min="5888" max="5888" width="14.109375" style="286" customWidth="1"/>
    <col min="5889" max="5889" width="14.33203125" style="286" customWidth="1"/>
    <col min="5890" max="5890" width="14.5546875" style="286" customWidth="1"/>
    <col min="5891" max="5891" width="13" style="286" customWidth="1"/>
    <col min="5892" max="6134" width="3.5546875" style="286"/>
    <col min="6135" max="6135" width="41.44140625" style="286" customWidth="1"/>
    <col min="6136" max="6136" width="16.109375" style="286" customWidth="1"/>
    <col min="6137" max="6137" width="14.6640625" style="286" customWidth="1"/>
    <col min="6138" max="6138" width="2.6640625" style="286" customWidth="1"/>
    <col min="6139" max="6139" width="11.44140625" style="286" customWidth="1"/>
    <col min="6140" max="6140" width="14" style="286" customWidth="1"/>
    <col min="6141" max="6141" width="2.6640625" style="286" customWidth="1"/>
    <col min="6142" max="6142" width="14.33203125" style="286" customWidth="1"/>
    <col min="6143" max="6143" width="14" style="286" customWidth="1"/>
    <col min="6144" max="6144" width="14.109375" style="286" customWidth="1"/>
    <col min="6145" max="6145" width="14.33203125" style="286" customWidth="1"/>
    <col min="6146" max="6146" width="14.5546875" style="286" customWidth="1"/>
    <col min="6147" max="6147" width="13" style="286" customWidth="1"/>
    <col min="6148" max="6390" width="3.5546875" style="286"/>
    <col min="6391" max="6391" width="41.44140625" style="286" customWidth="1"/>
    <col min="6392" max="6392" width="16.109375" style="286" customWidth="1"/>
    <col min="6393" max="6393" width="14.6640625" style="286" customWidth="1"/>
    <col min="6394" max="6394" width="2.6640625" style="286" customWidth="1"/>
    <col min="6395" max="6395" width="11.44140625" style="286" customWidth="1"/>
    <col min="6396" max="6396" width="14" style="286" customWidth="1"/>
    <col min="6397" max="6397" width="2.6640625" style="286" customWidth="1"/>
    <col min="6398" max="6398" width="14.33203125" style="286" customWidth="1"/>
    <col min="6399" max="6399" width="14" style="286" customWidth="1"/>
    <col min="6400" max="6400" width="14.109375" style="286" customWidth="1"/>
    <col min="6401" max="6401" width="14.33203125" style="286" customWidth="1"/>
    <col min="6402" max="6402" width="14.5546875" style="286" customWidth="1"/>
    <col min="6403" max="6403" width="13" style="286" customWidth="1"/>
    <col min="6404" max="6646" width="3.5546875" style="286"/>
    <col min="6647" max="6647" width="41.44140625" style="286" customWidth="1"/>
    <col min="6648" max="6648" width="16.109375" style="286" customWidth="1"/>
    <col min="6649" max="6649" width="14.6640625" style="286" customWidth="1"/>
    <col min="6650" max="6650" width="2.6640625" style="286" customWidth="1"/>
    <col min="6651" max="6651" width="11.44140625" style="286" customWidth="1"/>
    <col min="6652" max="6652" width="14" style="286" customWidth="1"/>
    <col min="6653" max="6653" width="2.6640625" style="286" customWidth="1"/>
    <col min="6654" max="6654" width="14.33203125" style="286" customWidth="1"/>
    <col min="6655" max="6655" width="14" style="286" customWidth="1"/>
    <col min="6656" max="6656" width="14.109375" style="286" customWidth="1"/>
    <col min="6657" max="6657" width="14.33203125" style="286" customWidth="1"/>
    <col min="6658" max="6658" width="14.5546875" style="286" customWidth="1"/>
    <col min="6659" max="6659" width="13" style="286" customWidth="1"/>
    <col min="6660" max="6902" width="3.5546875" style="286"/>
    <col min="6903" max="6903" width="41.44140625" style="286" customWidth="1"/>
    <col min="6904" max="6904" width="16.109375" style="286" customWidth="1"/>
    <col min="6905" max="6905" width="14.6640625" style="286" customWidth="1"/>
    <col min="6906" max="6906" width="2.6640625" style="286" customWidth="1"/>
    <col min="6907" max="6907" width="11.44140625" style="286" customWidth="1"/>
    <col min="6908" max="6908" width="14" style="286" customWidth="1"/>
    <col min="6909" max="6909" width="2.6640625" style="286" customWidth="1"/>
    <col min="6910" max="6910" width="14.33203125" style="286" customWidth="1"/>
    <col min="6911" max="6911" width="14" style="286" customWidth="1"/>
    <col min="6912" max="6912" width="14.109375" style="286" customWidth="1"/>
    <col min="6913" max="6913" width="14.33203125" style="286" customWidth="1"/>
    <col min="6914" max="6914" width="14.5546875" style="286" customWidth="1"/>
    <col min="6915" max="6915" width="13" style="286" customWidth="1"/>
    <col min="6916" max="7158" width="3.5546875" style="286"/>
    <col min="7159" max="7159" width="41.44140625" style="286" customWidth="1"/>
    <col min="7160" max="7160" width="16.109375" style="286" customWidth="1"/>
    <col min="7161" max="7161" width="14.6640625" style="286" customWidth="1"/>
    <col min="7162" max="7162" width="2.6640625" style="286" customWidth="1"/>
    <col min="7163" max="7163" width="11.44140625" style="286" customWidth="1"/>
    <col min="7164" max="7164" width="14" style="286" customWidth="1"/>
    <col min="7165" max="7165" width="2.6640625" style="286" customWidth="1"/>
    <col min="7166" max="7166" width="14.33203125" style="286" customWidth="1"/>
    <col min="7167" max="7167" width="14" style="286" customWidth="1"/>
    <col min="7168" max="7168" width="14.109375" style="286" customWidth="1"/>
    <col min="7169" max="7169" width="14.33203125" style="286" customWidth="1"/>
    <col min="7170" max="7170" width="14.5546875" style="286" customWidth="1"/>
    <col min="7171" max="7171" width="13" style="286" customWidth="1"/>
    <col min="7172" max="7414" width="3.5546875" style="286"/>
    <col min="7415" max="7415" width="41.44140625" style="286" customWidth="1"/>
    <col min="7416" max="7416" width="16.109375" style="286" customWidth="1"/>
    <col min="7417" max="7417" width="14.6640625" style="286" customWidth="1"/>
    <col min="7418" max="7418" width="2.6640625" style="286" customWidth="1"/>
    <col min="7419" max="7419" width="11.44140625" style="286" customWidth="1"/>
    <col min="7420" max="7420" width="14" style="286" customWidth="1"/>
    <col min="7421" max="7421" width="2.6640625" style="286" customWidth="1"/>
    <col min="7422" max="7422" width="14.33203125" style="286" customWidth="1"/>
    <col min="7423" max="7423" width="14" style="286" customWidth="1"/>
    <col min="7424" max="7424" width="14.109375" style="286" customWidth="1"/>
    <col min="7425" max="7425" width="14.33203125" style="286" customWidth="1"/>
    <col min="7426" max="7426" width="14.5546875" style="286" customWidth="1"/>
    <col min="7427" max="7427" width="13" style="286" customWidth="1"/>
    <col min="7428" max="7670" width="3.5546875" style="286"/>
    <col min="7671" max="7671" width="41.44140625" style="286" customWidth="1"/>
    <col min="7672" max="7672" width="16.109375" style="286" customWidth="1"/>
    <col min="7673" max="7673" width="14.6640625" style="286" customWidth="1"/>
    <col min="7674" max="7674" width="2.6640625" style="286" customWidth="1"/>
    <col min="7675" max="7675" width="11.44140625" style="286" customWidth="1"/>
    <col min="7676" max="7676" width="14" style="286" customWidth="1"/>
    <col min="7677" max="7677" width="2.6640625" style="286" customWidth="1"/>
    <col min="7678" max="7678" width="14.33203125" style="286" customWidth="1"/>
    <col min="7679" max="7679" width="14" style="286" customWidth="1"/>
    <col min="7680" max="7680" width="14.109375" style="286" customWidth="1"/>
    <col min="7681" max="7681" width="14.33203125" style="286" customWidth="1"/>
    <col min="7682" max="7682" width="14.5546875" style="286" customWidth="1"/>
    <col min="7683" max="7683" width="13" style="286" customWidth="1"/>
    <col min="7684" max="7926" width="3.5546875" style="286"/>
    <col min="7927" max="7927" width="41.44140625" style="286" customWidth="1"/>
    <col min="7928" max="7928" width="16.109375" style="286" customWidth="1"/>
    <col min="7929" max="7929" width="14.6640625" style="286" customWidth="1"/>
    <col min="7930" max="7930" width="2.6640625" style="286" customWidth="1"/>
    <col min="7931" max="7931" width="11.44140625" style="286" customWidth="1"/>
    <col min="7932" max="7932" width="14" style="286" customWidth="1"/>
    <col min="7933" max="7933" width="2.6640625" style="286" customWidth="1"/>
    <col min="7934" max="7934" width="14.33203125" style="286" customWidth="1"/>
    <col min="7935" max="7935" width="14" style="286" customWidth="1"/>
    <col min="7936" max="7936" width="14.109375" style="286" customWidth="1"/>
    <col min="7937" max="7937" width="14.33203125" style="286" customWidth="1"/>
    <col min="7938" max="7938" width="14.5546875" style="286" customWidth="1"/>
    <col min="7939" max="7939" width="13" style="286" customWidth="1"/>
    <col min="7940" max="8182" width="3.5546875" style="286"/>
    <col min="8183" max="8183" width="41.44140625" style="286" customWidth="1"/>
    <col min="8184" max="8184" width="16.109375" style="286" customWidth="1"/>
    <col min="8185" max="8185" width="14.6640625" style="286" customWidth="1"/>
    <col min="8186" max="8186" width="2.6640625" style="286" customWidth="1"/>
    <col min="8187" max="8187" width="11.44140625" style="286" customWidth="1"/>
    <col min="8188" max="8188" width="14" style="286" customWidth="1"/>
    <col min="8189" max="8189" width="2.6640625" style="286" customWidth="1"/>
    <col min="8190" max="8190" width="14.33203125" style="286" customWidth="1"/>
    <col min="8191" max="8191" width="14" style="286" customWidth="1"/>
    <col min="8192" max="8192" width="14.109375" style="286" customWidth="1"/>
    <col min="8193" max="8193" width="14.33203125" style="286" customWidth="1"/>
    <col min="8194" max="8194" width="14.5546875" style="286" customWidth="1"/>
    <col min="8195" max="8195" width="13" style="286" customWidth="1"/>
    <col min="8196" max="8438" width="3.5546875" style="286"/>
    <col min="8439" max="8439" width="41.44140625" style="286" customWidth="1"/>
    <col min="8440" max="8440" width="16.109375" style="286" customWidth="1"/>
    <col min="8441" max="8441" width="14.6640625" style="286" customWidth="1"/>
    <col min="8442" max="8442" width="2.6640625" style="286" customWidth="1"/>
    <col min="8443" max="8443" width="11.44140625" style="286" customWidth="1"/>
    <col min="8444" max="8444" width="14" style="286" customWidth="1"/>
    <col min="8445" max="8445" width="2.6640625" style="286" customWidth="1"/>
    <col min="8446" max="8446" width="14.33203125" style="286" customWidth="1"/>
    <col min="8447" max="8447" width="14" style="286" customWidth="1"/>
    <col min="8448" max="8448" width="14.109375" style="286" customWidth="1"/>
    <col min="8449" max="8449" width="14.33203125" style="286" customWidth="1"/>
    <col min="8450" max="8450" width="14.5546875" style="286" customWidth="1"/>
    <col min="8451" max="8451" width="13" style="286" customWidth="1"/>
    <col min="8452" max="8694" width="3.5546875" style="286"/>
    <col min="8695" max="8695" width="41.44140625" style="286" customWidth="1"/>
    <col min="8696" max="8696" width="16.109375" style="286" customWidth="1"/>
    <col min="8697" max="8697" width="14.6640625" style="286" customWidth="1"/>
    <col min="8698" max="8698" width="2.6640625" style="286" customWidth="1"/>
    <col min="8699" max="8699" width="11.44140625" style="286" customWidth="1"/>
    <col min="8700" max="8700" width="14" style="286" customWidth="1"/>
    <col min="8701" max="8701" width="2.6640625" style="286" customWidth="1"/>
    <col min="8702" max="8702" width="14.33203125" style="286" customWidth="1"/>
    <col min="8703" max="8703" width="14" style="286" customWidth="1"/>
    <col min="8704" max="8704" width="14.109375" style="286" customWidth="1"/>
    <col min="8705" max="8705" width="14.33203125" style="286" customWidth="1"/>
    <col min="8706" max="8706" width="14.5546875" style="286" customWidth="1"/>
    <col min="8707" max="8707" width="13" style="286" customWidth="1"/>
    <col min="8708" max="8950" width="3.5546875" style="286"/>
    <col min="8951" max="8951" width="41.44140625" style="286" customWidth="1"/>
    <col min="8952" max="8952" width="16.109375" style="286" customWidth="1"/>
    <col min="8953" max="8953" width="14.6640625" style="286" customWidth="1"/>
    <col min="8954" max="8954" width="2.6640625" style="286" customWidth="1"/>
    <col min="8955" max="8955" width="11.44140625" style="286" customWidth="1"/>
    <col min="8956" max="8956" width="14" style="286" customWidth="1"/>
    <col min="8957" max="8957" width="2.6640625" style="286" customWidth="1"/>
    <col min="8958" max="8958" width="14.33203125" style="286" customWidth="1"/>
    <col min="8959" max="8959" width="14" style="286" customWidth="1"/>
    <col min="8960" max="8960" width="14.109375" style="286" customWidth="1"/>
    <col min="8961" max="8961" width="14.33203125" style="286" customWidth="1"/>
    <col min="8962" max="8962" width="14.5546875" style="286" customWidth="1"/>
    <col min="8963" max="8963" width="13" style="286" customWidth="1"/>
    <col min="8964" max="9206" width="3.5546875" style="286"/>
    <col min="9207" max="9207" width="41.44140625" style="286" customWidth="1"/>
    <col min="9208" max="9208" width="16.109375" style="286" customWidth="1"/>
    <col min="9209" max="9209" width="14.6640625" style="286" customWidth="1"/>
    <col min="9210" max="9210" width="2.6640625" style="286" customWidth="1"/>
    <col min="9211" max="9211" width="11.44140625" style="286" customWidth="1"/>
    <col min="9212" max="9212" width="14" style="286" customWidth="1"/>
    <col min="9213" max="9213" width="2.6640625" style="286" customWidth="1"/>
    <col min="9214" max="9214" width="14.33203125" style="286" customWidth="1"/>
    <col min="9215" max="9215" width="14" style="286" customWidth="1"/>
    <col min="9216" max="9216" width="14.109375" style="286" customWidth="1"/>
    <col min="9217" max="9217" width="14.33203125" style="286" customWidth="1"/>
    <col min="9218" max="9218" width="14.5546875" style="286" customWidth="1"/>
    <col min="9219" max="9219" width="13" style="286" customWidth="1"/>
    <col min="9220" max="9462" width="3.5546875" style="286"/>
    <col min="9463" max="9463" width="41.44140625" style="286" customWidth="1"/>
    <col min="9464" max="9464" width="16.109375" style="286" customWidth="1"/>
    <col min="9465" max="9465" width="14.6640625" style="286" customWidth="1"/>
    <col min="9466" max="9466" width="2.6640625" style="286" customWidth="1"/>
    <col min="9467" max="9467" width="11.44140625" style="286" customWidth="1"/>
    <col min="9468" max="9468" width="14" style="286" customWidth="1"/>
    <col min="9469" max="9469" width="2.6640625" style="286" customWidth="1"/>
    <col min="9470" max="9470" width="14.33203125" style="286" customWidth="1"/>
    <col min="9471" max="9471" width="14" style="286" customWidth="1"/>
    <col min="9472" max="9472" width="14.109375" style="286" customWidth="1"/>
    <col min="9473" max="9473" width="14.33203125" style="286" customWidth="1"/>
    <col min="9474" max="9474" width="14.5546875" style="286" customWidth="1"/>
    <col min="9475" max="9475" width="13" style="286" customWidth="1"/>
    <col min="9476" max="9718" width="3.5546875" style="286"/>
    <col min="9719" max="9719" width="41.44140625" style="286" customWidth="1"/>
    <col min="9720" max="9720" width="16.109375" style="286" customWidth="1"/>
    <col min="9721" max="9721" width="14.6640625" style="286" customWidth="1"/>
    <col min="9722" max="9722" width="2.6640625" style="286" customWidth="1"/>
    <col min="9723" max="9723" width="11.44140625" style="286" customWidth="1"/>
    <col min="9724" max="9724" width="14" style="286" customWidth="1"/>
    <col min="9725" max="9725" width="2.6640625" style="286" customWidth="1"/>
    <col min="9726" max="9726" width="14.33203125" style="286" customWidth="1"/>
    <col min="9727" max="9727" width="14" style="286" customWidth="1"/>
    <col min="9728" max="9728" width="14.109375" style="286" customWidth="1"/>
    <col min="9729" max="9729" width="14.33203125" style="286" customWidth="1"/>
    <col min="9730" max="9730" width="14.5546875" style="286" customWidth="1"/>
    <col min="9731" max="9731" width="13" style="286" customWidth="1"/>
    <col min="9732" max="9974" width="3.5546875" style="286"/>
    <col min="9975" max="9975" width="41.44140625" style="286" customWidth="1"/>
    <col min="9976" max="9976" width="16.109375" style="286" customWidth="1"/>
    <col min="9977" max="9977" width="14.6640625" style="286" customWidth="1"/>
    <col min="9978" max="9978" width="2.6640625" style="286" customWidth="1"/>
    <col min="9979" max="9979" width="11.44140625" style="286" customWidth="1"/>
    <col min="9980" max="9980" width="14" style="286" customWidth="1"/>
    <col min="9981" max="9981" width="2.6640625" style="286" customWidth="1"/>
    <col min="9982" max="9982" width="14.33203125" style="286" customWidth="1"/>
    <col min="9983" max="9983" width="14" style="286" customWidth="1"/>
    <col min="9984" max="9984" width="14.109375" style="286" customWidth="1"/>
    <col min="9985" max="9985" width="14.33203125" style="286" customWidth="1"/>
    <col min="9986" max="9986" width="14.5546875" style="286" customWidth="1"/>
    <col min="9987" max="9987" width="13" style="286" customWidth="1"/>
    <col min="9988" max="10230" width="3.5546875" style="286"/>
    <col min="10231" max="10231" width="41.44140625" style="286" customWidth="1"/>
    <col min="10232" max="10232" width="16.109375" style="286" customWidth="1"/>
    <col min="10233" max="10233" width="14.6640625" style="286" customWidth="1"/>
    <col min="10234" max="10234" width="2.6640625" style="286" customWidth="1"/>
    <col min="10235" max="10235" width="11.44140625" style="286" customWidth="1"/>
    <col min="10236" max="10236" width="14" style="286" customWidth="1"/>
    <col min="10237" max="10237" width="2.6640625" style="286" customWidth="1"/>
    <col min="10238" max="10238" width="14.33203125" style="286" customWidth="1"/>
    <col min="10239" max="10239" width="14" style="286" customWidth="1"/>
    <col min="10240" max="10240" width="14.109375" style="286" customWidth="1"/>
    <col min="10241" max="10241" width="14.33203125" style="286" customWidth="1"/>
    <col min="10242" max="10242" width="14.5546875" style="286" customWidth="1"/>
    <col min="10243" max="10243" width="13" style="286" customWidth="1"/>
    <col min="10244" max="10486" width="3.5546875" style="286"/>
    <col min="10487" max="10487" width="41.44140625" style="286" customWidth="1"/>
    <col min="10488" max="10488" width="16.109375" style="286" customWidth="1"/>
    <col min="10489" max="10489" width="14.6640625" style="286" customWidth="1"/>
    <col min="10490" max="10490" width="2.6640625" style="286" customWidth="1"/>
    <col min="10491" max="10491" width="11.44140625" style="286" customWidth="1"/>
    <col min="10492" max="10492" width="14" style="286" customWidth="1"/>
    <col min="10493" max="10493" width="2.6640625" style="286" customWidth="1"/>
    <col min="10494" max="10494" width="14.33203125" style="286" customWidth="1"/>
    <col min="10495" max="10495" width="14" style="286" customWidth="1"/>
    <col min="10496" max="10496" width="14.109375" style="286" customWidth="1"/>
    <col min="10497" max="10497" width="14.33203125" style="286" customWidth="1"/>
    <col min="10498" max="10498" width="14.5546875" style="286" customWidth="1"/>
    <col min="10499" max="10499" width="13" style="286" customWidth="1"/>
    <col min="10500" max="10742" width="3.5546875" style="286"/>
    <col min="10743" max="10743" width="41.44140625" style="286" customWidth="1"/>
    <col min="10744" max="10744" width="16.109375" style="286" customWidth="1"/>
    <col min="10745" max="10745" width="14.6640625" style="286" customWidth="1"/>
    <col min="10746" max="10746" width="2.6640625" style="286" customWidth="1"/>
    <col min="10747" max="10747" width="11.44140625" style="286" customWidth="1"/>
    <col min="10748" max="10748" width="14" style="286" customWidth="1"/>
    <col min="10749" max="10749" width="2.6640625" style="286" customWidth="1"/>
    <col min="10750" max="10750" width="14.33203125" style="286" customWidth="1"/>
    <col min="10751" max="10751" width="14" style="286" customWidth="1"/>
    <col min="10752" max="10752" width="14.109375" style="286" customWidth="1"/>
    <col min="10753" max="10753" width="14.33203125" style="286" customWidth="1"/>
    <col min="10754" max="10754" width="14.5546875" style="286" customWidth="1"/>
    <col min="10755" max="10755" width="13" style="286" customWidth="1"/>
    <col min="10756" max="10998" width="3.5546875" style="286"/>
    <col min="10999" max="10999" width="41.44140625" style="286" customWidth="1"/>
    <col min="11000" max="11000" width="16.109375" style="286" customWidth="1"/>
    <col min="11001" max="11001" width="14.6640625" style="286" customWidth="1"/>
    <col min="11002" max="11002" width="2.6640625" style="286" customWidth="1"/>
    <col min="11003" max="11003" width="11.44140625" style="286" customWidth="1"/>
    <col min="11004" max="11004" width="14" style="286" customWidth="1"/>
    <col min="11005" max="11005" width="2.6640625" style="286" customWidth="1"/>
    <col min="11006" max="11006" width="14.33203125" style="286" customWidth="1"/>
    <col min="11007" max="11007" width="14" style="286" customWidth="1"/>
    <col min="11008" max="11008" width="14.109375" style="286" customWidth="1"/>
    <col min="11009" max="11009" width="14.33203125" style="286" customWidth="1"/>
    <col min="11010" max="11010" width="14.5546875" style="286" customWidth="1"/>
    <col min="11011" max="11011" width="13" style="286" customWidth="1"/>
    <col min="11012" max="11254" width="3.5546875" style="286"/>
    <col min="11255" max="11255" width="41.44140625" style="286" customWidth="1"/>
    <col min="11256" max="11256" width="16.109375" style="286" customWidth="1"/>
    <col min="11257" max="11257" width="14.6640625" style="286" customWidth="1"/>
    <col min="11258" max="11258" width="2.6640625" style="286" customWidth="1"/>
    <col min="11259" max="11259" width="11.44140625" style="286" customWidth="1"/>
    <col min="11260" max="11260" width="14" style="286" customWidth="1"/>
    <col min="11261" max="11261" width="2.6640625" style="286" customWidth="1"/>
    <col min="11262" max="11262" width="14.33203125" style="286" customWidth="1"/>
    <col min="11263" max="11263" width="14" style="286" customWidth="1"/>
    <col min="11264" max="11264" width="14.109375" style="286" customWidth="1"/>
    <col min="11265" max="11265" width="14.33203125" style="286" customWidth="1"/>
    <col min="11266" max="11266" width="14.5546875" style="286" customWidth="1"/>
    <col min="11267" max="11267" width="13" style="286" customWidth="1"/>
    <col min="11268" max="11510" width="3.5546875" style="286"/>
    <col min="11511" max="11511" width="41.44140625" style="286" customWidth="1"/>
    <col min="11512" max="11512" width="16.109375" style="286" customWidth="1"/>
    <col min="11513" max="11513" width="14.6640625" style="286" customWidth="1"/>
    <col min="11514" max="11514" width="2.6640625" style="286" customWidth="1"/>
    <col min="11515" max="11515" width="11.44140625" style="286" customWidth="1"/>
    <col min="11516" max="11516" width="14" style="286" customWidth="1"/>
    <col min="11517" max="11517" width="2.6640625" style="286" customWidth="1"/>
    <col min="11518" max="11518" width="14.33203125" style="286" customWidth="1"/>
    <col min="11519" max="11519" width="14" style="286" customWidth="1"/>
    <col min="11520" max="11520" width="14.109375" style="286" customWidth="1"/>
    <col min="11521" max="11521" width="14.33203125" style="286" customWidth="1"/>
    <col min="11522" max="11522" width="14.5546875" style="286" customWidth="1"/>
    <col min="11523" max="11523" width="13" style="286" customWidth="1"/>
    <col min="11524" max="11766" width="3.5546875" style="286"/>
    <col min="11767" max="11767" width="41.44140625" style="286" customWidth="1"/>
    <col min="11768" max="11768" width="16.109375" style="286" customWidth="1"/>
    <col min="11769" max="11769" width="14.6640625" style="286" customWidth="1"/>
    <col min="11770" max="11770" width="2.6640625" style="286" customWidth="1"/>
    <col min="11771" max="11771" width="11.44140625" style="286" customWidth="1"/>
    <col min="11772" max="11772" width="14" style="286" customWidth="1"/>
    <col min="11773" max="11773" width="2.6640625" style="286" customWidth="1"/>
    <col min="11774" max="11774" width="14.33203125" style="286" customWidth="1"/>
    <col min="11775" max="11775" width="14" style="286" customWidth="1"/>
    <col min="11776" max="11776" width="14.109375" style="286" customWidth="1"/>
    <col min="11777" max="11777" width="14.33203125" style="286" customWidth="1"/>
    <col min="11778" max="11778" width="14.5546875" style="286" customWidth="1"/>
    <col min="11779" max="11779" width="13" style="286" customWidth="1"/>
    <col min="11780" max="12022" width="3.5546875" style="286"/>
    <col min="12023" max="12023" width="41.44140625" style="286" customWidth="1"/>
    <col min="12024" max="12024" width="16.109375" style="286" customWidth="1"/>
    <col min="12025" max="12025" width="14.6640625" style="286" customWidth="1"/>
    <col min="12026" max="12026" width="2.6640625" style="286" customWidth="1"/>
    <col min="12027" max="12027" width="11.44140625" style="286" customWidth="1"/>
    <col min="12028" max="12028" width="14" style="286" customWidth="1"/>
    <col min="12029" max="12029" width="2.6640625" style="286" customWidth="1"/>
    <col min="12030" max="12030" width="14.33203125" style="286" customWidth="1"/>
    <col min="12031" max="12031" width="14" style="286" customWidth="1"/>
    <col min="12032" max="12032" width="14.109375" style="286" customWidth="1"/>
    <col min="12033" max="12033" width="14.33203125" style="286" customWidth="1"/>
    <col min="12034" max="12034" width="14.5546875" style="286" customWidth="1"/>
    <col min="12035" max="12035" width="13" style="286" customWidth="1"/>
    <col min="12036" max="12278" width="3.5546875" style="286"/>
    <col min="12279" max="12279" width="41.44140625" style="286" customWidth="1"/>
    <col min="12280" max="12280" width="16.109375" style="286" customWidth="1"/>
    <col min="12281" max="12281" width="14.6640625" style="286" customWidth="1"/>
    <col min="12282" max="12282" width="2.6640625" style="286" customWidth="1"/>
    <col min="12283" max="12283" width="11.44140625" style="286" customWidth="1"/>
    <col min="12284" max="12284" width="14" style="286" customWidth="1"/>
    <col min="12285" max="12285" width="2.6640625" style="286" customWidth="1"/>
    <col min="12286" max="12286" width="14.33203125" style="286" customWidth="1"/>
    <col min="12287" max="12287" width="14" style="286" customWidth="1"/>
    <col min="12288" max="12288" width="14.109375" style="286" customWidth="1"/>
    <col min="12289" max="12289" width="14.33203125" style="286" customWidth="1"/>
    <col min="12290" max="12290" width="14.5546875" style="286" customWidth="1"/>
    <col min="12291" max="12291" width="13" style="286" customWidth="1"/>
    <col min="12292" max="12534" width="3.5546875" style="286"/>
    <col min="12535" max="12535" width="41.44140625" style="286" customWidth="1"/>
    <col min="12536" max="12536" width="16.109375" style="286" customWidth="1"/>
    <col min="12537" max="12537" width="14.6640625" style="286" customWidth="1"/>
    <col min="12538" max="12538" width="2.6640625" style="286" customWidth="1"/>
    <col min="12539" max="12539" width="11.44140625" style="286" customWidth="1"/>
    <col min="12540" max="12540" width="14" style="286" customWidth="1"/>
    <col min="12541" max="12541" width="2.6640625" style="286" customWidth="1"/>
    <col min="12542" max="12542" width="14.33203125" style="286" customWidth="1"/>
    <col min="12543" max="12543" width="14" style="286" customWidth="1"/>
    <col min="12544" max="12544" width="14.109375" style="286" customWidth="1"/>
    <col min="12545" max="12545" width="14.33203125" style="286" customWidth="1"/>
    <col min="12546" max="12546" width="14.5546875" style="286" customWidth="1"/>
    <col min="12547" max="12547" width="13" style="286" customWidth="1"/>
    <col min="12548" max="12790" width="3.5546875" style="286"/>
    <col min="12791" max="12791" width="41.44140625" style="286" customWidth="1"/>
    <col min="12792" max="12792" width="16.109375" style="286" customWidth="1"/>
    <col min="12793" max="12793" width="14.6640625" style="286" customWidth="1"/>
    <col min="12794" max="12794" width="2.6640625" style="286" customWidth="1"/>
    <col min="12795" max="12795" width="11.44140625" style="286" customWidth="1"/>
    <col min="12796" max="12796" width="14" style="286" customWidth="1"/>
    <col min="12797" max="12797" width="2.6640625" style="286" customWidth="1"/>
    <col min="12798" max="12798" width="14.33203125" style="286" customWidth="1"/>
    <col min="12799" max="12799" width="14" style="286" customWidth="1"/>
    <col min="12800" max="12800" width="14.109375" style="286" customWidth="1"/>
    <col min="12801" max="12801" width="14.33203125" style="286" customWidth="1"/>
    <col min="12802" max="12802" width="14.5546875" style="286" customWidth="1"/>
    <col min="12803" max="12803" width="13" style="286" customWidth="1"/>
    <col min="12804" max="13046" width="3.5546875" style="286"/>
    <col min="13047" max="13047" width="41.44140625" style="286" customWidth="1"/>
    <col min="13048" max="13048" width="16.109375" style="286" customWidth="1"/>
    <col min="13049" max="13049" width="14.6640625" style="286" customWidth="1"/>
    <col min="13050" max="13050" width="2.6640625" style="286" customWidth="1"/>
    <col min="13051" max="13051" width="11.44140625" style="286" customWidth="1"/>
    <col min="13052" max="13052" width="14" style="286" customWidth="1"/>
    <col min="13053" max="13053" width="2.6640625" style="286" customWidth="1"/>
    <col min="13054" max="13054" width="14.33203125" style="286" customWidth="1"/>
    <col min="13055" max="13055" width="14" style="286" customWidth="1"/>
    <col min="13056" max="13056" width="14.109375" style="286" customWidth="1"/>
    <col min="13057" max="13057" width="14.33203125" style="286" customWidth="1"/>
    <col min="13058" max="13058" width="14.5546875" style="286" customWidth="1"/>
    <col min="13059" max="13059" width="13" style="286" customWidth="1"/>
    <col min="13060" max="13302" width="3.5546875" style="286"/>
    <col min="13303" max="13303" width="41.44140625" style="286" customWidth="1"/>
    <col min="13304" max="13304" width="16.109375" style="286" customWidth="1"/>
    <col min="13305" max="13305" width="14.6640625" style="286" customWidth="1"/>
    <col min="13306" max="13306" width="2.6640625" style="286" customWidth="1"/>
    <col min="13307" max="13307" width="11.44140625" style="286" customWidth="1"/>
    <col min="13308" max="13308" width="14" style="286" customWidth="1"/>
    <col min="13309" max="13309" width="2.6640625" style="286" customWidth="1"/>
    <col min="13310" max="13310" width="14.33203125" style="286" customWidth="1"/>
    <col min="13311" max="13311" width="14" style="286" customWidth="1"/>
    <col min="13312" max="13312" width="14.109375" style="286" customWidth="1"/>
    <col min="13313" max="13313" width="14.33203125" style="286" customWidth="1"/>
    <col min="13314" max="13314" width="14.5546875" style="286" customWidth="1"/>
    <col min="13315" max="13315" width="13" style="286" customWidth="1"/>
    <col min="13316" max="13558" width="3.5546875" style="286"/>
    <col min="13559" max="13559" width="41.44140625" style="286" customWidth="1"/>
    <col min="13560" max="13560" width="16.109375" style="286" customWidth="1"/>
    <col min="13561" max="13561" width="14.6640625" style="286" customWidth="1"/>
    <col min="13562" max="13562" width="2.6640625" style="286" customWidth="1"/>
    <col min="13563" max="13563" width="11.44140625" style="286" customWidth="1"/>
    <col min="13564" max="13564" width="14" style="286" customWidth="1"/>
    <col min="13565" max="13565" width="2.6640625" style="286" customWidth="1"/>
    <col min="13566" max="13566" width="14.33203125" style="286" customWidth="1"/>
    <col min="13567" max="13567" width="14" style="286" customWidth="1"/>
    <col min="13568" max="13568" width="14.109375" style="286" customWidth="1"/>
    <col min="13569" max="13569" width="14.33203125" style="286" customWidth="1"/>
    <col min="13570" max="13570" width="14.5546875" style="286" customWidth="1"/>
    <col min="13571" max="13571" width="13" style="286" customWidth="1"/>
    <col min="13572" max="13814" width="3.5546875" style="286"/>
    <col min="13815" max="13815" width="41.44140625" style="286" customWidth="1"/>
    <col min="13816" max="13816" width="16.109375" style="286" customWidth="1"/>
    <col min="13817" max="13817" width="14.6640625" style="286" customWidth="1"/>
    <col min="13818" max="13818" width="2.6640625" style="286" customWidth="1"/>
    <col min="13819" max="13819" width="11.44140625" style="286" customWidth="1"/>
    <col min="13820" max="13820" width="14" style="286" customWidth="1"/>
    <col min="13821" max="13821" width="2.6640625" style="286" customWidth="1"/>
    <col min="13822" max="13822" width="14.33203125" style="286" customWidth="1"/>
    <col min="13823" max="13823" width="14" style="286" customWidth="1"/>
    <col min="13824" max="13824" width="14.109375" style="286" customWidth="1"/>
    <col min="13825" max="13825" width="14.33203125" style="286" customWidth="1"/>
    <col min="13826" max="13826" width="14.5546875" style="286" customWidth="1"/>
    <col min="13827" max="13827" width="13" style="286" customWidth="1"/>
    <col min="13828" max="14070" width="3.5546875" style="286"/>
    <col min="14071" max="14071" width="41.44140625" style="286" customWidth="1"/>
    <col min="14072" max="14072" width="16.109375" style="286" customWidth="1"/>
    <col min="14073" max="14073" width="14.6640625" style="286" customWidth="1"/>
    <col min="14074" max="14074" width="2.6640625" style="286" customWidth="1"/>
    <col min="14075" max="14075" width="11.44140625" style="286" customWidth="1"/>
    <col min="14076" max="14076" width="14" style="286" customWidth="1"/>
    <col min="14077" max="14077" width="2.6640625" style="286" customWidth="1"/>
    <col min="14078" max="14078" width="14.33203125" style="286" customWidth="1"/>
    <col min="14079" max="14079" width="14" style="286" customWidth="1"/>
    <col min="14080" max="14080" width="14.109375" style="286" customWidth="1"/>
    <col min="14081" max="14081" width="14.33203125" style="286" customWidth="1"/>
    <col min="14082" max="14082" width="14.5546875" style="286" customWidth="1"/>
    <col min="14083" max="14083" width="13" style="286" customWidth="1"/>
    <col min="14084" max="14326" width="3.5546875" style="286"/>
    <col min="14327" max="14327" width="41.44140625" style="286" customWidth="1"/>
    <col min="14328" max="14328" width="16.109375" style="286" customWidth="1"/>
    <col min="14329" max="14329" width="14.6640625" style="286" customWidth="1"/>
    <col min="14330" max="14330" width="2.6640625" style="286" customWidth="1"/>
    <col min="14331" max="14331" width="11.44140625" style="286" customWidth="1"/>
    <col min="14332" max="14332" width="14" style="286" customWidth="1"/>
    <col min="14333" max="14333" width="2.6640625" style="286" customWidth="1"/>
    <col min="14334" max="14334" width="14.33203125" style="286" customWidth="1"/>
    <col min="14335" max="14335" width="14" style="286" customWidth="1"/>
    <col min="14336" max="14336" width="14.109375" style="286" customWidth="1"/>
    <col min="14337" max="14337" width="14.33203125" style="286" customWidth="1"/>
    <col min="14338" max="14338" width="14.5546875" style="286" customWidth="1"/>
    <col min="14339" max="14339" width="13" style="286" customWidth="1"/>
    <col min="14340" max="14582" width="3.5546875" style="286"/>
    <col min="14583" max="14583" width="41.44140625" style="286" customWidth="1"/>
    <col min="14584" max="14584" width="16.109375" style="286" customWidth="1"/>
    <col min="14585" max="14585" width="14.6640625" style="286" customWidth="1"/>
    <col min="14586" max="14586" width="2.6640625" style="286" customWidth="1"/>
    <col min="14587" max="14587" width="11.44140625" style="286" customWidth="1"/>
    <col min="14588" max="14588" width="14" style="286" customWidth="1"/>
    <col min="14589" max="14589" width="2.6640625" style="286" customWidth="1"/>
    <col min="14590" max="14590" width="14.33203125" style="286" customWidth="1"/>
    <col min="14591" max="14591" width="14" style="286" customWidth="1"/>
    <col min="14592" max="14592" width="14.109375" style="286" customWidth="1"/>
    <col min="14593" max="14593" width="14.33203125" style="286" customWidth="1"/>
    <col min="14594" max="14594" width="14.5546875" style="286" customWidth="1"/>
    <col min="14595" max="14595" width="13" style="286" customWidth="1"/>
    <col min="14596" max="14838" width="3.5546875" style="286"/>
    <col min="14839" max="14839" width="41.44140625" style="286" customWidth="1"/>
    <col min="14840" max="14840" width="16.109375" style="286" customWidth="1"/>
    <col min="14841" max="14841" width="14.6640625" style="286" customWidth="1"/>
    <col min="14842" max="14842" width="2.6640625" style="286" customWidth="1"/>
    <col min="14843" max="14843" width="11.44140625" style="286" customWidth="1"/>
    <col min="14844" max="14844" width="14" style="286" customWidth="1"/>
    <col min="14845" max="14845" width="2.6640625" style="286" customWidth="1"/>
    <col min="14846" max="14846" width="14.33203125" style="286" customWidth="1"/>
    <col min="14847" max="14847" width="14" style="286" customWidth="1"/>
    <col min="14848" max="14848" width="14.109375" style="286" customWidth="1"/>
    <col min="14849" max="14849" width="14.33203125" style="286" customWidth="1"/>
    <col min="14850" max="14850" width="14.5546875" style="286" customWidth="1"/>
    <col min="14851" max="14851" width="13" style="286" customWidth="1"/>
    <col min="14852" max="15094" width="3.5546875" style="286"/>
    <col min="15095" max="15095" width="41.44140625" style="286" customWidth="1"/>
    <col min="15096" max="15096" width="16.109375" style="286" customWidth="1"/>
    <col min="15097" max="15097" width="14.6640625" style="286" customWidth="1"/>
    <col min="15098" max="15098" width="2.6640625" style="286" customWidth="1"/>
    <col min="15099" max="15099" width="11.44140625" style="286" customWidth="1"/>
    <col min="15100" max="15100" width="14" style="286" customWidth="1"/>
    <col min="15101" max="15101" width="2.6640625" style="286" customWidth="1"/>
    <col min="15102" max="15102" width="14.33203125" style="286" customWidth="1"/>
    <col min="15103" max="15103" width="14" style="286" customWidth="1"/>
    <col min="15104" max="15104" width="14.109375" style="286" customWidth="1"/>
    <col min="15105" max="15105" width="14.33203125" style="286" customWidth="1"/>
    <col min="15106" max="15106" width="14.5546875" style="286" customWidth="1"/>
    <col min="15107" max="15107" width="13" style="286" customWidth="1"/>
    <col min="15108" max="15350" width="3.5546875" style="286"/>
    <col min="15351" max="15351" width="41.44140625" style="286" customWidth="1"/>
    <col min="15352" max="15352" width="16.109375" style="286" customWidth="1"/>
    <col min="15353" max="15353" width="14.6640625" style="286" customWidth="1"/>
    <col min="15354" max="15354" width="2.6640625" style="286" customWidth="1"/>
    <col min="15355" max="15355" width="11.44140625" style="286" customWidth="1"/>
    <col min="15356" max="15356" width="14" style="286" customWidth="1"/>
    <col min="15357" max="15357" width="2.6640625" style="286" customWidth="1"/>
    <col min="15358" max="15358" width="14.33203125" style="286" customWidth="1"/>
    <col min="15359" max="15359" width="14" style="286" customWidth="1"/>
    <col min="15360" max="15360" width="14.109375" style="286" customWidth="1"/>
    <col min="15361" max="15361" width="14.33203125" style="286" customWidth="1"/>
    <col min="15362" max="15362" width="14.5546875" style="286" customWidth="1"/>
    <col min="15363" max="15363" width="13" style="286" customWidth="1"/>
    <col min="15364" max="15606" width="3.5546875" style="286"/>
    <col min="15607" max="15607" width="41.44140625" style="286" customWidth="1"/>
    <col min="15608" max="15608" width="16.109375" style="286" customWidth="1"/>
    <col min="15609" max="15609" width="14.6640625" style="286" customWidth="1"/>
    <col min="15610" max="15610" width="2.6640625" style="286" customWidth="1"/>
    <col min="15611" max="15611" width="11.44140625" style="286" customWidth="1"/>
    <col min="15612" max="15612" width="14" style="286" customWidth="1"/>
    <col min="15613" max="15613" width="2.6640625" style="286" customWidth="1"/>
    <col min="15614" max="15614" width="14.33203125" style="286" customWidth="1"/>
    <col min="15615" max="15615" width="14" style="286" customWidth="1"/>
    <col min="15616" max="15616" width="14.109375" style="286" customWidth="1"/>
    <col min="15617" max="15617" width="14.33203125" style="286" customWidth="1"/>
    <col min="15618" max="15618" width="14.5546875" style="286" customWidth="1"/>
    <col min="15619" max="15619" width="13" style="286" customWidth="1"/>
    <col min="15620" max="15862" width="3.5546875" style="286"/>
    <col min="15863" max="15863" width="41.44140625" style="286" customWidth="1"/>
    <col min="15864" max="15864" width="16.109375" style="286" customWidth="1"/>
    <col min="15865" max="15865" width="14.6640625" style="286" customWidth="1"/>
    <col min="15866" max="15866" width="2.6640625" style="286" customWidth="1"/>
    <col min="15867" max="15867" width="11.44140625" style="286" customWidth="1"/>
    <col min="15868" max="15868" width="14" style="286" customWidth="1"/>
    <col min="15869" max="15869" width="2.6640625" style="286" customWidth="1"/>
    <col min="15870" max="15870" width="14.33203125" style="286" customWidth="1"/>
    <col min="15871" max="15871" width="14" style="286" customWidth="1"/>
    <col min="15872" max="15872" width="14.109375" style="286" customWidth="1"/>
    <col min="15873" max="15873" width="14.33203125" style="286" customWidth="1"/>
    <col min="15874" max="15874" width="14.5546875" style="286" customWidth="1"/>
    <col min="15875" max="15875" width="13" style="286" customWidth="1"/>
    <col min="15876" max="16118" width="3.5546875" style="286"/>
    <col min="16119" max="16119" width="41.44140625" style="286" customWidth="1"/>
    <col min="16120" max="16120" width="16.109375" style="286" customWidth="1"/>
    <col min="16121" max="16121" width="14.6640625" style="286" customWidth="1"/>
    <col min="16122" max="16122" width="2.6640625" style="286" customWidth="1"/>
    <col min="16123" max="16123" width="11.44140625" style="286" customWidth="1"/>
    <col min="16124" max="16124" width="14" style="286" customWidth="1"/>
    <col min="16125" max="16125" width="2.6640625" style="286" customWidth="1"/>
    <col min="16126" max="16126" width="14.33203125" style="286" customWidth="1"/>
    <col min="16127" max="16127" width="14" style="286" customWidth="1"/>
    <col min="16128" max="16128" width="14.109375" style="286" customWidth="1"/>
    <col min="16129" max="16129" width="14.33203125" style="286" customWidth="1"/>
    <col min="16130" max="16130" width="14.5546875" style="286" customWidth="1"/>
    <col min="16131" max="16131" width="13" style="286" customWidth="1"/>
    <col min="16132" max="16384" width="3.5546875" style="286"/>
  </cols>
  <sheetData>
    <row r="1" spans="1:7" ht="13.5" customHeight="1" x14ac:dyDescent="0.3">
      <c r="A1" s="287" t="s">
        <v>212</v>
      </c>
      <c r="B1" s="288"/>
      <c r="C1" s="288"/>
      <c r="D1" s="288"/>
      <c r="E1" s="289"/>
      <c r="F1" s="290"/>
      <c r="G1" s="290"/>
    </row>
    <row r="2" spans="1:7" x14ac:dyDescent="0.3">
      <c r="A2" s="288" t="str">
        <f>[1]BYDEPT!A2</f>
        <v>January 1-August 31, 2015</v>
      </c>
      <c r="B2" s="284"/>
      <c r="C2" s="284"/>
      <c r="D2" s="284"/>
      <c r="E2" s="285"/>
      <c r="F2" s="291"/>
      <c r="G2" s="291"/>
    </row>
    <row r="3" spans="1:7" ht="14.4" thickBot="1" x14ac:dyDescent="0.35">
      <c r="A3" s="291" t="s">
        <v>0</v>
      </c>
      <c r="B3" s="291"/>
      <c r="C3" s="291"/>
      <c r="D3" s="291"/>
      <c r="E3" s="289"/>
      <c r="F3" s="291"/>
      <c r="G3" s="291"/>
    </row>
    <row r="4" spans="1:7" ht="21" customHeight="1" thickBot="1" x14ac:dyDescent="0.35">
      <c r="A4" s="384" t="s">
        <v>1</v>
      </c>
      <c r="B4" s="387" t="s">
        <v>2</v>
      </c>
      <c r="C4" s="388" t="s">
        <v>3</v>
      </c>
      <c r="D4" s="292"/>
      <c r="E4" s="391" t="s">
        <v>4</v>
      </c>
      <c r="F4" s="388" t="s">
        <v>5</v>
      </c>
      <c r="G4" s="394"/>
    </row>
    <row r="5" spans="1:7" ht="16.5" customHeight="1" thickBot="1" x14ac:dyDescent="0.35">
      <c r="A5" s="385"/>
      <c r="B5" s="387"/>
      <c r="C5" s="389"/>
      <c r="D5" s="293"/>
      <c r="E5" s="392"/>
      <c r="F5" s="389"/>
      <c r="G5" s="395"/>
    </row>
    <row r="6" spans="1:7" ht="30.75" customHeight="1" thickBot="1" x14ac:dyDescent="0.35">
      <c r="A6" s="386"/>
      <c r="B6" s="387"/>
      <c r="C6" s="390"/>
      <c r="D6" s="294"/>
      <c r="E6" s="393"/>
      <c r="F6" s="390"/>
      <c r="G6" s="396"/>
    </row>
    <row r="7" spans="1:7" ht="18.75" customHeight="1" x14ac:dyDescent="0.3">
      <c r="A7" s="295" t="s">
        <v>213</v>
      </c>
      <c r="B7" s="296">
        <f>B8+B9</f>
        <v>1739768572</v>
      </c>
      <c r="C7" s="297">
        <f>C8+C9</f>
        <v>1500077641</v>
      </c>
      <c r="D7" s="297"/>
      <c r="E7" s="298">
        <f>C7/B7</f>
        <v>0.86222826710540212</v>
      </c>
      <c r="F7" s="299">
        <f>F8+F9</f>
        <v>239690931</v>
      </c>
      <c r="G7" s="300"/>
    </row>
    <row r="8" spans="1:7" ht="15.75" customHeight="1" x14ac:dyDescent="0.3">
      <c r="A8" s="45" t="s">
        <v>6</v>
      </c>
      <c r="B8" s="302">
        <f>[1]BYDEPT!AJ8</f>
        <v>1333849887</v>
      </c>
      <c r="C8" s="303">
        <f>[1]BYDEPT!BD8</f>
        <v>1274231552</v>
      </c>
      <c r="D8" s="304"/>
      <c r="E8" s="305">
        <f>C8/B8</f>
        <v>0.9553035648306053</v>
      </c>
      <c r="F8" s="306">
        <f>B8-C8</f>
        <v>59618335</v>
      </c>
      <c r="G8" s="307"/>
    </row>
    <row r="9" spans="1:7" ht="15" customHeight="1" x14ac:dyDescent="0.3">
      <c r="A9" s="309" t="s">
        <v>7</v>
      </c>
      <c r="B9" s="302">
        <f>[1]BYDEPT!AJ92</f>
        <v>405918685</v>
      </c>
      <c r="C9" s="306">
        <f>[1]BYDEPT!BD92</f>
        <v>225846089</v>
      </c>
      <c r="D9" s="304"/>
      <c r="E9" s="305">
        <f>C9/B9</f>
        <v>0.55638258928632467</v>
      </c>
      <c r="F9" s="306">
        <f>B9-C9</f>
        <v>180072596</v>
      </c>
      <c r="G9" s="307"/>
    </row>
    <row r="10" spans="1:7" ht="15" customHeight="1" x14ac:dyDescent="0.3">
      <c r="A10" s="310"/>
      <c r="B10" s="311"/>
      <c r="C10" s="312"/>
      <c r="D10" s="301"/>
      <c r="E10" s="313"/>
      <c r="F10" s="312"/>
      <c r="G10" s="314"/>
    </row>
    <row r="11" spans="1:7" ht="17.25" customHeight="1" x14ac:dyDescent="0.3">
      <c r="A11" s="315" t="s">
        <v>328</v>
      </c>
      <c r="B11" s="316">
        <f>SUM(B12:B16)+SUM(B19:B22)</f>
        <v>866231428</v>
      </c>
      <c r="C11" s="317">
        <f>SUM(C12:C16)+SUM(C19:C22)</f>
        <v>821794114</v>
      </c>
      <c r="D11" s="318"/>
      <c r="E11" s="319">
        <f t="shared" ref="E11:E22" si="0">C11/B11</f>
        <v>0.94870041358046875</v>
      </c>
      <c r="F11" s="317">
        <f>SUM(F12:F16)+SUM(F19:F22)</f>
        <v>44437314</v>
      </c>
      <c r="G11" s="320"/>
    </row>
    <row r="12" spans="1:7" ht="15" customHeight="1" x14ac:dyDescent="0.3">
      <c r="A12" s="321" t="s">
        <v>158</v>
      </c>
      <c r="B12" s="322">
        <f>[1]BYDEPT!AJ112</f>
        <v>30139510</v>
      </c>
      <c r="C12" s="323">
        <f>[1]BYDEPT!BD112</f>
        <v>31336871</v>
      </c>
      <c r="D12" s="324"/>
      <c r="E12" s="325">
        <f t="shared" si="0"/>
        <v>1.0397272882007704</v>
      </c>
      <c r="F12" s="306">
        <f>B12-C12</f>
        <v>-1197361</v>
      </c>
      <c r="G12" s="326" t="s">
        <v>342</v>
      </c>
    </row>
    <row r="13" spans="1:7" ht="15.75" customHeight="1" x14ac:dyDescent="0.3">
      <c r="A13" s="45" t="s">
        <v>157</v>
      </c>
      <c r="B13" s="322">
        <f>[1]BYDEPT!AJ113</f>
        <v>389860429</v>
      </c>
      <c r="C13" s="323">
        <f>[1]BYDEPT!BD113</f>
        <v>389860429</v>
      </c>
      <c r="D13" s="324"/>
      <c r="E13" s="327">
        <f t="shared" si="0"/>
        <v>1</v>
      </c>
      <c r="F13" s="306">
        <f>B13-C13</f>
        <v>0</v>
      </c>
      <c r="G13" s="307"/>
    </row>
    <row r="14" spans="1:7" ht="15" customHeight="1" x14ac:dyDescent="0.3">
      <c r="A14" s="321" t="s">
        <v>305</v>
      </c>
      <c r="B14" s="322">
        <f>[1]BYDEPT!AJ114</f>
        <v>331</v>
      </c>
      <c r="C14" s="323">
        <f>[1]BYDEPT!BD114</f>
        <v>331</v>
      </c>
      <c r="D14" s="324"/>
      <c r="E14" s="327">
        <f t="shared" si="0"/>
        <v>1</v>
      </c>
      <c r="F14" s="306">
        <f>B14-C14</f>
        <v>0</v>
      </c>
      <c r="G14" s="307"/>
    </row>
    <row r="15" spans="1:7" ht="15" customHeight="1" x14ac:dyDescent="0.3">
      <c r="A15" s="321" t="s">
        <v>156</v>
      </c>
      <c r="B15" s="322">
        <f>[1]BYDEPT!AJ115</f>
        <v>142902</v>
      </c>
      <c r="C15" s="323">
        <f>[1]BYDEPT!BD115</f>
        <v>142902</v>
      </c>
      <c r="D15" s="324"/>
      <c r="E15" s="327">
        <f t="shared" si="0"/>
        <v>1</v>
      </c>
      <c r="F15" s="306">
        <f>B15-C15</f>
        <v>0</v>
      </c>
      <c r="G15" s="307"/>
    </row>
    <row r="16" spans="1:7" ht="15.75" customHeight="1" x14ac:dyDescent="0.3">
      <c r="A16" s="321" t="s">
        <v>155</v>
      </c>
      <c r="B16" s="322">
        <f>SUM(B17:B18)</f>
        <v>21250256</v>
      </c>
      <c r="C16" s="323">
        <f>SUM(C17:C18)</f>
        <v>14614443</v>
      </c>
      <c r="D16" s="324"/>
      <c r="E16" s="327">
        <f t="shared" si="0"/>
        <v>0.68773020899136461</v>
      </c>
      <c r="F16" s="321">
        <f>SUM(F17:F18)</f>
        <v>6635813</v>
      </c>
      <c r="G16" s="328"/>
    </row>
    <row r="17" spans="1:7" ht="15" customHeight="1" x14ac:dyDescent="0.3">
      <c r="A17" s="321" t="s">
        <v>214</v>
      </c>
      <c r="B17" s="322">
        <f>[1]BYDEPT!AJ117</f>
        <v>12998297</v>
      </c>
      <c r="C17" s="323">
        <f>[1]BYDEPT!BD117</f>
        <v>7916312</v>
      </c>
      <c r="D17" s="324"/>
      <c r="E17" s="327">
        <f t="shared" si="0"/>
        <v>0.60902685944166379</v>
      </c>
      <c r="F17" s="306">
        <f t="shared" ref="F17:F22" si="1">B17-C17</f>
        <v>5081985</v>
      </c>
      <c r="G17" s="307"/>
    </row>
    <row r="18" spans="1:7" ht="15" customHeight="1" x14ac:dyDescent="0.3">
      <c r="A18" s="321" t="s">
        <v>153</v>
      </c>
      <c r="B18" s="322">
        <f>[1]BYDEPT!AJ118</f>
        <v>8251959</v>
      </c>
      <c r="C18" s="323">
        <f>[1]BYDEPT!BD118</f>
        <v>6698131</v>
      </c>
      <c r="D18" s="324"/>
      <c r="E18" s="327">
        <f t="shared" si="0"/>
        <v>0.8117019243551743</v>
      </c>
      <c r="F18" s="306">
        <f t="shared" si="1"/>
        <v>1553828</v>
      </c>
      <c r="G18" s="307"/>
    </row>
    <row r="19" spans="1:7" ht="15" hidden="1" customHeight="1" x14ac:dyDescent="0.3">
      <c r="A19" s="329" t="s">
        <v>8</v>
      </c>
      <c r="B19" s="322">
        <f>[1]BYDEPT!AJ119</f>
        <v>0</v>
      </c>
      <c r="C19" s="323">
        <f>[1]BYDEPT!BD119</f>
        <v>0</v>
      </c>
      <c r="D19" s="324"/>
      <c r="E19" s="327"/>
      <c r="F19" s="306">
        <f t="shared" si="1"/>
        <v>0</v>
      </c>
      <c r="G19" s="307"/>
    </row>
    <row r="20" spans="1:7" ht="15.75" customHeight="1" x14ac:dyDescent="0.3">
      <c r="A20" s="329" t="s">
        <v>9</v>
      </c>
      <c r="B20" s="322">
        <f>[1]BYDEPT!AJ120</f>
        <v>26500000</v>
      </c>
      <c r="C20" s="323">
        <f>[1]BYDEPT!BD120</f>
        <v>2926000</v>
      </c>
      <c r="D20" s="324" t="s">
        <v>343</v>
      </c>
      <c r="E20" s="327">
        <f t="shared" si="0"/>
        <v>0.11041509433962264</v>
      </c>
      <c r="F20" s="306">
        <f t="shared" si="1"/>
        <v>23574000</v>
      </c>
      <c r="G20" s="307"/>
    </row>
    <row r="21" spans="1:7" ht="16.5" customHeight="1" x14ac:dyDescent="0.3">
      <c r="A21" s="329" t="s">
        <v>283</v>
      </c>
      <c r="B21" s="322">
        <f>[1]BYDEPT!AJ121</f>
        <v>372863000</v>
      </c>
      <c r="C21" s="323">
        <f>[1]BYDEPT!BD121</f>
        <v>372863000</v>
      </c>
      <c r="D21" s="324"/>
      <c r="E21" s="327">
        <f>C21/B21</f>
        <v>1</v>
      </c>
      <c r="F21" s="306">
        <f t="shared" si="1"/>
        <v>0</v>
      </c>
      <c r="G21" s="307"/>
    </row>
    <row r="22" spans="1:7" ht="15.75" customHeight="1" x14ac:dyDescent="0.3">
      <c r="A22" s="45" t="s">
        <v>154</v>
      </c>
      <c r="B22" s="322">
        <f>[1]BYDEPT!AJ122</f>
        <v>25475000</v>
      </c>
      <c r="C22" s="323">
        <f>[1]BYDEPT!BD122</f>
        <v>10050138</v>
      </c>
      <c r="D22" s="324"/>
      <c r="E22" s="327">
        <f t="shared" si="0"/>
        <v>0.39450983316977428</v>
      </c>
      <c r="F22" s="306">
        <f t="shared" si="1"/>
        <v>15424862</v>
      </c>
      <c r="G22" s="307"/>
    </row>
    <row r="23" spans="1:7" ht="15.75" customHeight="1" x14ac:dyDescent="0.3">
      <c r="A23" s="321"/>
      <c r="B23" s="322"/>
      <c r="C23" s="323"/>
      <c r="D23" s="324"/>
      <c r="E23" s="327"/>
      <c r="F23" s="321"/>
      <c r="G23" s="328"/>
    </row>
    <row r="24" spans="1:7" s="334" customFormat="1" ht="15.75" customHeight="1" x14ac:dyDescent="0.3">
      <c r="A24" s="330" t="s">
        <v>10</v>
      </c>
      <c r="B24" s="331">
        <f>B11+B7</f>
        <v>2606000000</v>
      </c>
      <c r="C24" s="330">
        <f>C11+C7</f>
        <v>2321871755</v>
      </c>
      <c r="D24" s="332"/>
      <c r="E24" s="333">
        <f>C24/B24</f>
        <v>0.89097150997697616</v>
      </c>
      <c r="F24" s="330">
        <f>F11+F7</f>
        <v>284128245</v>
      </c>
      <c r="G24" s="320"/>
    </row>
    <row r="25" spans="1:7" ht="15" customHeight="1" x14ac:dyDescent="0.3">
      <c r="A25" s="323"/>
      <c r="B25" s="322"/>
      <c r="C25" s="323"/>
      <c r="D25" s="324"/>
      <c r="E25" s="327"/>
      <c r="F25" s="321"/>
      <c r="G25" s="328"/>
    </row>
    <row r="26" spans="1:7" ht="15" customHeight="1" x14ac:dyDescent="0.3">
      <c r="A26" s="330" t="s">
        <v>11</v>
      </c>
      <c r="B26" s="331">
        <f>B27+B36+B38</f>
        <v>0</v>
      </c>
      <c r="C26" s="330">
        <f>C27+C36+C38</f>
        <v>75617990</v>
      </c>
      <c r="D26" s="332" t="s">
        <v>344</v>
      </c>
      <c r="E26" s="333">
        <f>E27+E36+E38</f>
        <v>0</v>
      </c>
      <c r="F26" s="330">
        <f>F27+F36+F38</f>
        <v>-75617990</v>
      </c>
      <c r="G26" s="320"/>
    </row>
    <row r="27" spans="1:7" ht="16.5" customHeight="1" x14ac:dyDescent="0.3">
      <c r="A27" s="335" t="s">
        <v>330</v>
      </c>
      <c r="B27" s="316">
        <f>B28+B32</f>
        <v>0</v>
      </c>
      <c r="C27" s="317">
        <f>C28+C32</f>
        <v>62469453</v>
      </c>
      <c r="D27" s="336"/>
      <c r="E27" s="319"/>
      <c r="F27" s="317">
        <f>F28+F32</f>
        <v>-62469453</v>
      </c>
      <c r="G27" s="320"/>
    </row>
    <row r="28" spans="1:7" ht="16.5" customHeight="1" x14ac:dyDescent="0.3">
      <c r="A28" s="337" t="s">
        <v>215</v>
      </c>
      <c r="B28" s="338"/>
      <c r="C28" s="339">
        <f>SUM(C29:C30)</f>
        <v>40019550</v>
      </c>
      <c r="D28" s="340"/>
      <c r="E28" s="341">
        <f>SUM(E29:E30)</f>
        <v>0</v>
      </c>
      <c r="F28" s="339">
        <f>SUM(F29:F30)</f>
        <v>-40019550</v>
      </c>
      <c r="G28" s="320"/>
    </row>
    <row r="29" spans="1:7" ht="15" customHeight="1" x14ac:dyDescent="0.3">
      <c r="A29" s="342" t="s">
        <v>184</v>
      </c>
      <c r="B29" s="343"/>
      <c r="C29" s="309">
        <f>[1]BYDEPT!BD129</f>
        <v>27482383</v>
      </c>
      <c r="D29" s="344"/>
      <c r="E29" s="327"/>
      <c r="F29" s="306">
        <f>B29-C29</f>
        <v>-27482383</v>
      </c>
      <c r="G29" s="307"/>
    </row>
    <row r="30" spans="1:7" ht="15" customHeight="1" x14ac:dyDescent="0.3">
      <c r="A30" s="345" t="s">
        <v>185</v>
      </c>
      <c r="B30" s="343"/>
      <c r="C30" s="309">
        <f>[1]BYDEPT!BD213</f>
        <v>12537167</v>
      </c>
      <c r="D30" s="344"/>
      <c r="E30" s="327"/>
      <c r="F30" s="306">
        <f>B30-C30</f>
        <v>-12537167</v>
      </c>
      <c r="G30" s="307"/>
    </row>
    <row r="31" spans="1:7" ht="15" customHeight="1" x14ac:dyDescent="0.3">
      <c r="A31" s="309"/>
      <c r="B31" s="346"/>
      <c r="C31" s="309"/>
      <c r="D31" s="344"/>
      <c r="E31" s="327"/>
      <c r="F31" s="321"/>
      <c r="G31" s="328"/>
    </row>
    <row r="32" spans="1:7" s="334" customFormat="1" ht="15" customHeight="1" x14ac:dyDescent="0.3">
      <c r="A32" s="337" t="s">
        <v>216</v>
      </c>
      <c r="B32" s="316">
        <f>B34</f>
        <v>0</v>
      </c>
      <c r="C32" s="317">
        <f>SUM(C33:C34)</f>
        <v>22449903</v>
      </c>
      <c r="D32" s="336"/>
      <c r="E32" s="319"/>
      <c r="F32" s="317">
        <f>SUM(F33:F34)</f>
        <v>-22449903</v>
      </c>
      <c r="G32" s="320"/>
    </row>
    <row r="33" spans="1:7" s="334" customFormat="1" ht="14.25" customHeight="1" x14ac:dyDescent="0.3">
      <c r="A33" s="342" t="s">
        <v>184</v>
      </c>
      <c r="B33" s="347"/>
      <c r="C33" s="321">
        <f>[1]BYDEPT!BD233</f>
        <v>12714040</v>
      </c>
      <c r="D33" s="348"/>
      <c r="E33" s="327"/>
      <c r="F33" s="321">
        <f>B33-C33</f>
        <v>-12714040</v>
      </c>
      <c r="G33" s="328"/>
    </row>
    <row r="34" spans="1:7" ht="15" customHeight="1" x14ac:dyDescent="0.3">
      <c r="A34" s="345" t="s">
        <v>185</v>
      </c>
      <c r="B34" s="322"/>
      <c r="C34" s="323">
        <f>[1]BYDEPT!BD244</f>
        <v>9735863</v>
      </c>
      <c r="D34" s="324"/>
      <c r="E34" s="327"/>
      <c r="F34" s="321">
        <f>B34-C34</f>
        <v>-9735863</v>
      </c>
      <c r="G34" s="328"/>
    </row>
    <row r="35" spans="1:7" ht="15" customHeight="1" x14ac:dyDescent="0.3">
      <c r="A35" s="323"/>
      <c r="B35" s="322"/>
      <c r="C35" s="323"/>
      <c r="D35" s="324"/>
      <c r="E35" s="327"/>
      <c r="F35" s="321"/>
      <c r="G35" s="328"/>
    </row>
    <row r="36" spans="1:7" s="334" customFormat="1" ht="15" customHeight="1" x14ac:dyDescent="0.3">
      <c r="A36" s="335" t="s">
        <v>217</v>
      </c>
      <c r="B36" s="347"/>
      <c r="C36" s="315">
        <f>[1]BYDEPT!BD247</f>
        <v>11562825</v>
      </c>
      <c r="D36" s="348"/>
      <c r="E36" s="349"/>
      <c r="F36" s="312">
        <f>B36-C36</f>
        <v>-11562825</v>
      </c>
      <c r="G36" s="314"/>
    </row>
    <row r="37" spans="1:7" ht="15" customHeight="1" x14ac:dyDescent="0.3">
      <c r="A37" s="321"/>
      <c r="B37" s="343"/>
      <c r="C37" s="321"/>
      <c r="D37" s="348"/>
      <c r="E37" s="350"/>
      <c r="F37" s="321"/>
      <c r="G37" s="328"/>
    </row>
    <row r="38" spans="1:7" ht="15" customHeight="1" x14ac:dyDescent="0.3">
      <c r="A38" s="335" t="s">
        <v>187</v>
      </c>
      <c r="B38" s="351">
        <f>SUM(B39:B50)</f>
        <v>0</v>
      </c>
      <c r="C38" s="352">
        <f>SUM(C39:C50)</f>
        <v>1585712</v>
      </c>
      <c r="D38" s="353"/>
      <c r="E38" s="354"/>
      <c r="F38" s="317">
        <f>SUM(F39:F50)</f>
        <v>-1585712</v>
      </c>
      <c r="G38" s="320"/>
    </row>
    <row r="39" spans="1:7" ht="15" hidden="1" customHeight="1" x14ac:dyDescent="0.3">
      <c r="A39" s="355" t="s">
        <v>180</v>
      </c>
      <c r="B39" s="346"/>
      <c r="C39" s="309">
        <f>[1]BYDEPT!BD250</f>
        <v>0</v>
      </c>
      <c r="D39" s="356"/>
      <c r="E39" s="357"/>
      <c r="F39" s="306">
        <f t="shared" ref="F39:F49" si="2">B39-C39</f>
        <v>0</v>
      </c>
      <c r="G39" s="307"/>
    </row>
    <row r="40" spans="1:7" ht="15.75" customHeight="1" x14ac:dyDescent="0.3">
      <c r="A40" s="355" t="s">
        <v>172</v>
      </c>
      <c r="B40" s="346"/>
      <c r="C40" s="309">
        <f>[1]BYDEPT!BD251</f>
        <v>742230</v>
      </c>
      <c r="D40" s="356"/>
      <c r="E40" s="327"/>
      <c r="F40" s="306">
        <f t="shared" si="2"/>
        <v>-742230</v>
      </c>
      <c r="G40" s="307"/>
    </row>
    <row r="41" spans="1:7" ht="15" hidden="1" customHeight="1" x14ac:dyDescent="0.3">
      <c r="A41" s="355" t="s">
        <v>186</v>
      </c>
      <c r="B41" s="346"/>
      <c r="C41" s="309">
        <f>[1]BYDEPT!BD252</f>
        <v>0</v>
      </c>
      <c r="D41" s="356"/>
      <c r="E41" s="327"/>
      <c r="F41" s="306">
        <f t="shared" si="2"/>
        <v>0</v>
      </c>
      <c r="G41" s="307"/>
    </row>
    <row r="42" spans="1:7" ht="15" customHeight="1" x14ac:dyDescent="0.3">
      <c r="A42" s="321" t="s">
        <v>166</v>
      </c>
      <c r="B42" s="346"/>
      <c r="C42" s="309">
        <f>[1]BYDEPT!BD253</f>
        <v>38594</v>
      </c>
      <c r="D42" s="356"/>
      <c r="E42" s="327"/>
      <c r="F42" s="306">
        <f t="shared" si="2"/>
        <v>-38594</v>
      </c>
      <c r="G42" s="307"/>
    </row>
    <row r="43" spans="1:7" ht="15" customHeight="1" x14ac:dyDescent="0.3">
      <c r="A43" s="355" t="s">
        <v>170</v>
      </c>
      <c r="B43" s="346"/>
      <c r="C43" s="309">
        <f>[1]BYDEPT!BD254</f>
        <v>804888</v>
      </c>
      <c r="D43" s="356"/>
      <c r="E43" s="327"/>
      <c r="F43" s="306">
        <f t="shared" si="2"/>
        <v>-804888</v>
      </c>
      <c r="G43" s="307"/>
    </row>
    <row r="44" spans="1:7" ht="15" hidden="1" customHeight="1" x14ac:dyDescent="0.3">
      <c r="A44" s="323" t="s">
        <v>171</v>
      </c>
      <c r="B44" s="346"/>
      <c r="C44" s="309">
        <f>[1]BYDEPT!BD255</f>
        <v>0</v>
      </c>
      <c r="D44" s="356"/>
      <c r="E44" s="327"/>
      <c r="F44" s="306">
        <f t="shared" si="2"/>
        <v>0</v>
      </c>
      <c r="G44" s="307"/>
    </row>
    <row r="45" spans="1:7" ht="15" hidden="1" customHeight="1" x14ac:dyDescent="0.3">
      <c r="A45" s="355" t="s">
        <v>181</v>
      </c>
      <c r="B45" s="346"/>
      <c r="C45" s="309">
        <f>[1]BYDEPT!BD256</f>
        <v>0</v>
      </c>
      <c r="D45" s="356"/>
      <c r="E45" s="327"/>
      <c r="F45" s="306">
        <f t="shared" si="2"/>
        <v>0</v>
      </c>
      <c r="G45" s="307"/>
    </row>
    <row r="46" spans="1:7" ht="15" hidden="1" customHeight="1" x14ac:dyDescent="0.3">
      <c r="A46" s="355" t="s">
        <v>182</v>
      </c>
      <c r="B46" s="346"/>
      <c r="C46" s="309">
        <f>[1]BYDEPT!BD257</f>
        <v>0</v>
      </c>
      <c r="D46" s="356"/>
      <c r="E46" s="327"/>
      <c r="F46" s="306">
        <f t="shared" si="2"/>
        <v>0</v>
      </c>
      <c r="G46" s="307"/>
    </row>
    <row r="47" spans="1:7" ht="15" hidden="1" customHeight="1" x14ac:dyDescent="0.3">
      <c r="A47" s="355" t="s">
        <v>95</v>
      </c>
      <c r="B47" s="346"/>
      <c r="C47" s="309">
        <f>[1]BYDEPT!BD258</f>
        <v>0</v>
      </c>
      <c r="D47" s="356"/>
      <c r="E47" s="327"/>
      <c r="F47" s="306">
        <f t="shared" si="2"/>
        <v>0</v>
      </c>
      <c r="G47" s="307"/>
    </row>
    <row r="48" spans="1:7" ht="13.5" hidden="1" customHeight="1" x14ac:dyDescent="0.3">
      <c r="A48" s="355" t="s">
        <v>96</v>
      </c>
      <c r="B48" s="346"/>
      <c r="C48" s="309">
        <f>[1]BYDEPT!BD259</f>
        <v>0</v>
      </c>
      <c r="D48" s="356"/>
      <c r="E48" s="327"/>
      <c r="F48" s="306">
        <f t="shared" si="2"/>
        <v>0</v>
      </c>
      <c r="G48" s="307"/>
    </row>
    <row r="49" spans="1:7" ht="15" hidden="1" customHeight="1" x14ac:dyDescent="0.3">
      <c r="A49" s="45"/>
      <c r="B49" s="346"/>
      <c r="C49" s="309"/>
      <c r="D49" s="356"/>
      <c r="E49" s="327"/>
      <c r="F49" s="306">
        <f t="shared" si="2"/>
        <v>0</v>
      </c>
      <c r="G49" s="307"/>
    </row>
    <row r="50" spans="1:7" ht="15" hidden="1" customHeight="1" x14ac:dyDescent="0.3">
      <c r="A50" s="45"/>
      <c r="B50" s="358"/>
      <c r="C50" s="359"/>
      <c r="D50" s="360"/>
      <c r="E50" s="350"/>
      <c r="F50" s="306"/>
      <c r="G50" s="307"/>
    </row>
    <row r="51" spans="1:7" ht="27.75" customHeight="1" thickBot="1" x14ac:dyDescent="0.35">
      <c r="A51" s="361" t="s">
        <v>13</v>
      </c>
      <c r="B51" s="362">
        <f>B26+B24</f>
        <v>2606000000</v>
      </c>
      <c r="C51" s="435">
        <f>C26+C24</f>
        <v>2397489745</v>
      </c>
      <c r="D51" s="363"/>
      <c r="E51" s="364">
        <f>C51/B51</f>
        <v>0.91998839025326173</v>
      </c>
      <c r="F51" s="361">
        <f>F26+F24</f>
        <v>208510255</v>
      </c>
      <c r="G51" s="365"/>
    </row>
    <row r="52" spans="1:7" s="369" customFormat="1" ht="22.5" customHeight="1" thickTop="1" x14ac:dyDescent="0.3">
      <c r="A52" s="366" t="s">
        <v>345</v>
      </c>
      <c r="B52" s="367"/>
      <c r="C52" s="367"/>
      <c r="D52" s="367"/>
      <c r="E52" s="368"/>
      <c r="F52" s="367"/>
      <c r="G52" s="367"/>
    </row>
    <row r="53" spans="1:7" s="374" customFormat="1" ht="15" customHeight="1" x14ac:dyDescent="0.3">
      <c r="A53" s="370" t="s">
        <v>346</v>
      </c>
      <c r="B53" s="371"/>
      <c r="C53" s="371"/>
      <c r="D53" s="371"/>
      <c r="E53" s="372"/>
      <c r="F53" s="373"/>
      <c r="G53" s="373"/>
    </row>
    <row r="54" spans="1:7" s="374" customFormat="1" ht="15" customHeight="1" x14ac:dyDescent="0.3">
      <c r="A54" s="383" t="s">
        <v>347</v>
      </c>
      <c r="B54" s="383"/>
      <c r="C54" s="383"/>
      <c r="D54" s="383"/>
      <c r="E54" s="383"/>
      <c r="F54" s="383"/>
      <c r="G54" s="375"/>
    </row>
    <row r="55" spans="1:7" s="374" customFormat="1" ht="15" customHeight="1" x14ac:dyDescent="0.3">
      <c r="A55" s="370" t="s">
        <v>348</v>
      </c>
      <c r="B55" s="371"/>
      <c r="C55" s="371"/>
      <c r="D55" s="371"/>
      <c r="E55" s="372"/>
      <c r="F55" s="373"/>
      <c r="G55" s="373"/>
    </row>
    <row r="56" spans="1:7" ht="16.5" customHeight="1" x14ac:dyDescent="0.3">
      <c r="A56" s="376"/>
      <c r="B56" s="360"/>
      <c r="C56" s="360"/>
      <c r="D56" s="360"/>
      <c r="E56" s="377"/>
      <c r="F56" s="308"/>
      <c r="G56" s="308"/>
    </row>
    <row r="57" spans="1:7" ht="16.5" customHeight="1" x14ac:dyDescent="0.3">
      <c r="A57" s="434" t="s">
        <v>350</v>
      </c>
      <c r="B57" s="360"/>
      <c r="C57" s="360"/>
      <c r="D57" s="360"/>
      <c r="E57" s="377"/>
      <c r="F57" s="308"/>
      <c r="G57" s="308"/>
    </row>
    <row r="58" spans="1:7" ht="16.5" customHeight="1" x14ac:dyDescent="0.3">
      <c r="A58" s="434" t="s">
        <v>351</v>
      </c>
      <c r="B58" s="360"/>
      <c r="C58" s="360"/>
      <c r="D58" s="360"/>
      <c r="E58" s="377"/>
      <c r="F58" s="308"/>
      <c r="G58" s="308"/>
    </row>
    <row r="59" spans="1:7" ht="15.75" customHeight="1" x14ac:dyDescent="0.3">
      <c r="A59" s="360"/>
      <c r="B59" s="360"/>
      <c r="C59" s="360"/>
      <c r="D59" s="360"/>
      <c r="E59" s="377"/>
      <c r="F59" s="308"/>
      <c r="G59" s="308"/>
    </row>
    <row r="60" spans="1:7" x14ac:dyDescent="0.3">
      <c r="A60" s="308"/>
      <c r="B60" s="308"/>
      <c r="C60" s="308"/>
      <c r="D60" s="308"/>
      <c r="E60" s="377"/>
      <c r="F60" s="308"/>
      <c r="G60" s="308"/>
    </row>
    <row r="61" spans="1:7" x14ac:dyDescent="0.3">
      <c r="A61" s="308"/>
      <c r="B61" s="308"/>
      <c r="C61" s="308"/>
      <c r="D61" s="308"/>
      <c r="E61" s="377"/>
      <c r="F61" s="308"/>
      <c r="G61" s="308"/>
    </row>
    <row r="62" spans="1:7" x14ac:dyDescent="0.3">
      <c r="A62" s="308"/>
      <c r="B62" s="308"/>
      <c r="C62" s="308"/>
      <c r="D62" s="308"/>
      <c r="E62" s="377"/>
      <c r="F62" s="308"/>
      <c r="G62" s="308"/>
    </row>
    <row r="63" spans="1:7" x14ac:dyDescent="0.3">
      <c r="A63" s="308"/>
      <c r="B63" s="308"/>
      <c r="C63" s="308"/>
      <c r="D63" s="308"/>
      <c r="E63" s="377"/>
      <c r="F63" s="308"/>
      <c r="G63" s="308"/>
    </row>
    <row r="64" spans="1:7" x14ac:dyDescent="0.3">
      <c r="A64" s="308"/>
      <c r="B64" s="308"/>
      <c r="C64" s="308"/>
      <c r="D64" s="308"/>
      <c r="E64" s="377"/>
      <c r="F64" s="308"/>
      <c r="G64" s="308"/>
    </row>
    <row r="65" spans="1:7" x14ac:dyDescent="0.3">
      <c r="A65" s="308"/>
      <c r="B65" s="308"/>
      <c r="C65" s="308"/>
      <c r="D65" s="308"/>
      <c r="E65" s="377"/>
      <c r="F65" s="308"/>
      <c r="G65" s="308"/>
    </row>
    <row r="66" spans="1:7" x14ac:dyDescent="0.3">
      <c r="A66" s="308"/>
      <c r="B66" s="308"/>
      <c r="C66" s="308"/>
      <c r="D66" s="308"/>
      <c r="E66" s="377"/>
      <c r="F66" s="308"/>
      <c r="G66" s="308"/>
    </row>
    <row r="67" spans="1:7" x14ac:dyDescent="0.3">
      <c r="A67" s="308"/>
      <c r="B67" s="308"/>
      <c r="C67" s="308"/>
      <c r="D67" s="308"/>
      <c r="E67" s="377"/>
      <c r="F67" s="308"/>
      <c r="G67" s="308"/>
    </row>
    <row r="68" spans="1:7" x14ac:dyDescent="0.3">
      <c r="A68" s="308"/>
      <c r="B68" s="308"/>
      <c r="C68" s="308"/>
      <c r="D68" s="308"/>
      <c r="E68" s="377"/>
      <c r="F68" s="308"/>
      <c r="G68" s="308"/>
    </row>
    <row r="69" spans="1:7" x14ac:dyDescent="0.3">
      <c r="A69" s="308"/>
      <c r="B69" s="308"/>
      <c r="C69" s="308"/>
      <c r="D69" s="308"/>
      <c r="E69" s="377"/>
      <c r="F69" s="308"/>
      <c r="G69" s="308"/>
    </row>
    <row r="70" spans="1:7" x14ac:dyDescent="0.3">
      <c r="A70" s="308"/>
      <c r="B70" s="308"/>
      <c r="C70" s="308"/>
      <c r="D70" s="308"/>
      <c r="E70" s="377"/>
      <c r="F70" s="308"/>
      <c r="G70" s="308"/>
    </row>
    <row r="71" spans="1:7" x14ac:dyDescent="0.3">
      <c r="A71" s="308"/>
      <c r="B71" s="308"/>
      <c r="C71" s="308"/>
      <c r="D71" s="308"/>
      <c r="E71" s="377"/>
      <c r="F71" s="308"/>
      <c r="G71" s="308"/>
    </row>
    <row r="72" spans="1:7" x14ac:dyDescent="0.3">
      <c r="A72" s="308"/>
      <c r="B72" s="308"/>
      <c r="C72" s="308"/>
      <c r="D72" s="308"/>
      <c r="E72" s="377"/>
      <c r="F72" s="308"/>
      <c r="G72" s="308"/>
    </row>
    <row r="73" spans="1:7" x14ac:dyDescent="0.3">
      <c r="A73" s="308"/>
      <c r="B73" s="308"/>
      <c r="C73" s="308"/>
      <c r="D73" s="308"/>
      <c r="E73" s="377"/>
      <c r="F73" s="308"/>
      <c r="G73" s="308"/>
    </row>
    <row r="74" spans="1:7" x14ac:dyDescent="0.3">
      <c r="A74" s="308"/>
      <c r="B74" s="308"/>
      <c r="C74" s="308"/>
      <c r="D74" s="308"/>
      <c r="E74" s="377"/>
      <c r="F74" s="308"/>
      <c r="G74" s="308"/>
    </row>
    <row r="75" spans="1:7" x14ac:dyDescent="0.3">
      <c r="A75" s="308"/>
      <c r="B75" s="308"/>
      <c r="C75" s="308"/>
      <c r="D75" s="308"/>
      <c r="E75" s="377"/>
      <c r="F75" s="308"/>
      <c r="G75" s="308"/>
    </row>
    <row r="76" spans="1:7" x14ac:dyDescent="0.3">
      <c r="A76" s="308"/>
      <c r="B76" s="308"/>
      <c r="C76" s="308"/>
      <c r="D76" s="308"/>
      <c r="E76" s="377"/>
      <c r="F76" s="308"/>
      <c r="G76" s="308"/>
    </row>
    <row r="77" spans="1:7" x14ac:dyDescent="0.3">
      <c r="A77" s="308"/>
      <c r="B77" s="308"/>
      <c r="C77" s="308"/>
      <c r="D77" s="308"/>
      <c r="E77" s="377"/>
      <c r="F77" s="308"/>
      <c r="G77" s="308"/>
    </row>
    <row r="78" spans="1:7" x14ac:dyDescent="0.3">
      <c r="A78" s="308"/>
      <c r="B78" s="308"/>
      <c r="C78" s="308"/>
      <c r="D78" s="308"/>
      <c r="E78" s="377"/>
      <c r="F78" s="308"/>
      <c r="G78" s="308"/>
    </row>
    <row r="79" spans="1:7" x14ac:dyDescent="0.3">
      <c r="A79" s="308"/>
      <c r="B79" s="308"/>
      <c r="C79" s="308"/>
      <c r="D79" s="308"/>
      <c r="E79" s="377"/>
      <c r="F79" s="308"/>
      <c r="G79" s="308"/>
    </row>
    <row r="80" spans="1:7" x14ac:dyDescent="0.3">
      <c r="A80" s="308"/>
      <c r="B80" s="308"/>
      <c r="C80" s="308"/>
      <c r="D80" s="308"/>
      <c r="E80" s="377"/>
      <c r="F80" s="308"/>
      <c r="G80" s="308"/>
    </row>
    <row r="81" spans="1:7" x14ac:dyDescent="0.3">
      <c r="A81" s="308"/>
      <c r="B81" s="308"/>
      <c r="C81" s="308"/>
      <c r="D81" s="308"/>
      <c r="E81" s="377"/>
      <c r="F81" s="308"/>
      <c r="G81" s="308"/>
    </row>
    <row r="82" spans="1:7" x14ac:dyDescent="0.3">
      <c r="A82" s="308"/>
      <c r="B82" s="308"/>
      <c r="C82" s="308"/>
      <c r="D82" s="308"/>
      <c r="E82" s="377"/>
      <c r="F82" s="308"/>
      <c r="G82" s="308"/>
    </row>
    <row r="83" spans="1:7" x14ac:dyDescent="0.3">
      <c r="A83" s="308"/>
      <c r="B83" s="308"/>
      <c r="C83" s="308"/>
      <c r="D83" s="308"/>
      <c r="E83" s="377"/>
      <c r="F83" s="308"/>
      <c r="G83" s="308"/>
    </row>
    <row r="84" spans="1:7" x14ac:dyDescent="0.3">
      <c r="A84" s="308"/>
      <c r="B84" s="308"/>
      <c r="C84" s="308"/>
      <c r="D84" s="308"/>
      <c r="E84" s="377"/>
      <c r="F84" s="308"/>
      <c r="G84" s="308"/>
    </row>
    <row r="85" spans="1:7" x14ac:dyDescent="0.3">
      <c r="A85" s="308"/>
      <c r="B85" s="308"/>
      <c r="C85" s="308"/>
      <c r="D85" s="308"/>
      <c r="E85" s="377"/>
      <c r="F85" s="308"/>
      <c r="G85" s="308"/>
    </row>
    <row r="86" spans="1:7" x14ac:dyDescent="0.3">
      <c r="A86" s="308"/>
      <c r="B86" s="308"/>
      <c r="C86" s="308"/>
      <c r="D86" s="308"/>
      <c r="E86" s="377"/>
      <c r="F86" s="308"/>
      <c r="G86" s="308"/>
    </row>
    <row r="87" spans="1:7" x14ac:dyDescent="0.3">
      <c r="A87" s="308"/>
      <c r="B87" s="308"/>
      <c r="C87" s="308"/>
      <c r="D87" s="308"/>
      <c r="E87" s="377"/>
      <c r="F87" s="308"/>
      <c r="G87" s="308"/>
    </row>
    <row r="88" spans="1:7" x14ac:dyDescent="0.3">
      <c r="A88" s="308"/>
      <c r="B88" s="308"/>
      <c r="C88" s="308"/>
      <c r="D88" s="308"/>
      <c r="E88" s="377"/>
      <c r="F88" s="308"/>
      <c r="G88" s="308"/>
    </row>
    <row r="89" spans="1:7" x14ac:dyDescent="0.3">
      <c r="A89" s="308"/>
      <c r="B89" s="308"/>
      <c r="C89" s="308"/>
      <c r="D89" s="308"/>
      <c r="E89" s="377"/>
      <c r="F89" s="308"/>
      <c r="G89" s="308"/>
    </row>
    <row r="90" spans="1:7" x14ac:dyDescent="0.3">
      <c r="A90" s="308"/>
      <c r="B90" s="308"/>
      <c r="C90" s="308"/>
      <c r="D90" s="308"/>
      <c r="E90" s="377"/>
      <c r="F90" s="308"/>
      <c r="G90" s="308"/>
    </row>
    <row r="91" spans="1:7" x14ac:dyDescent="0.3">
      <c r="A91" s="308"/>
      <c r="B91" s="308"/>
      <c r="C91" s="308"/>
      <c r="D91" s="308"/>
      <c r="E91" s="377"/>
      <c r="F91" s="308"/>
      <c r="G91" s="308"/>
    </row>
    <row r="92" spans="1:7" x14ac:dyDescent="0.3">
      <c r="A92" s="308"/>
      <c r="B92" s="308"/>
      <c r="C92" s="308"/>
      <c r="D92" s="308"/>
      <c r="E92" s="377"/>
      <c r="F92" s="308"/>
      <c r="G92" s="308"/>
    </row>
    <row r="93" spans="1:7" x14ac:dyDescent="0.3">
      <c r="A93" s="308"/>
      <c r="B93" s="308"/>
      <c r="C93" s="308"/>
      <c r="D93" s="308"/>
      <c r="E93" s="377"/>
      <c r="F93" s="308"/>
      <c r="G93" s="308"/>
    </row>
    <row r="94" spans="1:7" x14ac:dyDescent="0.3">
      <c r="A94" s="308"/>
      <c r="B94" s="308"/>
      <c r="C94" s="308"/>
      <c r="D94" s="308"/>
      <c r="E94" s="377"/>
      <c r="F94" s="308"/>
      <c r="G94" s="308"/>
    </row>
    <row r="95" spans="1:7" x14ac:dyDescent="0.3">
      <c r="A95" s="308"/>
      <c r="B95" s="308"/>
      <c r="C95" s="308"/>
      <c r="D95" s="308"/>
      <c r="E95" s="377"/>
      <c r="F95" s="308"/>
      <c r="G95" s="308"/>
    </row>
    <row r="96" spans="1:7" x14ac:dyDescent="0.3">
      <c r="A96" s="308"/>
      <c r="B96" s="308"/>
      <c r="C96" s="308"/>
      <c r="D96" s="308"/>
      <c r="E96" s="377"/>
      <c r="F96" s="308"/>
      <c r="G96" s="308"/>
    </row>
    <row r="97" spans="1:7" x14ac:dyDescent="0.3">
      <c r="A97" s="308"/>
      <c r="B97" s="308"/>
      <c r="C97" s="308"/>
      <c r="D97" s="308"/>
      <c r="E97" s="377"/>
      <c r="F97" s="308"/>
      <c r="G97" s="308"/>
    </row>
    <row r="98" spans="1:7" x14ac:dyDescent="0.3">
      <c r="A98" s="308"/>
      <c r="B98" s="308"/>
      <c r="C98" s="308"/>
      <c r="D98" s="308"/>
      <c r="E98" s="377"/>
      <c r="F98" s="308"/>
      <c r="G98" s="308"/>
    </row>
    <row r="99" spans="1:7" x14ac:dyDescent="0.3">
      <c r="A99" s="308"/>
      <c r="B99" s="308"/>
      <c r="C99" s="308"/>
      <c r="D99" s="308"/>
      <c r="E99" s="377"/>
      <c r="F99" s="308"/>
      <c r="G99" s="308"/>
    </row>
    <row r="100" spans="1:7" x14ac:dyDescent="0.3">
      <c r="A100" s="308"/>
      <c r="B100" s="308"/>
      <c r="C100" s="308"/>
      <c r="D100" s="308"/>
      <c r="E100" s="377"/>
      <c r="F100" s="308"/>
      <c r="G100" s="308"/>
    </row>
    <row r="101" spans="1:7" x14ac:dyDescent="0.3">
      <c r="A101" s="308"/>
      <c r="B101" s="308"/>
      <c r="C101" s="308"/>
      <c r="D101" s="308"/>
      <c r="E101" s="377"/>
      <c r="F101" s="308"/>
      <c r="G101" s="308"/>
    </row>
    <row r="102" spans="1:7" x14ac:dyDescent="0.3">
      <c r="A102" s="308"/>
      <c r="B102" s="308"/>
      <c r="C102" s="308"/>
      <c r="D102" s="308"/>
      <c r="E102" s="377"/>
      <c r="F102" s="308"/>
      <c r="G102" s="308"/>
    </row>
    <row r="103" spans="1:7" x14ac:dyDescent="0.3">
      <c r="A103" s="308"/>
      <c r="B103" s="308"/>
      <c r="C103" s="308"/>
      <c r="D103" s="308"/>
      <c r="E103" s="377"/>
      <c r="F103" s="308"/>
      <c r="G103" s="308"/>
    </row>
    <row r="104" spans="1:7" x14ac:dyDescent="0.3">
      <c r="A104" s="308"/>
      <c r="B104" s="308"/>
      <c r="C104" s="308"/>
      <c r="D104" s="308"/>
      <c r="E104" s="377"/>
      <c r="F104" s="308"/>
      <c r="G104" s="308"/>
    </row>
    <row r="105" spans="1:7" x14ac:dyDescent="0.3">
      <c r="A105" s="308"/>
      <c r="B105" s="308"/>
      <c r="C105" s="308"/>
      <c r="D105" s="308"/>
      <c r="E105" s="377"/>
      <c r="F105" s="308"/>
      <c r="G105" s="308"/>
    </row>
    <row r="106" spans="1:7" x14ac:dyDescent="0.3">
      <c r="A106" s="308"/>
      <c r="B106" s="308"/>
      <c r="C106" s="308"/>
      <c r="D106" s="308"/>
      <c r="E106" s="377"/>
      <c r="F106" s="308"/>
      <c r="G106" s="308"/>
    </row>
    <row r="107" spans="1:7" x14ac:dyDescent="0.3">
      <c r="A107" s="308"/>
      <c r="B107" s="308"/>
      <c r="C107" s="308"/>
      <c r="D107" s="308"/>
      <c r="E107" s="377"/>
      <c r="F107" s="308"/>
      <c r="G107" s="308"/>
    </row>
    <row r="108" spans="1:7" x14ac:dyDescent="0.3">
      <c r="A108" s="308"/>
      <c r="B108" s="308"/>
      <c r="C108" s="308"/>
      <c r="D108" s="308"/>
      <c r="E108" s="377"/>
      <c r="F108" s="308"/>
      <c r="G108" s="308"/>
    </row>
    <row r="109" spans="1:7" x14ac:dyDescent="0.3">
      <c r="A109" s="308"/>
      <c r="B109" s="308"/>
      <c r="C109" s="308"/>
      <c r="D109" s="308"/>
      <c r="E109" s="377"/>
      <c r="F109" s="308"/>
      <c r="G109" s="308"/>
    </row>
    <row r="110" spans="1:7" x14ac:dyDescent="0.3">
      <c r="A110" s="308"/>
      <c r="B110" s="308"/>
      <c r="C110" s="308"/>
      <c r="D110" s="308"/>
      <c r="E110" s="377"/>
      <c r="F110" s="308"/>
      <c r="G110" s="308"/>
    </row>
    <row r="111" spans="1:7" x14ac:dyDescent="0.3">
      <c r="A111" s="308"/>
      <c r="B111" s="308"/>
      <c r="C111" s="308"/>
      <c r="D111" s="308"/>
      <c r="E111" s="377"/>
      <c r="F111" s="308"/>
      <c r="G111" s="308"/>
    </row>
    <row r="112" spans="1:7" x14ac:dyDescent="0.3">
      <c r="A112" s="308"/>
      <c r="B112" s="308"/>
      <c r="C112" s="308"/>
      <c r="D112" s="308"/>
      <c r="E112" s="377"/>
      <c r="F112" s="308"/>
      <c r="G112" s="308"/>
    </row>
    <row r="113" spans="1:7" x14ac:dyDescent="0.3">
      <c r="A113" s="308"/>
      <c r="B113" s="308"/>
      <c r="C113" s="308"/>
      <c r="D113" s="308"/>
      <c r="E113" s="377"/>
      <c r="F113" s="308"/>
      <c r="G113" s="308"/>
    </row>
    <row r="114" spans="1:7" x14ac:dyDescent="0.3">
      <c r="A114" s="308"/>
      <c r="B114" s="308"/>
      <c r="C114" s="308"/>
      <c r="D114" s="308"/>
      <c r="E114" s="377"/>
      <c r="F114" s="308"/>
      <c r="G114" s="308"/>
    </row>
    <row r="115" spans="1:7" x14ac:dyDescent="0.3">
      <c r="A115" s="308"/>
      <c r="B115" s="308"/>
      <c r="C115" s="308"/>
      <c r="D115" s="308"/>
      <c r="E115" s="377"/>
      <c r="F115" s="308"/>
      <c r="G115" s="308"/>
    </row>
    <row r="116" spans="1:7" x14ac:dyDescent="0.3">
      <c r="A116" s="308"/>
      <c r="B116" s="308"/>
      <c r="C116" s="308"/>
      <c r="D116" s="308"/>
      <c r="E116" s="377"/>
      <c r="F116" s="308"/>
      <c r="G116" s="308"/>
    </row>
    <row r="117" spans="1:7" x14ac:dyDescent="0.3">
      <c r="A117" s="308"/>
      <c r="B117" s="308"/>
      <c r="C117" s="308"/>
      <c r="D117" s="308"/>
      <c r="E117" s="377"/>
      <c r="F117" s="308"/>
      <c r="G117" s="308"/>
    </row>
    <row r="118" spans="1:7" x14ac:dyDescent="0.3">
      <c r="A118" s="308"/>
      <c r="B118" s="308"/>
      <c r="C118" s="308"/>
      <c r="D118" s="308"/>
      <c r="E118" s="377"/>
      <c r="F118" s="308"/>
      <c r="G118" s="308"/>
    </row>
    <row r="119" spans="1:7" x14ac:dyDescent="0.3">
      <c r="A119" s="308"/>
      <c r="B119" s="308"/>
      <c r="C119" s="308"/>
      <c r="D119" s="308"/>
      <c r="E119" s="377"/>
      <c r="F119" s="308"/>
      <c r="G119" s="308"/>
    </row>
    <row r="120" spans="1:7" x14ac:dyDescent="0.3">
      <c r="A120" s="308"/>
      <c r="B120" s="308"/>
      <c r="C120" s="308"/>
      <c r="D120" s="308"/>
      <c r="E120" s="377"/>
      <c r="F120" s="308"/>
      <c r="G120" s="308"/>
    </row>
    <row r="121" spans="1:7" x14ac:dyDescent="0.3">
      <c r="A121" s="308"/>
      <c r="B121" s="308"/>
      <c r="C121" s="308"/>
      <c r="D121" s="308"/>
      <c r="E121" s="377"/>
      <c r="F121" s="308"/>
      <c r="G121" s="308"/>
    </row>
    <row r="122" spans="1:7" x14ac:dyDescent="0.3">
      <c r="A122" s="308"/>
      <c r="B122" s="308"/>
      <c r="C122" s="308"/>
      <c r="D122" s="308"/>
      <c r="E122" s="377"/>
      <c r="F122" s="308"/>
      <c r="G122" s="308"/>
    </row>
    <row r="123" spans="1:7" x14ac:dyDescent="0.3">
      <c r="A123" s="308"/>
      <c r="B123" s="308"/>
      <c r="C123" s="308"/>
      <c r="D123" s="308"/>
      <c r="E123" s="377"/>
      <c r="F123" s="308"/>
      <c r="G123" s="308"/>
    </row>
    <row r="124" spans="1:7" x14ac:dyDescent="0.3">
      <c r="A124" s="308"/>
      <c r="B124" s="308"/>
      <c r="C124" s="308"/>
      <c r="D124" s="308"/>
      <c r="E124" s="377"/>
      <c r="F124" s="308"/>
      <c r="G124" s="308"/>
    </row>
    <row r="125" spans="1:7" x14ac:dyDescent="0.3">
      <c r="A125" s="308"/>
      <c r="B125" s="308"/>
      <c r="C125" s="308"/>
      <c r="D125" s="308"/>
      <c r="E125" s="377"/>
      <c r="F125" s="308"/>
      <c r="G125" s="308"/>
    </row>
    <row r="126" spans="1:7" x14ac:dyDescent="0.3">
      <c r="A126" s="308"/>
      <c r="B126" s="308"/>
      <c r="C126" s="308"/>
      <c r="D126" s="308"/>
      <c r="E126" s="377"/>
      <c r="F126" s="308"/>
      <c r="G126" s="308"/>
    </row>
    <row r="127" spans="1:7" x14ac:dyDescent="0.3">
      <c r="A127" s="308"/>
      <c r="B127" s="308"/>
      <c r="C127" s="308"/>
      <c r="D127" s="308"/>
      <c r="E127" s="377"/>
      <c r="F127" s="308"/>
      <c r="G127" s="308"/>
    </row>
    <row r="128" spans="1:7" x14ac:dyDescent="0.3">
      <c r="A128" s="308"/>
      <c r="B128" s="308"/>
      <c r="C128" s="308"/>
      <c r="D128" s="308"/>
      <c r="E128" s="377"/>
      <c r="F128" s="308"/>
      <c r="G128" s="308"/>
    </row>
    <row r="129" spans="1:7" x14ac:dyDescent="0.3">
      <c r="A129" s="308"/>
      <c r="B129" s="308"/>
      <c r="C129" s="308"/>
      <c r="D129" s="308"/>
      <c r="E129" s="377"/>
      <c r="F129" s="308"/>
      <c r="G129" s="308"/>
    </row>
    <row r="130" spans="1:7" x14ac:dyDescent="0.3">
      <c r="A130" s="308"/>
      <c r="B130" s="308"/>
      <c r="C130" s="308"/>
      <c r="D130" s="308"/>
      <c r="E130" s="377"/>
      <c r="F130" s="308"/>
      <c r="G130" s="308"/>
    </row>
    <row r="131" spans="1:7" x14ac:dyDescent="0.3">
      <c r="A131" s="308"/>
      <c r="B131" s="308"/>
      <c r="C131" s="308"/>
      <c r="D131" s="308"/>
      <c r="E131" s="377"/>
      <c r="F131" s="308"/>
      <c r="G131" s="308"/>
    </row>
    <row r="132" spans="1:7" x14ac:dyDescent="0.3">
      <c r="A132" s="308"/>
      <c r="B132" s="308"/>
      <c r="C132" s="308"/>
      <c r="D132" s="308"/>
      <c r="E132" s="377"/>
      <c r="F132" s="308"/>
      <c r="G132" s="308"/>
    </row>
    <row r="133" spans="1:7" x14ac:dyDescent="0.3">
      <c r="A133" s="308"/>
      <c r="B133" s="308"/>
      <c r="C133" s="308"/>
      <c r="D133" s="308"/>
      <c r="E133" s="377"/>
      <c r="F133" s="308"/>
      <c r="G133" s="308"/>
    </row>
    <row r="134" spans="1:7" x14ac:dyDescent="0.3">
      <c r="A134" s="308"/>
      <c r="B134" s="308"/>
      <c r="C134" s="308"/>
      <c r="D134" s="308"/>
      <c r="E134" s="377"/>
      <c r="F134" s="308"/>
      <c r="G134" s="308"/>
    </row>
    <row r="135" spans="1:7" x14ac:dyDescent="0.3">
      <c r="A135" s="308"/>
      <c r="B135" s="308"/>
      <c r="C135" s="308"/>
      <c r="D135" s="308"/>
      <c r="E135" s="377"/>
      <c r="F135" s="308"/>
      <c r="G135" s="308"/>
    </row>
    <row r="136" spans="1:7" x14ac:dyDescent="0.3">
      <c r="A136" s="308"/>
      <c r="B136" s="308"/>
      <c r="C136" s="308"/>
      <c r="D136" s="308"/>
      <c r="E136" s="377"/>
      <c r="F136" s="308"/>
      <c r="G136" s="308"/>
    </row>
    <row r="137" spans="1:7" x14ac:dyDescent="0.3">
      <c r="A137" s="308"/>
      <c r="B137" s="308"/>
      <c r="C137" s="308"/>
      <c r="D137" s="308"/>
      <c r="E137" s="377"/>
      <c r="F137" s="308"/>
      <c r="G137" s="308"/>
    </row>
    <row r="138" spans="1:7" x14ac:dyDescent="0.3">
      <c r="A138" s="308"/>
      <c r="B138" s="308"/>
      <c r="C138" s="308"/>
      <c r="D138" s="308"/>
      <c r="E138" s="377"/>
      <c r="F138" s="308"/>
      <c r="G138" s="308"/>
    </row>
    <row r="139" spans="1:7" x14ac:dyDescent="0.3">
      <c r="A139" s="308"/>
      <c r="B139" s="308"/>
      <c r="C139" s="308"/>
      <c r="D139" s="308"/>
      <c r="E139" s="377"/>
      <c r="F139" s="308"/>
      <c r="G139" s="308"/>
    </row>
    <row r="140" spans="1:7" x14ac:dyDescent="0.3">
      <c r="A140" s="308"/>
      <c r="B140" s="308"/>
      <c r="C140" s="308"/>
      <c r="D140" s="308"/>
      <c r="E140" s="377"/>
      <c r="F140" s="308"/>
      <c r="G140" s="308"/>
    </row>
    <row r="141" spans="1:7" x14ac:dyDescent="0.3">
      <c r="A141" s="308"/>
      <c r="B141" s="308"/>
      <c r="C141" s="308"/>
      <c r="D141" s="308"/>
      <c r="E141" s="377"/>
      <c r="F141" s="308"/>
      <c r="G141" s="308"/>
    </row>
    <row r="142" spans="1:7" x14ac:dyDescent="0.3">
      <c r="A142" s="308"/>
      <c r="B142" s="308"/>
      <c r="C142" s="308"/>
      <c r="D142" s="308"/>
      <c r="E142" s="377"/>
      <c r="F142" s="308"/>
      <c r="G142" s="308"/>
    </row>
    <row r="143" spans="1:7" x14ac:dyDescent="0.3">
      <c r="A143" s="308"/>
      <c r="B143" s="308"/>
      <c r="C143" s="308"/>
      <c r="D143" s="308"/>
      <c r="E143" s="377"/>
      <c r="F143" s="308"/>
      <c r="G143" s="308"/>
    </row>
    <row r="144" spans="1:7" x14ac:dyDescent="0.3">
      <c r="A144" s="308"/>
      <c r="B144" s="308"/>
      <c r="C144" s="308"/>
      <c r="D144" s="308"/>
      <c r="E144" s="377"/>
      <c r="F144" s="308"/>
      <c r="G144" s="308"/>
    </row>
    <row r="145" spans="1:7" x14ac:dyDescent="0.3">
      <c r="A145" s="308"/>
      <c r="B145" s="308"/>
      <c r="C145" s="308"/>
      <c r="D145" s="308"/>
      <c r="E145" s="377"/>
      <c r="F145" s="308"/>
      <c r="G145" s="308"/>
    </row>
    <row r="146" spans="1:7" x14ac:dyDescent="0.3">
      <c r="A146" s="308"/>
      <c r="B146" s="308"/>
      <c r="C146" s="308"/>
      <c r="D146" s="308"/>
      <c r="E146" s="377"/>
      <c r="F146" s="308"/>
      <c r="G146" s="308"/>
    </row>
    <row r="147" spans="1:7" x14ac:dyDescent="0.3">
      <c r="A147" s="308"/>
      <c r="B147" s="308"/>
      <c r="C147" s="308"/>
      <c r="D147" s="308"/>
      <c r="E147" s="377"/>
      <c r="F147" s="308"/>
      <c r="G147" s="308"/>
    </row>
    <row r="148" spans="1:7" x14ac:dyDescent="0.3">
      <c r="A148" s="308"/>
      <c r="B148" s="308"/>
      <c r="C148" s="308"/>
      <c r="D148" s="308"/>
      <c r="E148" s="377"/>
      <c r="F148" s="308"/>
      <c r="G148" s="308"/>
    </row>
    <row r="149" spans="1:7" x14ac:dyDescent="0.3">
      <c r="A149" s="308"/>
      <c r="B149" s="308"/>
      <c r="C149" s="308"/>
      <c r="D149" s="308"/>
      <c r="E149" s="377"/>
      <c r="F149" s="308"/>
      <c r="G149" s="308"/>
    </row>
    <row r="150" spans="1:7" x14ac:dyDescent="0.3">
      <c r="A150" s="308"/>
      <c r="B150" s="308"/>
      <c r="C150" s="308"/>
      <c r="D150" s="308"/>
      <c r="E150" s="377"/>
      <c r="F150" s="308"/>
      <c r="G150" s="308"/>
    </row>
    <row r="151" spans="1:7" x14ac:dyDescent="0.3">
      <c r="A151" s="308"/>
      <c r="B151" s="308"/>
      <c r="C151" s="308"/>
      <c r="D151" s="308"/>
      <c r="E151" s="377"/>
      <c r="F151" s="308"/>
      <c r="G151" s="308"/>
    </row>
    <row r="152" spans="1:7" x14ac:dyDescent="0.3">
      <c r="A152" s="308"/>
      <c r="B152" s="308"/>
      <c r="C152" s="308"/>
      <c r="D152" s="308"/>
      <c r="E152" s="377"/>
      <c r="F152" s="308"/>
      <c r="G152" s="308"/>
    </row>
    <row r="153" spans="1:7" x14ac:dyDescent="0.3">
      <c r="A153" s="308"/>
      <c r="B153" s="308"/>
      <c r="C153" s="308"/>
      <c r="D153" s="308"/>
      <c r="E153" s="377"/>
      <c r="F153" s="308"/>
      <c r="G153" s="308"/>
    </row>
    <row r="154" spans="1:7" x14ac:dyDescent="0.3">
      <c r="A154" s="308"/>
      <c r="B154" s="308"/>
      <c r="C154" s="308"/>
      <c r="D154" s="308"/>
      <c r="E154" s="377"/>
      <c r="F154" s="308"/>
      <c r="G154" s="308"/>
    </row>
    <row r="155" spans="1:7" x14ac:dyDescent="0.3">
      <c r="A155" s="308"/>
      <c r="B155" s="308"/>
      <c r="C155" s="308"/>
      <c r="D155" s="308"/>
      <c r="E155" s="377"/>
      <c r="F155" s="308"/>
      <c r="G155" s="308"/>
    </row>
    <row r="156" spans="1:7" x14ac:dyDescent="0.3">
      <c r="A156" s="308"/>
      <c r="B156" s="308"/>
      <c r="C156" s="308"/>
      <c r="D156" s="308"/>
      <c r="E156" s="377"/>
      <c r="F156" s="308"/>
      <c r="G156" s="308"/>
    </row>
    <row r="157" spans="1:7" x14ac:dyDescent="0.3">
      <c r="A157" s="308"/>
      <c r="B157" s="308"/>
      <c r="C157" s="308"/>
      <c r="D157" s="308"/>
      <c r="E157" s="377"/>
      <c r="F157" s="308"/>
      <c r="G157" s="308"/>
    </row>
    <row r="158" spans="1:7" x14ac:dyDescent="0.3">
      <c r="A158" s="308"/>
      <c r="B158" s="308"/>
      <c r="C158" s="308"/>
      <c r="D158" s="308"/>
      <c r="E158" s="377"/>
      <c r="F158" s="308"/>
      <c r="G158" s="308"/>
    </row>
    <row r="159" spans="1:7" x14ac:dyDescent="0.3">
      <c r="A159" s="308"/>
      <c r="B159" s="308"/>
      <c r="C159" s="308"/>
      <c r="D159" s="308"/>
      <c r="E159" s="377"/>
      <c r="F159" s="308"/>
      <c r="G159" s="308"/>
    </row>
    <row r="160" spans="1:7" x14ac:dyDescent="0.3">
      <c r="A160" s="308"/>
      <c r="B160" s="308"/>
      <c r="C160" s="308"/>
      <c r="D160" s="308"/>
      <c r="E160" s="377"/>
      <c r="F160" s="308"/>
      <c r="G160" s="308"/>
    </row>
    <row r="161" spans="1:7" x14ac:dyDescent="0.3">
      <c r="A161" s="308"/>
      <c r="B161" s="308"/>
      <c r="C161" s="308"/>
      <c r="D161" s="308"/>
      <c r="E161" s="377"/>
      <c r="F161" s="308"/>
      <c r="G161" s="308"/>
    </row>
    <row r="162" spans="1:7" x14ac:dyDescent="0.3">
      <c r="A162" s="308"/>
      <c r="B162" s="308"/>
      <c r="C162" s="308"/>
      <c r="D162" s="308"/>
      <c r="E162" s="377"/>
      <c r="F162" s="308"/>
      <c r="G162" s="308"/>
    </row>
    <row r="163" spans="1:7" x14ac:dyDescent="0.3">
      <c r="A163" s="308"/>
      <c r="B163" s="308"/>
      <c r="C163" s="308"/>
      <c r="D163" s="308"/>
      <c r="E163" s="377"/>
      <c r="F163" s="308"/>
      <c r="G163" s="308"/>
    </row>
    <row r="164" spans="1:7" x14ac:dyDescent="0.3">
      <c r="A164" s="308"/>
      <c r="B164" s="308"/>
      <c r="C164" s="308"/>
      <c r="D164" s="308"/>
      <c r="E164" s="377"/>
      <c r="F164" s="308"/>
      <c r="G164" s="308"/>
    </row>
    <row r="165" spans="1:7" x14ac:dyDescent="0.3">
      <c r="A165" s="308"/>
      <c r="B165" s="308"/>
      <c r="C165" s="308"/>
      <c r="D165" s="308"/>
      <c r="E165" s="377"/>
      <c r="F165" s="308"/>
      <c r="G165" s="308"/>
    </row>
    <row r="166" spans="1:7" x14ac:dyDescent="0.3">
      <c r="A166" s="308"/>
      <c r="B166" s="308"/>
      <c r="C166" s="308"/>
      <c r="D166" s="308"/>
      <c r="E166" s="377"/>
      <c r="F166" s="308"/>
      <c r="G166" s="308"/>
    </row>
    <row r="167" spans="1:7" x14ac:dyDescent="0.3">
      <c r="A167" s="308"/>
      <c r="B167" s="308"/>
      <c r="C167" s="308"/>
      <c r="D167" s="308"/>
      <c r="E167" s="377"/>
      <c r="F167" s="308"/>
      <c r="G167" s="308"/>
    </row>
    <row r="168" spans="1:7" x14ac:dyDescent="0.3">
      <c r="A168" s="308"/>
      <c r="B168" s="308"/>
      <c r="C168" s="308"/>
      <c r="D168" s="308"/>
      <c r="E168" s="377"/>
      <c r="F168" s="308"/>
      <c r="G168" s="308"/>
    </row>
    <row r="169" spans="1:7" x14ac:dyDescent="0.3">
      <c r="A169" s="308"/>
      <c r="B169" s="308"/>
      <c r="C169" s="308"/>
      <c r="D169" s="308"/>
      <c r="E169" s="377"/>
      <c r="F169" s="308"/>
      <c r="G169" s="308"/>
    </row>
    <row r="170" spans="1:7" x14ac:dyDescent="0.3">
      <c r="A170" s="308"/>
      <c r="B170" s="308"/>
      <c r="C170" s="308"/>
      <c r="D170" s="308"/>
      <c r="E170" s="377"/>
      <c r="F170" s="308"/>
      <c r="G170" s="308"/>
    </row>
    <row r="171" spans="1:7" x14ac:dyDescent="0.3">
      <c r="A171" s="308"/>
      <c r="B171" s="308"/>
      <c r="C171" s="308"/>
      <c r="D171" s="308"/>
      <c r="E171" s="377"/>
      <c r="F171" s="308"/>
      <c r="G171" s="308"/>
    </row>
    <row r="172" spans="1:7" x14ac:dyDescent="0.3">
      <c r="A172" s="308"/>
      <c r="B172" s="308"/>
      <c r="C172" s="308"/>
      <c r="D172" s="308"/>
      <c r="E172" s="377"/>
      <c r="F172" s="308"/>
      <c r="G172" s="308"/>
    </row>
    <row r="173" spans="1:7" x14ac:dyDescent="0.3">
      <c r="A173" s="308"/>
      <c r="B173" s="308"/>
      <c r="C173" s="308"/>
      <c r="D173" s="308"/>
      <c r="E173" s="377"/>
      <c r="F173" s="308"/>
      <c r="G173" s="308"/>
    </row>
    <row r="174" spans="1:7" x14ac:dyDescent="0.3">
      <c r="A174" s="308"/>
      <c r="B174" s="308"/>
      <c r="C174" s="308"/>
      <c r="D174" s="308"/>
      <c r="E174" s="377"/>
      <c r="F174" s="308"/>
      <c r="G174" s="308"/>
    </row>
    <row r="175" spans="1:7" x14ac:dyDescent="0.3">
      <c r="A175" s="308"/>
      <c r="B175" s="308"/>
      <c r="C175" s="308"/>
      <c r="D175" s="308"/>
      <c r="E175" s="377"/>
      <c r="F175" s="308"/>
      <c r="G175" s="308"/>
    </row>
    <row r="176" spans="1:7" x14ac:dyDescent="0.3">
      <c r="A176" s="308"/>
      <c r="B176" s="308"/>
      <c r="C176" s="308"/>
      <c r="D176" s="308"/>
      <c r="E176" s="377"/>
      <c r="F176" s="308"/>
      <c r="G176" s="308"/>
    </row>
    <row r="177" spans="1:7" x14ac:dyDescent="0.3">
      <c r="A177" s="308"/>
      <c r="B177" s="308"/>
      <c r="C177" s="308"/>
      <c r="D177" s="308"/>
      <c r="E177" s="377"/>
      <c r="F177" s="308"/>
      <c r="G177" s="308"/>
    </row>
    <row r="178" spans="1:7" x14ac:dyDescent="0.3">
      <c r="A178" s="308"/>
      <c r="B178" s="308"/>
      <c r="C178" s="308"/>
      <c r="D178" s="308"/>
      <c r="E178" s="377"/>
      <c r="F178" s="308"/>
      <c r="G178" s="308"/>
    </row>
    <row r="179" spans="1:7" x14ac:dyDescent="0.3">
      <c r="A179" s="308"/>
      <c r="B179" s="308"/>
      <c r="C179" s="308"/>
      <c r="D179" s="308"/>
      <c r="E179" s="377"/>
      <c r="F179" s="308"/>
      <c r="G179" s="308"/>
    </row>
    <row r="180" spans="1:7" x14ac:dyDescent="0.3">
      <c r="A180" s="308"/>
      <c r="B180" s="308"/>
      <c r="C180" s="308"/>
      <c r="D180" s="308"/>
      <c r="E180" s="377"/>
      <c r="F180" s="308"/>
      <c r="G180" s="308"/>
    </row>
    <row r="181" spans="1:7" x14ac:dyDescent="0.3">
      <c r="A181" s="308"/>
      <c r="B181" s="308"/>
      <c r="C181" s="308"/>
      <c r="D181" s="308"/>
      <c r="E181" s="377"/>
      <c r="F181" s="308"/>
      <c r="G181" s="308"/>
    </row>
    <row r="182" spans="1:7" x14ac:dyDescent="0.3">
      <c r="A182" s="308"/>
      <c r="B182" s="308"/>
      <c r="C182" s="308"/>
      <c r="D182" s="308"/>
      <c r="E182" s="377"/>
      <c r="F182" s="308"/>
      <c r="G182" s="308"/>
    </row>
    <row r="183" spans="1:7" x14ac:dyDescent="0.3">
      <c r="A183" s="308"/>
      <c r="B183" s="308"/>
      <c r="C183" s="308"/>
      <c r="D183" s="308"/>
      <c r="E183" s="377"/>
      <c r="F183" s="308"/>
      <c r="G183" s="308"/>
    </row>
    <row r="184" spans="1:7" x14ac:dyDescent="0.3">
      <c r="A184" s="308"/>
      <c r="B184" s="308"/>
      <c r="C184" s="308"/>
      <c r="D184" s="308"/>
      <c r="E184" s="377"/>
      <c r="F184" s="308"/>
      <c r="G184" s="308"/>
    </row>
    <row r="185" spans="1:7" x14ac:dyDescent="0.3">
      <c r="A185" s="308"/>
      <c r="B185" s="308"/>
      <c r="C185" s="308"/>
      <c r="D185" s="308"/>
      <c r="E185" s="377"/>
      <c r="F185" s="308"/>
      <c r="G185" s="308"/>
    </row>
    <row r="186" spans="1:7" x14ac:dyDescent="0.3">
      <c r="A186" s="308"/>
      <c r="B186" s="308"/>
      <c r="C186" s="308"/>
      <c r="D186" s="308"/>
      <c r="E186" s="377"/>
      <c r="F186" s="308"/>
      <c r="G186" s="308"/>
    </row>
    <row r="187" spans="1:7" x14ac:dyDescent="0.3">
      <c r="A187" s="308"/>
      <c r="B187" s="308"/>
      <c r="C187" s="308"/>
      <c r="D187" s="308"/>
      <c r="E187" s="377"/>
      <c r="F187" s="308"/>
      <c r="G187" s="308"/>
    </row>
    <row r="188" spans="1:7" x14ac:dyDescent="0.3">
      <c r="A188" s="308"/>
      <c r="B188" s="308"/>
      <c r="C188" s="308"/>
      <c r="D188" s="308"/>
      <c r="E188" s="377"/>
      <c r="F188" s="308"/>
      <c r="G188" s="308"/>
    </row>
    <row r="189" spans="1:7" x14ac:dyDescent="0.3">
      <c r="A189" s="308"/>
      <c r="B189" s="308"/>
      <c r="C189" s="308"/>
      <c r="D189" s="308"/>
      <c r="E189" s="377"/>
      <c r="F189" s="308"/>
      <c r="G189" s="308"/>
    </row>
    <row r="190" spans="1:7" x14ac:dyDescent="0.3">
      <c r="A190" s="308"/>
      <c r="B190" s="308"/>
      <c r="C190" s="308"/>
      <c r="D190" s="308"/>
      <c r="E190" s="377"/>
      <c r="F190" s="308"/>
      <c r="G190" s="308"/>
    </row>
    <row r="191" spans="1:7" x14ac:dyDescent="0.3">
      <c r="A191" s="308"/>
      <c r="B191" s="308"/>
      <c r="C191" s="308"/>
      <c r="D191" s="308"/>
      <c r="E191" s="377"/>
      <c r="F191" s="308"/>
      <c r="G191" s="308"/>
    </row>
    <row r="192" spans="1:7" x14ac:dyDescent="0.3">
      <c r="A192" s="308"/>
      <c r="B192" s="308"/>
      <c r="C192" s="308"/>
      <c r="D192" s="308"/>
      <c r="E192" s="377"/>
      <c r="F192" s="308"/>
      <c r="G192" s="308"/>
    </row>
    <row r="193" spans="1:7" x14ac:dyDescent="0.3">
      <c r="A193" s="308"/>
      <c r="B193" s="308"/>
      <c r="C193" s="308"/>
      <c r="D193" s="308"/>
      <c r="E193" s="377"/>
      <c r="F193" s="308"/>
      <c r="G193" s="308"/>
    </row>
    <row r="194" spans="1:7" x14ac:dyDescent="0.3">
      <c r="A194" s="308"/>
      <c r="B194" s="308"/>
      <c r="C194" s="308"/>
      <c r="D194" s="308"/>
      <c r="E194" s="377"/>
      <c r="F194" s="308"/>
      <c r="G194" s="308"/>
    </row>
    <row r="195" spans="1:7" x14ac:dyDescent="0.3">
      <c r="A195" s="308"/>
      <c r="B195" s="308"/>
      <c r="C195" s="308"/>
      <c r="D195" s="308"/>
      <c r="E195" s="377"/>
      <c r="F195" s="308"/>
      <c r="G195" s="308"/>
    </row>
    <row r="196" spans="1:7" x14ac:dyDescent="0.3">
      <c r="A196" s="308"/>
      <c r="B196" s="308"/>
      <c r="C196" s="308"/>
      <c r="D196" s="308"/>
      <c r="E196" s="377"/>
      <c r="F196" s="308"/>
      <c r="G196" s="308"/>
    </row>
    <row r="197" spans="1:7" x14ac:dyDescent="0.3">
      <c r="A197" s="308"/>
      <c r="B197" s="308"/>
      <c r="C197" s="308"/>
      <c r="D197" s="308"/>
      <c r="E197" s="377"/>
      <c r="F197" s="308"/>
      <c r="G197" s="308"/>
    </row>
    <row r="198" spans="1:7" x14ac:dyDescent="0.3">
      <c r="A198" s="308"/>
      <c r="B198" s="308"/>
      <c r="C198" s="308"/>
      <c r="D198" s="308"/>
      <c r="E198" s="377"/>
      <c r="F198" s="308"/>
      <c r="G198" s="308"/>
    </row>
    <row r="199" spans="1:7" x14ac:dyDescent="0.3">
      <c r="A199" s="308"/>
      <c r="B199" s="308"/>
      <c r="C199" s="308"/>
      <c r="D199" s="308"/>
      <c r="E199" s="377"/>
      <c r="F199" s="308"/>
      <c r="G199" s="308"/>
    </row>
    <row r="200" spans="1:7" x14ac:dyDescent="0.3">
      <c r="A200" s="308"/>
      <c r="B200" s="308"/>
      <c r="C200" s="308"/>
      <c r="D200" s="308"/>
      <c r="E200" s="377"/>
      <c r="F200" s="308"/>
      <c r="G200" s="308"/>
    </row>
    <row r="201" spans="1:7" x14ac:dyDescent="0.3">
      <c r="A201" s="308"/>
      <c r="B201" s="308"/>
      <c r="C201" s="308"/>
      <c r="D201" s="308"/>
      <c r="E201" s="377"/>
      <c r="F201" s="308"/>
      <c r="G201" s="308"/>
    </row>
    <row r="202" spans="1:7" x14ac:dyDescent="0.3">
      <c r="A202" s="308"/>
      <c r="B202" s="308"/>
      <c r="C202" s="308"/>
      <c r="D202" s="308"/>
      <c r="E202" s="377"/>
      <c r="F202" s="308"/>
      <c r="G202" s="308"/>
    </row>
    <row r="203" spans="1:7" x14ac:dyDescent="0.3">
      <c r="A203" s="308"/>
      <c r="B203" s="308"/>
      <c r="C203" s="308"/>
      <c r="D203" s="308"/>
      <c r="E203" s="377"/>
      <c r="F203" s="308"/>
      <c r="G203" s="308"/>
    </row>
    <row r="204" spans="1:7" x14ac:dyDescent="0.3">
      <c r="A204" s="308"/>
      <c r="B204" s="308"/>
      <c r="C204" s="308"/>
      <c r="D204" s="308"/>
      <c r="E204" s="377"/>
      <c r="F204" s="308"/>
      <c r="G204" s="308"/>
    </row>
    <row r="205" spans="1:7" x14ac:dyDescent="0.3">
      <c r="A205" s="308"/>
      <c r="B205" s="308"/>
      <c r="C205" s="308"/>
      <c r="D205" s="308"/>
      <c r="E205" s="377"/>
      <c r="F205" s="308"/>
      <c r="G205" s="308"/>
    </row>
    <row r="206" spans="1:7" x14ac:dyDescent="0.3">
      <c r="A206" s="308"/>
      <c r="B206" s="308"/>
      <c r="C206" s="308"/>
      <c r="D206" s="308"/>
      <c r="E206" s="377"/>
      <c r="F206" s="308"/>
      <c r="G206" s="308"/>
    </row>
    <row r="207" spans="1:7" x14ac:dyDescent="0.3">
      <c r="A207" s="308"/>
      <c r="B207" s="308"/>
      <c r="C207" s="308"/>
      <c r="D207" s="308"/>
      <c r="E207" s="377"/>
      <c r="F207" s="308"/>
      <c r="G207" s="308"/>
    </row>
    <row r="208" spans="1:7" x14ac:dyDescent="0.3">
      <c r="A208" s="308"/>
      <c r="B208" s="308"/>
      <c r="C208" s="308"/>
      <c r="D208" s="308"/>
      <c r="E208" s="377"/>
      <c r="F208" s="308"/>
      <c r="G208" s="308"/>
    </row>
    <row r="209" spans="1:7" x14ac:dyDescent="0.3">
      <c r="A209" s="308"/>
      <c r="B209" s="308"/>
      <c r="C209" s="308"/>
      <c r="D209" s="308"/>
      <c r="E209" s="377"/>
      <c r="F209" s="308"/>
      <c r="G209" s="308"/>
    </row>
    <row r="210" spans="1:7" x14ac:dyDescent="0.3">
      <c r="A210" s="308"/>
      <c r="B210" s="308"/>
      <c r="C210" s="308"/>
      <c r="D210" s="308"/>
      <c r="E210" s="377"/>
      <c r="F210" s="308"/>
      <c r="G210" s="308"/>
    </row>
    <row r="211" spans="1:7" x14ac:dyDescent="0.3">
      <c r="A211" s="308"/>
      <c r="B211" s="308"/>
      <c r="C211" s="308"/>
      <c r="D211" s="308"/>
      <c r="E211" s="377"/>
      <c r="F211" s="308"/>
      <c r="G211" s="308"/>
    </row>
    <row r="212" spans="1:7" x14ac:dyDescent="0.3">
      <c r="A212" s="308"/>
      <c r="B212" s="308"/>
      <c r="C212" s="308"/>
      <c r="D212" s="308"/>
      <c r="E212" s="377"/>
      <c r="F212" s="308"/>
      <c r="G212" s="308"/>
    </row>
    <row r="213" spans="1:7" x14ac:dyDescent="0.3">
      <c r="A213" s="308"/>
      <c r="B213" s="308"/>
      <c r="C213" s="308"/>
      <c r="D213" s="308"/>
      <c r="E213" s="377"/>
      <c r="F213" s="308"/>
      <c r="G213" s="308"/>
    </row>
    <row r="214" spans="1:7" x14ac:dyDescent="0.3">
      <c r="A214" s="308"/>
      <c r="B214" s="308"/>
      <c r="C214" s="308"/>
      <c r="D214" s="308"/>
      <c r="E214" s="377"/>
      <c r="F214" s="308"/>
      <c r="G214" s="308"/>
    </row>
    <row r="215" spans="1:7" x14ac:dyDescent="0.3">
      <c r="A215" s="308"/>
      <c r="B215" s="308"/>
      <c r="C215" s="308"/>
      <c r="D215" s="308"/>
      <c r="E215" s="377"/>
      <c r="F215" s="308"/>
      <c r="G215" s="308"/>
    </row>
    <row r="216" spans="1:7" x14ac:dyDescent="0.3">
      <c r="A216" s="308"/>
      <c r="B216" s="308"/>
      <c r="C216" s="308"/>
      <c r="D216" s="308"/>
      <c r="E216" s="377"/>
      <c r="F216" s="308"/>
      <c r="G216" s="308"/>
    </row>
    <row r="217" spans="1:7" x14ac:dyDescent="0.3">
      <c r="A217" s="308"/>
      <c r="B217" s="308"/>
      <c r="C217" s="308"/>
      <c r="D217" s="308"/>
      <c r="E217" s="377"/>
      <c r="F217" s="308"/>
      <c r="G217" s="308"/>
    </row>
    <row r="218" spans="1:7" x14ac:dyDescent="0.3">
      <c r="A218" s="308"/>
      <c r="B218" s="308"/>
      <c r="C218" s="308"/>
      <c r="D218" s="308"/>
      <c r="E218" s="377"/>
      <c r="F218" s="308"/>
      <c r="G218" s="308"/>
    </row>
    <row r="219" spans="1:7" x14ac:dyDescent="0.3">
      <c r="A219" s="308"/>
      <c r="B219" s="308"/>
      <c r="C219" s="308"/>
      <c r="D219" s="308"/>
      <c r="E219" s="377"/>
      <c r="F219" s="308"/>
      <c r="G219" s="308"/>
    </row>
    <row r="220" spans="1:7" x14ac:dyDescent="0.3">
      <c r="A220" s="308"/>
      <c r="B220" s="308"/>
      <c r="C220" s="308"/>
      <c r="D220" s="308"/>
      <c r="E220" s="377"/>
      <c r="F220" s="308"/>
      <c r="G220" s="308"/>
    </row>
    <row r="221" spans="1:7" x14ac:dyDescent="0.3">
      <c r="A221" s="308"/>
      <c r="B221" s="308"/>
      <c r="C221" s="308"/>
      <c r="D221" s="308"/>
      <c r="E221" s="377"/>
      <c r="F221" s="308"/>
      <c r="G221" s="308"/>
    </row>
    <row r="222" spans="1:7" x14ac:dyDescent="0.3">
      <c r="A222" s="308"/>
      <c r="B222" s="308"/>
      <c r="C222" s="308"/>
      <c r="D222" s="308"/>
      <c r="E222" s="377"/>
      <c r="F222" s="308"/>
      <c r="G222" s="308"/>
    </row>
    <row r="223" spans="1:7" x14ac:dyDescent="0.3">
      <c r="A223" s="308"/>
      <c r="B223" s="308"/>
      <c r="C223" s="308"/>
      <c r="D223" s="308"/>
      <c r="E223" s="377"/>
      <c r="F223" s="308"/>
      <c r="G223" s="308"/>
    </row>
    <row r="224" spans="1:7" x14ac:dyDescent="0.3">
      <c r="A224" s="308"/>
      <c r="B224" s="308"/>
      <c r="C224" s="308"/>
      <c r="D224" s="308"/>
      <c r="E224" s="377"/>
      <c r="F224" s="308"/>
      <c r="G224" s="308"/>
    </row>
    <row r="225" spans="1:7" x14ac:dyDescent="0.3">
      <c r="A225" s="308"/>
      <c r="B225" s="308"/>
      <c r="C225" s="308"/>
      <c r="D225" s="308"/>
      <c r="E225" s="377"/>
      <c r="F225" s="308"/>
      <c r="G225" s="308"/>
    </row>
    <row r="226" spans="1:7" x14ac:dyDescent="0.3">
      <c r="A226" s="308"/>
      <c r="B226" s="308"/>
      <c r="C226" s="308"/>
      <c r="D226" s="308"/>
      <c r="E226" s="377"/>
      <c r="F226" s="308"/>
      <c r="G226" s="308"/>
    </row>
    <row r="227" spans="1:7" x14ac:dyDescent="0.3">
      <c r="A227" s="308"/>
      <c r="B227" s="308"/>
      <c r="C227" s="308"/>
      <c r="D227" s="308"/>
      <c r="E227" s="377"/>
      <c r="F227" s="308"/>
      <c r="G227" s="308"/>
    </row>
    <row r="228" spans="1:7" x14ac:dyDescent="0.3">
      <c r="A228" s="308"/>
      <c r="B228" s="308"/>
      <c r="C228" s="308"/>
      <c r="D228" s="308"/>
      <c r="E228" s="377"/>
      <c r="F228" s="308"/>
      <c r="G228" s="308"/>
    </row>
    <row r="229" spans="1:7" x14ac:dyDescent="0.3">
      <c r="A229" s="308"/>
      <c r="B229" s="308"/>
      <c r="C229" s="308"/>
      <c r="D229" s="308"/>
      <c r="E229" s="377"/>
      <c r="F229" s="308"/>
      <c r="G229" s="308"/>
    </row>
    <row r="230" spans="1:7" x14ac:dyDescent="0.3">
      <c r="A230" s="308"/>
      <c r="B230" s="308"/>
      <c r="C230" s="308"/>
      <c r="D230" s="308"/>
      <c r="E230" s="377"/>
      <c r="F230" s="308"/>
      <c r="G230" s="308"/>
    </row>
    <row r="231" spans="1:7" x14ac:dyDescent="0.3">
      <c r="A231" s="308"/>
      <c r="B231" s="308"/>
      <c r="C231" s="308"/>
      <c r="D231" s="308"/>
      <c r="E231" s="377"/>
      <c r="F231" s="308"/>
      <c r="G231" s="308"/>
    </row>
    <row r="232" spans="1:7" x14ac:dyDescent="0.3">
      <c r="A232" s="308"/>
      <c r="B232" s="308"/>
      <c r="C232" s="308"/>
      <c r="D232" s="308"/>
      <c r="E232" s="377"/>
      <c r="F232" s="308"/>
      <c r="G232" s="308"/>
    </row>
    <row r="233" spans="1:7" x14ac:dyDescent="0.3">
      <c r="A233" s="308"/>
      <c r="B233" s="308"/>
      <c r="C233" s="308"/>
      <c r="D233" s="308"/>
      <c r="E233" s="377"/>
      <c r="F233" s="308"/>
      <c r="G233" s="308"/>
    </row>
    <row r="234" spans="1:7" x14ac:dyDescent="0.3">
      <c r="A234" s="308"/>
      <c r="B234" s="308"/>
      <c r="C234" s="308"/>
      <c r="D234" s="308"/>
      <c r="E234" s="377"/>
      <c r="F234" s="308"/>
      <c r="G234" s="308"/>
    </row>
    <row r="235" spans="1:7" x14ac:dyDescent="0.3">
      <c r="A235" s="308"/>
      <c r="B235" s="308"/>
      <c r="C235" s="308"/>
      <c r="D235" s="308"/>
      <c r="E235" s="377"/>
      <c r="F235" s="308"/>
      <c r="G235" s="308"/>
    </row>
    <row r="236" spans="1:7" x14ac:dyDescent="0.3">
      <c r="A236" s="308"/>
      <c r="B236" s="308"/>
      <c r="C236" s="308"/>
      <c r="D236" s="308"/>
      <c r="E236" s="377"/>
      <c r="F236" s="308"/>
      <c r="G236" s="308"/>
    </row>
    <row r="237" spans="1:7" x14ac:dyDescent="0.3">
      <c r="A237" s="308"/>
      <c r="B237" s="308"/>
      <c r="C237" s="308"/>
      <c r="D237" s="308"/>
      <c r="E237" s="377"/>
      <c r="F237" s="308"/>
      <c r="G237" s="308"/>
    </row>
    <row r="238" spans="1:7" x14ac:dyDescent="0.3">
      <c r="A238" s="308"/>
      <c r="B238" s="308"/>
      <c r="C238" s="308"/>
      <c r="D238" s="308"/>
      <c r="E238" s="377"/>
      <c r="F238" s="308"/>
      <c r="G238" s="308"/>
    </row>
    <row r="239" spans="1:7" x14ac:dyDescent="0.3">
      <c r="A239" s="308"/>
      <c r="B239" s="308"/>
      <c r="C239" s="308"/>
      <c r="D239" s="308"/>
      <c r="E239" s="377"/>
      <c r="F239" s="308"/>
      <c r="G239" s="308"/>
    </row>
    <row r="240" spans="1:7" x14ac:dyDescent="0.3">
      <c r="A240" s="308"/>
      <c r="B240" s="308"/>
      <c r="C240" s="308"/>
      <c r="D240" s="308"/>
      <c r="E240" s="377"/>
      <c r="F240" s="308"/>
      <c r="G240" s="308"/>
    </row>
    <row r="241" spans="1:7" x14ac:dyDescent="0.3">
      <c r="A241" s="308"/>
      <c r="B241" s="308"/>
      <c r="C241" s="308"/>
      <c r="D241" s="308"/>
      <c r="E241" s="377"/>
      <c r="F241" s="308"/>
      <c r="G241" s="308"/>
    </row>
    <row r="242" spans="1:7" x14ac:dyDescent="0.3">
      <c r="A242" s="308"/>
      <c r="B242" s="308"/>
      <c r="C242" s="308"/>
      <c r="D242" s="308"/>
      <c r="E242" s="377"/>
      <c r="F242" s="308"/>
      <c r="G242" s="308"/>
    </row>
    <row r="243" spans="1:7" x14ac:dyDescent="0.3">
      <c r="A243" s="308"/>
      <c r="B243" s="308"/>
      <c r="C243" s="308"/>
      <c r="D243" s="308"/>
      <c r="E243" s="377"/>
      <c r="F243" s="308"/>
      <c r="G243" s="308"/>
    </row>
    <row r="244" spans="1:7" x14ac:dyDescent="0.3">
      <c r="A244" s="308"/>
      <c r="B244" s="308"/>
      <c r="C244" s="308"/>
      <c r="D244" s="308"/>
      <c r="E244" s="377"/>
      <c r="F244" s="308"/>
      <c r="G244" s="308"/>
    </row>
    <row r="245" spans="1:7" x14ac:dyDescent="0.3">
      <c r="A245" s="308"/>
      <c r="B245" s="308"/>
      <c r="C245" s="308"/>
      <c r="D245" s="308"/>
      <c r="E245" s="377"/>
      <c r="F245" s="308"/>
      <c r="G245" s="308"/>
    </row>
    <row r="246" spans="1:7" x14ac:dyDescent="0.3">
      <c r="A246" s="308"/>
      <c r="B246" s="308"/>
      <c r="C246" s="308"/>
      <c r="D246" s="308"/>
      <c r="E246" s="377"/>
      <c r="F246" s="308"/>
      <c r="G246" s="308"/>
    </row>
    <row r="247" spans="1:7" x14ac:dyDescent="0.3">
      <c r="A247" s="308"/>
      <c r="B247" s="308"/>
      <c r="C247" s="308"/>
      <c r="D247" s="308"/>
      <c r="E247" s="377"/>
      <c r="F247" s="308"/>
      <c r="G247" s="308"/>
    </row>
    <row r="248" spans="1:7" x14ac:dyDescent="0.3">
      <c r="A248" s="308"/>
      <c r="B248" s="308"/>
      <c r="C248" s="308"/>
      <c r="D248" s="308"/>
      <c r="E248" s="377"/>
      <c r="F248" s="308"/>
      <c r="G248" s="308"/>
    </row>
    <row r="249" spans="1:7" x14ac:dyDescent="0.3">
      <c r="A249" s="308"/>
      <c r="B249" s="308"/>
      <c r="C249" s="308"/>
      <c r="D249" s="308"/>
      <c r="E249" s="377"/>
      <c r="F249" s="308"/>
      <c r="G249" s="308"/>
    </row>
    <row r="250" spans="1:7" x14ac:dyDescent="0.3">
      <c r="A250" s="308"/>
      <c r="B250" s="308"/>
      <c r="C250" s="308"/>
      <c r="D250" s="308"/>
      <c r="E250" s="377"/>
      <c r="F250" s="308"/>
      <c r="G250" s="308"/>
    </row>
    <row r="251" spans="1:7" x14ac:dyDescent="0.3">
      <c r="A251" s="308"/>
      <c r="B251" s="308"/>
      <c r="C251" s="308"/>
      <c r="D251" s="308"/>
      <c r="E251" s="377"/>
      <c r="F251" s="308"/>
      <c r="G251" s="308"/>
    </row>
    <row r="252" spans="1:7" x14ac:dyDescent="0.3">
      <c r="A252" s="308"/>
      <c r="B252" s="308"/>
      <c r="C252" s="308"/>
      <c r="D252" s="308"/>
      <c r="E252" s="377"/>
      <c r="F252" s="308"/>
      <c r="G252" s="308"/>
    </row>
    <row r="253" spans="1:7" x14ac:dyDescent="0.3">
      <c r="A253" s="308"/>
      <c r="B253" s="308"/>
      <c r="C253" s="308"/>
      <c r="D253" s="308"/>
      <c r="E253" s="377"/>
      <c r="F253" s="308"/>
      <c r="G253" s="308"/>
    </row>
    <row r="254" spans="1:7" x14ac:dyDescent="0.3">
      <c r="A254" s="308"/>
      <c r="B254" s="308"/>
      <c r="C254" s="308"/>
      <c r="D254" s="308"/>
      <c r="E254" s="377"/>
      <c r="F254" s="308"/>
      <c r="G254" s="308"/>
    </row>
    <row r="255" spans="1:7" x14ac:dyDescent="0.3">
      <c r="A255" s="308"/>
      <c r="B255" s="308"/>
      <c r="C255" s="308"/>
      <c r="D255" s="308"/>
      <c r="E255" s="377"/>
      <c r="F255" s="308"/>
      <c r="G255" s="308"/>
    </row>
    <row r="256" spans="1:7" x14ac:dyDescent="0.3">
      <c r="A256" s="308"/>
      <c r="B256" s="308"/>
      <c r="C256" s="308"/>
      <c r="D256" s="308"/>
      <c r="E256" s="377"/>
      <c r="F256" s="308"/>
      <c r="G256" s="308"/>
    </row>
    <row r="257" spans="1:7" x14ac:dyDescent="0.3">
      <c r="A257" s="308"/>
      <c r="B257" s="308"/>
      <c r="C257" s="308"/>
      <c r="D257" s="308"/>
      <c r="E257" s="377"/>
      <c r="F257" s="308"/>
      <c r="G257" s="308"/>
    </row>
    <row r="258" spans="1:7" x14ac:dyDescent="0.3">
      <c r="A258" s="308"/>
      <c r="B258" s="308"/>
      <c r="C258" s="308"/>
      <c r="D258" s="308"/>
      <c r="E258" s="377"/>
      <c r="F258" s="308"/>
      <c r="G258" s="308"/>
    </row>
    <row r="259" spans="1:7" x14ac:dyDescent="0.3">
      <c r="A259" s="308"/>
      <c r="B259" s="308"/>
      <c r="C259" s="308"/>
      <c r="D259" s="308"/>
      <c r="E259" s="377"/>
      <c r="F259" s="308"/>
      <c r="G259" s="308"/>
    </row>
    <row r="260" spans="1:7" x14ac:dyDescent="0.3">
      <c r="A260" s="308"/>
      <c r="B260" s="308"/>
      <c r="C260" s="308"/>
      <c r="D260" s="308"/>
      <c r="E260" s="377"/>
      <c r="F260" s="308"/>
      <c r="G260" s="308"/>
    </row>
    <row r="261" spans="1:7" x14ac:dyDescent="0.3">
      <c r="A261" s="308"/>
      <c r="B261" s="308"/>
      <c r="C261" s="308"/>
      <c r="D261" s="308"/>
      <c r="E261" s="377"/>
      <c r="F261" s="308"/>
      <c r="G261" s="308"/>
    </row>
    <row r="262" spans="1:7" x14ac:dyDescent="0.3">
      <c r="A262" s="308"/>
      <c r="B262" s="308"/>
      <c r="C262" s="308"/>
      <c r="D262" s="308"/>
      <c r="E262" s="377"/>
      <c r="F262" s="308"/>
      <c r="G262" s="308"/>
    </row>
    <row r="263" spans="1:7" x14ac:dyDescent="0.3">
      <c r="A263" s="308"/>
      <c r="B263" s="308"/>
      <c r="C263" s="308"/>
      <c r="D263" s="308"/>
      <c r="E263" s="377"/>
      <c r="F263" s="308"/>
      <c r="G263" s="308"/>
    </row>
    <row r="264" spans="1:7" x14ac:dyDescent="0.3">
      <c r="A264" s="308"/>
      <c r="B264" s="308"/>
      <c r="C264" s="308"/>
      <c r="D264" s="308"/>
      <c r="E264" s="377"/>
      <c r="F264" s="308"/>
      <c r="G264" s="308"/>
    </row>
    <row r="265" spans="1:7" x14ac:dyDescent="0.3">
      <c r="A265" s="308"/>
      <c r="B265" s="308"/>
      <c r="C265" s="308"/>
      <c r="D265" s="308"/>
      <c r="E265" s="377"/>
      <c r="F265" s="308"/>
      <c r="G265" s="308"/>
    </row>
    <row r="266" spans="1:7" x14ac:dyDescent="0.3">
      <c r="A266" s="308"/>
      <c r="B266" s="308"/>
      <c r="C266" s="308"/>
      <c r="D266" s="308"/>
      <c r="E266" s="377"/>
      <c r="F266" s="308"/>
      <c r="G266" s="308"/>
    </row>
    <row r="267" spans="1:7" x14ac:dyDescent="0.3">
      <c r="A267" s="308"/>
      <c r="B267" s="308"/>
      <c r="C267" s="308"/>
      <c r="D267" s="308"/>
      <c r="E267" s="377"/>
      <c r="F267" s="308"/>
      <c r="G267" s="308"/>
    </row>
    <row r="268" spans="1:7" x14ac:dyDescent="0.3">
      <c r="A268" s="308"/>
      <c r="B268" s="308"/>
      <c r="C268" s="308"/>
      <c r="D268" s="308"/>
      <c r="E268" s="377"/>
      <c r="F268" s="308"/>
      <c r="G268" s="308"/>
    </row>
    <row r="269" spans="1:7" x14ac:dyDescent="0.3">
      <c r="A269" s="308"/>
      <c r="B269" s="308"/>
      <c r="C269" s="308"/>
      <c r="D269" s="308"/>
      <c r="E269" s="377"/>
      <c r="F269" s="308"/>
      <c r="G269" s="308"/>
    </row>
    <row r="270" spans="1:7" x14ac:dyDescent="0.3">
      <c r="A270" s="308"/>
      <c r="B270" s="308"/>
      <c r="C270" s="308"/>
      <c r="D270" s="308"/>
      <c r="E270" s="377"/>
      <c r="F270" s="308"/>
      <c r="G270" s="308"/>
    </row>
    <row r="271" spans="1:7" x14ac:dyDescent="0.3">
      <c r="A271" s="308"/>
      <c r="B271" s="308"/>
      <c r="C271" s="308"/>
      <c r="D271" s="308"/>
      <c r="E271" s="377"/>
      <c r="F271" s="308"/>
      <c r="G271" s="308"/>
    </row>
    <row r="272" spans="1:7" x14ac:dyDescent="0.3">
      <c r="A272" s="308"/>
      <c r="B272" s="308"/>
      <c r="C272" s="308"/>
      <c r="D272" s="308"/>
      <c r="E272" s="377"/>
      <c r="F272" s="308"/>
      <c r="G272" s="308"/>
    </row>
    <row r="273" spans="1:7" x14ac:dyDescent="0.3">
      <c r="A273" s="308"/>
      <c r="B273" s="308"/>
      <c r="C273" s="308"/>
      <c r="D273" s="308"/>
      <c r="E273" s="377"/>
      <c r="F273" s="308"/>
      <c r="G273" s="308"/>
    </row>
    <row r="274" spans="1:7" x14ac:dyDescent="0.3">
      <c r="A274" s="308"/>
      <c r="B274" s="308"/>
      <c r="C274" s="308"/>
      <c r="D274" s="308"/>
      <c r="E274" s="377"/>
      <c r="F274" s="308"/>
      <c r="G274" s="308"/>
    </row>
    <row r="275" spans="1:7" x14ac:dyDescent="0.3">
      <c r="A275" s="308"/>
      <c r="B275" s="308"/>
      <c r="C275" s="308"/>
      <c r="D275" s="308"/>
      <c r="E275" s="377"/>
      <c r="F275" s="308"/>
      <c r="G275" s="308"/>
    </row>
    <row r="276" spans="1:7" x14ac:dyDescent="0.3">
      <c r="A276" s="308"/>
      <c r="B276" s="308"/>
      <c r="C276" s="308"/>
      <c r="D276" s="308"/>
      <c r="E276" s="377"/>
      <c r="F276" s="308"/>
      <c r="G276" s="308"/>
    </row>
    <row r="277" spans="1:7" x14ac:dyDescent="0.3">
      <c r="A277" s="308"/>
      <c r="B277" s="308"/>
      <c r="C277" s="308"/>
      <c r="D277" s="308"/>
      <c r="E277" s="377"/>
      <c r="F277" s="308"/>
      <c r="G277" s="308"/>
    </row>
    <row r="278" spans="1:7" x14ac:dyDescent="0.3">
      <c r="A278" s="308"/>
      <c r="B278" s="308"/>
      <c r="C278" s="308"/>
      <c r="D278" s="308"/>
      <c r="E278" s="377"/>
      <c r="F278" s="308"/>
      <c r="G278" s="308"/>
    </row>
    <row r="279" spans="1:7" x14ac:dyDescent="0.3">
      <c r="A279" s="308"/>
      <c r="B279" s="308"/>
      <c r="C279" s="308"/>
      <c r="D279" s="308"/>
      <c r="E279" s="377"/>
      <c r="F279" s="308"/>
      <c r="G279" s="308"/>
    </row>
    <row r="280" spans="1:7" x14ac:dyDescent="0.3">
      <c r="A280" s="308"/>
      <c r="B280" s="308"/>
      <c r="C280" s="308"/>
      <c r="D280" s="308"/>
      <c r="E280" s="377"/>
      <c r="F280" s="308"/>
      <c r="G280" s="308"/>
    </row>
    <row r="281" spans="1:7" x14ac:dyDescent="0.3">
      <c r="A281" s="308"/>
      <c r="B281" s="308"/>
      <c r="C281" s="308"/>
      <c r="D281" s="308"/>
      <c r="E281" s="377"/>
      <c r="F281" s="308"/>
      <c r="G281" s="308"/>
    </row>
    <row r="282" spans="1:7" x14ac:dyDescent="0.3">
      <c r="A282" s="308"/>
      <c r="B282" s="308"/>
      <c r="C282" s="308"/>
      <c r="D282" s="308"/>
      <c r="E282" s="377"/>
      <c r="F282" s="308"/>
      <c r="G282" s="308"/>
    </row>
    <row r="283" spans="1:7" x14ac:dyDescent="0.3">
      <c r="A283" s="308"/>
      <c r="B283" s="308"/>
      <c r="C283" s="308"/>
      <c r="D283" s="308"/>
      <c r="E283" s="377"/>
      <c r="F283" s="308"/>
      <c r="G283" s="308"/>
    </row>
    <row r="284" spans="1:7" x14ac:dyDescent="0.3">
      <c r="A284" s="308"/>
      <c r="B284" s="308"/>
      <c r="C284" s="308"/>
      <c r="D284" s="308"/>
      <c r="E284" s="377"/>
      <c r="F284" s="308"/>
      <c r="G284" s="308"/>
    </row>
    <row r="285" spans="1:7" x14ac:dyDescent="0.3">
      <c r="A285" s="308"/>
      <c r="B285" s="308"/>
      <c r="C285" s="308"/>
      <c r="D285" s="308"/>
      <c r="E285" s="377"/>
      <c r="F285" s="308"/>
      <c r="G285" s="308"/>
    </row>
    <row r="286" spans="1:7" x14ac:dyDescent="0.3">
      <c r="A286" s="308"/>
      <c r="B286" s="308"/>
      <c r="C286" s="308"/>
      <c r="D286" s="308"/>
      <c r="E286" s="377"/>
      <c r="F286" s="308"/>
      <c r="G286" s="308"/>
    </row>
    <row r="287" spans="1:7" x14ac:dyDescent="0.3">
      <c r="A287" s="308"/>
      <c r="B287" s="308"/>
      <c r="C287" s="308"/>
      <c r="D287" s="308"/>
      <c r="E287" s="377"/>
      <c r="F287" s="308"/>
      <c r="G287" s="308"/>
    </row>
    <row r="288" spans="1:7" x14ac:dyDescent="0.3">
      <c r="A288" s="308"/>
      <c r="B288" s="308"/>
      <c r="C288" s="308"/>
      <c r="D288" s="308"/>
      <c r="E288" s="377"/>
      <c r="F288" s="308"/>
      <c r="G288" s="308"/>
    </row>
    <row r="289" spans="1:7" x14ac:dyDescent="0.3">
      <c r="A289" s="308"/>
      <c r="B289" s="308"/>
      <c r="C289" s="308"/>
      <c r="D289" s="308"/>
      <c r="E289" s="377"/>
      <c r="F289" s="308"/>
      <c r="G289" s="308"/>
    </row>
    <row r="290" spans="1:7" x14ac:dyDescent="0.3">
      <c r="A290" s="308"/>
      <c r="B290" s="308"/>
      <c r="C290" s="308"/>
      <c r="D290" s="308"/>
      <c r="E290" s="377"/>
      <c r="F290" s="308"/>
      <c r="G290" s="308"/>
    </row>
    <row r="291" spans="1:7" x14ac:dyDescent="0.3">
      <c r="A291" s="308"/>
      <c r="B291" s="308"/>
      <c r="C291" s="308"/>
      <c r="D291" s="308"/>
      <c r="E291" s="377"/>
      <c r="F291" s="308"/>
      <c r="G291" s="308"/>
    </row>
    <row r="292" spans="1:7" x14ac:dyDescent="0.3">
      <c r="A292" s="308"/>
      <c r="B292" s="308"/>
      <c r="C292" s="308"/>
      <c r="D292" s="308"/>
      <c r="E292" s="377"/>
      <c r="F292" s="308"/>
      <c r="G292" s="308"/>
    </row>
    <row r="293" spans="1:7" x14ac:dyDescent="0.3">
      <c r="A293" s="308"/>
      <c r="B293" s="308"/>
      <c r="C293" s="308"/>
      <c r="D293" s="308"/>
      <c r="E293" s="377"/>
      <c r="F293" s="308"/>
      <c r="G293" s="308"/>
    </row>
    <row r="294" spans="1:7" x14ac:dyDescent="0.3">
      <c r="A294" s="308"/>
      <c r="B294" s="308"/>
      <c r="C294" s="308"/>
      <c r="D294" s="308"/>
      <c r="E294" s="377"/>
      <c r="F294" s="308"/>
      <c r="G294" s="308"/>
    </row>
    <row r="295" spans="1:7" x14ac:dyDescent="0.3">
      <c r="A295" s="308"/>
      <c r="B295" s="308"/>
      <c r="C295" s="308"/>
      <c r="D295" s="308"/>
      <c r="E295" s="377"/>
      <c r="F295" s="308"/>
      <c r="G295" s="308"/>
    </row>
    <row r="296" spans="1:7" x14ac:dyDescent="0.3">
      <c r="A296" s="308"/>
      <c r="B296" s="308"/>
      <c r="C296" s="308"/>
      <c r="D296" s="308"/>
      <c r="E296" s="377"/>
      <c r="F296" s="308"/>
      <c r="G296" s="308"/>
    </row>
    <row r="297" spans="1:7" x14ac:dyDescent="0.3">
      <c r="A297" s="308"/>
      <c r="B297" s="308"/>
      <c r="C297" s="308"/>
      <c r="D297" s="308"/>
      <c r="E297" s="377"/>
      <c r="F297" s="308"/>
      <c r="G297" s="308"/>
    </row>
    <row r="298" spans="1:7" x14ac:dyDescent="0.3">
      <c r="A298" s="308"/>
      <c r="B298" s="308"/>
      <c r="C298" s="308"/>
      <c r="D298" s="308"/>
      <c r="E298" s="377"/>
      <c r="F298" s="308"/>
      <c r="G298" s="308"/>
    </row>
    <row r="299" spans="1:7" x14ac:dyDescent="0.3">
      <c r="A299" s="308"/>
      <c r="B299" s="308"/>
      <c r="C299" s="308"/>
      <c r="D299" s="308"/>
      <c r="E299" s="377"/>
      <c r="F299" s="308"/>
      <c r="G299" s="308"/>
    </row>
    <row r="300" spans="1:7" x14ac:dyDescent="0.3">
      <c r="A300" s="308"/>
      <c r="B300" s="308"/>
      <c r="C300" s="308"/>
      <c r="D300" s="308"/>
      <c r="E300" s="377"/>
      <c r="F300" s="308"/>
      <c r="G300" s="308"/>
    </row>
    <row r="301" spans="1:7" x14ac:dyDescent="0.3">
      <c r="A301" s="308"/>
      <c r="B301" s="308"/>
      <c r="C301" s="308"/>
      <c r="D301" s="308"/>
      <c r="E301" s="377"/>
      <c r="F301" s="308"/>
      <c r="G301" s="308"/>
    </row>
    <row r="302" spans="1:7" x14ac:dyDescent="0.3">
      <c r="A302" s="308"/>
      <c r="B302" s="308"/>
      <c r="C302" s="308"/>
      <c r="D302" s="308"/>
      <c r="E302" s="377"/>
      <c r="F302" s="308"/>
      <c r="G302" s="308"/>
    </row>
    <row r="303" spans="1:7" x14ac:dyDescent="0.3">
      <c r="A303" s="308"/>
      <c r="B303" s="308"/>
      <c r="C303" s="308"/>
      <c r="D303" s="308"/>
      <c r="E303" s="377"/>
      <c r="F303" s="308"/>
      <c r="G303" s="308"/>
    </row>
    <row r="304" spans="1:7" x14ac:dyDescent="0.3">
      <c r="A304" s="308"/>
      <c r="B304" s="308"/>
      <c r="C304" s="308"/>
      <c r="D304" s="308"/>
      <c r="E304" s="377"/>
      <c r="F304" s="308"/>
      <c r="G304" s="308"/>
    </row>
    <row r="305" spans="1:7" x14ac:dyDescent="0.3">
      <c r="A305" s="308"/>
      <c r="B305" s="308"/>
      <c r="C305" s="308"/>
      <c r="D305" s="308"/>
      <c r="E305" s="377"/>
      <c r="F305" s="308"/>
      <c r="G305" s="308"/>
    </row>
    <row r="306" spans="1:7" x14ac:dyDescent="0.3">
      <c r="A306" s="308"/>
      <c r="B306" s="308"/>
      <c r="C306" s="308"/>
      <c r="D306" s="308"/>
      <c r="E306" s="377"/>
      <c r="F306" s="308"/>
      <c r="G306" s="308"/>
    </row>
    <row r="307" spans="1:7" x14ac:dyDescent="0.3">
      <c r="A307" s="308"/>
      <c r="B307" s="308"/>
      <c r="C307" s="308"/>
      <c r="D307" s="308"/>
      <c r="E307" s="377"/>
      <c r="F307" s="308"/>
      <c r="G307" s="308"/>
    </row>
    <row r="308" spans="1:7" x14ac:dyDescent="0.3">
      <c r="A308" s="308"/>
      <c r="B308" s="308"/>
      <c r="C308" s="308"/>
      <c r="D308" s="308"/>
      <c r="E308" s="377"/>
      <c r="F308" s="308"/>
      <c r="G308" s="308"/>
    </row>
    <row r="309" spans="1:7" x14ac:dyDescent="0.3">
      <c r="A309" s="308"/>
      <c r="B309" s="308"/>
      <c r="C309" s="308"/>
      <c r="D309" s="308"/>
      <c r="E309" s="377"/>
      <c r="F309" s="308"/>
      <c r="G309" s="308"/>
    </row>
    <row r="310" spans="1:7" x14ac:dyDescent="0.3">
      <c r="A310" s="308"/>
      <c r="B310" s="308"/>
      <c r="C310" s="308"/>
      <c r="D310" s="308"/>
      <c r="E310" s="377"/>
      <c r="F310" s="308"/>
      <c r="G310" s="308"/>
    </row>
    <row r="311" spans="1:7" x14ac:dyDescent="0.3">
      <c r="A311" s="308"/>
      <c r="B311" s="308"/>
      <c r="C311" s="308"/>
      <c r="D311" s="308"/>
      <c r="E311" s="377"/>
      <c r="F311" s="308"/>
      <c r="G311" s="308"/>
    </row>
    <row r="312" spans="1:7" x14ac:dyDescent="0.3">
      <c r="A312" s="308"/>
      <c r="B312" s="308"/>
      <c r="C312" s="308"/>
      <c r="D312" s="308"/>
      <c r="E312" s="377"/>
      <c r="F312" s="308"/>
      <c r="G312" s="308"/>
    </row>
    <row r="313" spans="1:7" x14ac:dyDescent="0.3">
      <c r="A313" s="308"/>
      <c r="B313" s="308"/>
      <c r="C313" s="308"/>
      <c r="D313" s="308"/>
      <c r="E313" s="377"/>
      <c r="F313" s="308"/>
      <c r="G313" s="308"/>
    </row>
    <row r="314" spans="1:7" x14ac:dyDescent="0.3">
      <c r="A314" s="308"/>
      <c r="B314" s="308"/>
      <c r="C314" s="308"/>
      <c r="D314" s="308"/>
      <c r="E314" s="377"/>
      <c r="F314" s="308"/>
      <c r="G314" s="308"/>
    </row>
    <row r="315" spans="1:7" x14ac:dyDescent="0.3">
      <c r="A315" s="308"/>
      <c r="B315" s="308"/>
      <c r="C315" s="308"/>
      <c r="D315" s="308"/>
      <c r="E315" s="377"/>
      <c r="F315" s="308"/>
      <c r="G315" s="308"/>
    </row>
    <row r="316" spans="1:7" x14ac:dyDescent="0.3">
      <c r="A316" s="308"/>
      <c r="B316" s="308"/>
      <c r="C316" s="308"/>
      <c r="D316" s="308"/>
      <c r="E316" s="377"/>
      <c r="F316" s="308"/>
      <c r="G316" s="308"/>
    </row>
    <row r="317" spans="1:7" x14ac:dyDescent="0.3">
      <c r="A317" s="308"/>
      <c r="B317" s="308"/>
      <c r="C317" s="308"/>
      <c r="D317" s="308"/>
      <c r="E317" s="377"/>
      <c r="F317" s="308"/>
      <c r="G317" s="308"/>
    </row>
    <row r="318" spans="1:7" x14ac:dyDescent="0.3">
      <c r="A318" s="308"/>
      <c r="B318" s="308"/>
      <c r="C318" s="308"/>
      <c r="D318" s="308"/>
      <c r="E318" s="377"/>
      <c r="F318" s="308"/>
      <c r="G318" s="308"/>
    </row>
    <row r="319" spans="1:7" x14ac:dyDescent="0.3">
      <c r="A319" s="308"/>
      <c r="B319" s="308"/>
      <c r="C319" s="308"/>
      <c r="D319" s="308"/>
      <c r="E319" s="377"/>
      <c r="F319" s="308"/>
      <c r="G319" s="308"/>
    </row>
    <row r="320" spans="1:7" x14ac:dyDescent="0.3">
      <c r="A320" s="308"/>
      <c r="B320" s="308"/>
      <c r="C320" s="308"/>
      <c r="D320" s="308"/>
      <c r="E320" s="377"/>
      <c r="F320" s="308"/>
      <c r="G320" s="308"/>
    </row>
    <row r="321" spans="1:7" x14ac:dyDescent="0.3">
      <c r="A321" s="308"/>
      <c r="B321" s="308"/>
      <c r="C321" s="308"/>
      <c r="D321" s="308"/>
      <c r="E321" s="377"/>
      <c r="F321" s="308"/>
      <c r="G321" s="308"/>
    </row>
    <row r="322" spans="1:7" x14ac:dyDescent="0.3">
      <c r="A322" s="308"/>
      <c r="B322" s="308"/>
      <c r="C322" s="308"/>
      <c r="D322" s="308"/>
      <c r="E322" s="377"/>
      <c r="F322" s="308"/>
      <c r="G322" s="308"/>
    </row>
    <row r="323" spans="1:7" x14ac:dyDescent="0.3">
      <c r="A323" s="308"/>
      <c r="B323" s="308"/>
      <c r="C323" s="308"/>
      <c r="D323" s="308"/>
      <c r="E323" s="377"/>
      <c r="F323" s="308"/>
      <c r="G323" s="308"/>
    </row>
    <row r="324" spans="1:7" x14ac:dyDescent="0.3">
      <c r="A324" s="308"/>
      <c r="B324" s="308"/>
      <c r="C324" s="308"/>
      <c r="D324" s="308"/>
      <c r="E324" s="377"/>
      <c r="F324" s="308"/>
      <c r="G324" s="308"/>
    </row>
    <row r="325" spans="1:7" x14ac:dyDescent="0.3">
      <c r="A325" s="308"/>
      <c r="B325" s="308"/>
      <c r="C325" s="308"/>
      <c r="D325" s="308"/>
      <c r="E325" s="377"/>
      <c r="F325" s="308"/>
      <c r="G325" s="308"/>
    </row>
    <row r="326" spans="1:7" x14ac:dyDescent="0.3">
      <c r="A326" s="308"/>
      <c r="B326" s="308"/>
      <c r="C326" s="308"/>
      <c r="D326" s="308"/>
      <c r="E326" s="377"/>
      <c r="F326" s="308"/>
      <c r="G326" s="308"/>
    </row>
    <row r="327" spans="1:7" x14ac:dyDescent="0.3">
      <c r="A327" s="308"/>
      <c r="B327" s="308"/>
      <c r="C327" s="308"/>
      <c r="D327" s="308"/>
      <c r="E327" s="377"/>
      <c r="F327" s="308"/>
      <c r="G327" s="308"/>
    </row>
    <row r="328" spans="1:7" x14ac:dyDescent="0.3">
      <c r="A328" s="308"/>
      <c r="B328" s="308"/>
      <c r="C328" s="308"/>
      <c r="D328" s="308"/>
      <c r="E328" s="377"/>
      <c r="F328" s="308"/>
      <c r="G328" s="308"/>
    </row>
    <row r="329" spans="1:7" x14ac:dyDescent="0.3">
      <c r="A329" s="308"/>
      <c r="B329" s="308"/>
      <c r="C329" s="308"/>
      <c r="D329" s="308"/>
      <c r="E329" s="377"/>
      <c r="F329" s="308"/>
      <c r="G329" s="308"/>
    </row>
    <row r="330" spans="1:7" x14ac:dyDescent="0.3">
      <c r="A330" s="308"/>
      <c r="B330" s="308"/>
      <c r="C330" s="308"/>
      <c r="D330" s="308"/>
      <c r="E330" s="377"/>
      <c r="F330" s="308"/>
      <c r="G330" s="308"/>
    </row>
    <row r="331" spans="1:7" x14ac:dyDescent="0.3">
      <c r="A331" s="308"/>
      <c r="B331" s="308"/>
      <c r="C331" s="308"/>
      <c r="D331" s="308"/>
      <c r="E331" s="377"/>
      <c r="F331" s="308"/>
      <c r="G331" s="308"/>
    </row>
    <row r="332" spans="1:7" x14ac:dyDescent="0.3">
      <c r="A332" s="308"/>
      <c r="B332" s="308"/>
      <c r="C332" s="308"/>
      <c r="D332" s="308"/>
      <c r="E332" s="377"/>
      <c r="F332" s="308"/>
      <c r="G332" s="308"/>
    </row>
    <row r="333" spans="1:7" x14ac:dyDescent="0.3">
      <c r="A333" s="308"/>
      <c r="B333" s="308"/>
      <c r="C333" s="308"/>
      <c r="D333" s="308"/>
      <c r="E333" s="377"/>
      <c r="F333" s="308"/>
      <c r="G333" s="308"/>
    </row>
    <row r="334" spans="1:7" x14ac:dyDescent="0.3">
      <c r="A334" s="308"/>
      <c r="B334" s="308"/>
      <c r="C334" s="308"/>
      <c r="D334" s="308"/>
      <c r="E334" s="377"/>
      <c r="F334" s="308"/>
      <c r="G334" s="308"/>
    </row>
    <row r="335" spans="1:7" x14ac:dyDescent="0.3">
      <c r="A335" s="308"/>
      <c r="B335" s="308"/>
      <c r="C335" s="308"/>
      <c r="D335" s="308"/>
      <c r="E335" s="377"/>
      <c r="F335" s="308"/>
      <c r="G335" s="308"/>
    </row>
    <row r="336" spans="1:7" x14ac:dyDescent="0.3">
      <c r="A336" s="308"/>
      <c r="B336" s="308"/>
      <c r="C336" s="308"/>
      <c r="D336" s="308"/>
      <c r="E336" s="377"/>
      <c r="F336" s="308"/>
      <c r="G336" s="308"/>
    </row>
    <row r="337" spans="1:7" x14ac:dyDescent="0.3">
      <c r="A337" s="308"/>
      <c r="B337" s="308"/>
      <c r="C337" s="308"/>
      <c r="D337" s="308"/>
      <c r="E337" s="377"/>
      <c r="F337" s="308"/>
      <c r="G337" s="308"/>
    </row>
    <row r="338" spans="1:7" x14ac:dyDescent="0.3">
      <c r="A338" s="308"/>
      <c r="B338" s="308"/>
      <c r="C338" s="308"/>
      <c r="D338" s="308"/>
      <c r="E338" s="377"/>
      <c r="F338" s="308"/>
      <c r="G338" s="308"/>
    </row>
    <row r="339" spans="1:7" x14ac:dyDescent="0.3">
      <c r="A339" s="308"/>
      <c r="B339" s="308"/>
      <c r="C339" s="308"/>
      <c r="D339" s="308"/>
      <c r="E339" s="377"/>
      <c r="F339" s="308"/>
      <c r="G339" s="308"/>
    </row>
    <row r="340" spans="1:7" x14ac:dyDescent="0.3">
      <c r="A340" s="308"/>
      <c r="B340" s="308"/>
      <c r="C340" s="308"/>
      <c r="D340" s="308"/>
      <c r="E340" s="377"/>
      <c r="F340" s="308"/>
      <c r="G340" s="308"/>
    </row>
    <row r="341" spans="1:7" x14ac:dyDescent="0.3">
      <c r="A341" s="308"/>
      <c r="B341" s="308"/>
      <c r="C341" s="308"/>
      <c r="D341" s="308"/>
      <c r="E341" s="377"/>
      <c r="F341" s="308"/>
      <c r="G341" s="308"/>
    </row>
    <row r="342" spans="1:7" x14ac:dyDescent="0.3">
      <c r="A342" s="308"/>
      <c r="B342" s="308"/>
      <c r="C342" s="308"/>
      <c r="D342" s="308"/>
      <c r="E342" s="377"/>
      <c r="F342" s="308"/>
      <c r="G342" s="308"/>
    </row>
    <row r="343" spans="1:7" x14ac:dyDescent="0.3">
      <c r="A343" s="308"/>
      <c r="B343" s="308"/>
      <c r="C343" s="308"/>
      <c r="D343" s="308"/>
      <c r="E343" s="377"/>
      <c r="F343" s="308"/>
      <c r="G343" s="308"/>
    </row>
    <row r="344" spans="1:7" x14ac:dyDescent="0.3">
      <c r="A344" s="308"/>
      <c r="B344" s="308"/>
      <c r="C344" s="308"/>
      <c r="D344" s="308"/>
      <c r="E344" s="377"/>
      <c r="F344" s="308"/>
      <c r="G344" s="308"/>
    </row>
    <row r="345" spans="1:7" x14ac:dyDescent="0.3">
      <c r="A345" s="308"/>
      <c r="B345" s="308"/>
      <c r="C345" s="308"/>
      <c r="D345" s="308"/>
      <c r="E345" s="377"/>
      <c r="F345" s="308"/>
      <c r="G345" s="308"/>
    </row>
    <row r="346" spans="1:7" x14ac:dyDescent="0.3">
      <c r="A346" s="308"/>
      <c r="B346" s="308"/>
      <c r="C346" s="308"/>
      <c r="D346" s="308"/>
      <c r="E346" s="377"/>
      <c r="F346" s="308"/>
      <c r="G346" s="308"/>
    </row>
    <row r="347" spans="1:7" x14ac:dyDescent="0.3">
      <c r="A347" s="308"/>
      <c r="B347" s="308"/>
      <c r="C347" s="308"/>
      <c r="D347" s="308"/>
      <c r="E347" s="377"/>
      <c r="F347" s="308"/>
      <c r="G347" s="308"/>
    </row>
    <row r="348" spans="1:7" x14ac:dyDescent="0.3">
      <c r="A348" s="308"/>
      <c r="B348" s="308"/>
      <c r="C348" s="308"/>
      <c r="D348" s="308"/>
      <c r="E348" s="377"/>
      <c r="F348" s="308"/>
      <c r="G348" s="308"/>
    </row>
    <row r="349" spans="1:7" x14ac:dyDescent="0.3">
      <c r="A349" s="308"/>
      <c r="B349" s="308"/>
      <c r="C349" s="308"/>
      <c r="D349" s="308"/>
      <c r="E349" s="377"/>
      <c r="F349" s="308"/>
      <c r="G349" s="308"/>
    </row>
    <row r="350" spans="1:7" x14ac:dyDescent="0.3">
      <c r="A350" s="308"/>
      <c r="B350" s="308"/>
      <c r="C350" s="308"/>
      <c r="D350" s="308"/>
      <c r="E350" s="377"/>
      <c r="F350" s="308"/>
      <c r="G350" s="308"/>
    </row>
    <row r="351" spans="1:7" x14ac:dyDescent="0.3">
      <c r="A351" s="308"/>
      <c r="B351" s="308"/>
      <c r="C351" s="308"/>
      <c r="D351" s="308"/>
      <c r="E351" s="377"/>
      <c r="F351" s="308"/>
      <c r="G351" s="308"/>
    </row>
    <row r="352" spans="1:7" x14ac:dyDescent="0.3">
      <c r="A352" s="308"/>
      <c r="B352" s="308"/>
      <c r="C352" s="308"/>
      <c r="D352" s="308"/>
      <c r="E352" s="377"/>
      <c r="F352" s="308"/>
      <c r="G352" s="308"/>
    </row>
    <row r="353" spans="1:7" x14ac:dyDescent="0.3">
      <c r="A353" s="308"/>
      <c r="B353" s="308"/>
      <c r="C353" s="308"/>
      <c r="D353" s="308"/>
      <c r="E353" s="377"/>
      <c r="F353" s="308"/>
      <c r="G353" s="308"/>
    </row>
    <row r="354" spans="1:7" x14ac:dyDescent="0.3">
      <c r="A354" s="308"/>
      <c r="B354" s="308"/>
      <c r="C354" s="308"/>
      <c r="D354" s="308"/>
      <c r="E354" s="377"/>
      <c r="F354" s="308"/>
      <c r="G354" s="308"/>
    </row>
    <row r="355" spans="1:7" x14ac:dyDescent="0.3">
      <c r="A355" s="308"/>
      <c r="B355" s="308"/>
      <c r="C355" s="308"/>
      <c r="D355" s="308"/>
      <c r="E355" s="377"/>
      <c r="F355" s="308"/>
      <c r="G355" s="308"/>
    </row>
    <row r="356" spans="1:7" x14ac:dyDescent="0.3">
      <c r="A356" s="308"/>
      <c r="B356" s="308"/>
      <c r="C356" s="308"/>
      <c r="D356" s="308"/>
      <c r="E356" s="377"/>
      <c r="F356" s="308"/>
      <c r="G356" s="308"/>
    </row>
    <row r="357" spans="1:7" x14ac:dyDescent="0.3">
      <c r="A357" s="308"/>
      <c r="B357" s="308"/>
      <c r="C357" s="308"/>
      <c r="D357" s="308"/>
      <c r="E357" s="377"/>
      <c r="F357" s="308"/>
      <c r="G357" s="308"/>
    </row>
    <row r="358" spans="1:7" x14ac:dyDescent="0.3">
      <c r="A358" s="308"/>
      <c r="B358" s="308"/>
      <c r="C358" s="308"/>
      <c r="D358" s="308"/>
      <c r="E358" s="377"/>
      <c r="F358" s="308"/>
      <c r="G358" s="308"/>
    </row>
    <row r="359" spans="1:7" x14ac:dyDescent="0.3">
      <c r="A359" s="308"/>
      <c r="B359" s="308"/>
      <c r="C359" s="308"/>
      <c r="D359" s="308"/>
      <c r="E359" s="377"/>
      <c r="F359" s="308"/>
      <c r="G359" s="308"/>
    </row>
    <row r="360" spans="1:7" x14ac:dyDescent="0.3">
      <c r="A360" s="308"/>
      <c r="B360" s="308"/>
      <c r="C360" s="308"/>
      <c r="D360" s="308"/>
      <c r="E360" s="377"/>
      <c r="F360" s="308"/>
      <c r="G360" s="308"/>
    </row>
    <row r="361" spans="1:7" x14ac:dyDescent="0.3">
      <c r="A361" s="308"/>
      <c r="B361" s="308"/>
      <c r="C361" s="308"/>
      <c r="D361" s="308"/>
      <c r="E361" s="377"/>
      <c r="F361" s="308"/>
      <c r="G361" s="308"/>
    </row>
    <row r="362" spans="1:7" x14ac:dyDescent="0.3">
      <c r="A362" s="308"/>
      <c r="B362" s="308"/>
      <c r="C362" s="308"/>
      <c r="D362" s="308"/>
      <c r="E362" s="377"/>
      <c r="F362" s="308"/>
      <c r="G362" s="308"/>
    </row>
    <row r="363" spans="1:7" x14ac:dyDescent="0.3">
      <c r="A363" s="308"/>
      <c r="B363" s="308"/>
      <c r="C363" s="308"/>
      <c r="D363" s="308"/>
      <c r="E363" s="377"/>
      <c r="F363" s="308"/>
      <c r="G363" s="308"/>
    </row>
    <row r="364" spans="1:7" x14ac:dyDescent="0.3">
      <c r="A364" s="308"/>
      <c r="B364" s="308"/>
      <c r="C364" s="308"/>
      <c r="D364" s="308"/>
      <c r="E364" s="377"/>
      <c r="F364" s="308"/>
      <c r="G364" s="308"/>
    </row>
    <row r="365" spans="1:7" x14ac:dyDescent="0.3">
      <c r="A365" s="308"/>
      <c r="B365" s="308"/>
      <c r="C365" s="308"/>
      <c r="D365" s="308"/>
      <c r="E365" s="377"/>
      <c r="F365" s="308"/>
      <c r="G365" s="308"/>
    </row>
    <row r="366" spans="1:7" x14ac:dyDescent="0.3">
      <c r="A366" s="308"/>
      <c r="B366" s="308"/>
      <c r="C366" s="308"/>
      <c r="D366" s="308"/>
      <c r="E366" s="377"/>
      <c r="F366" s="308"/>
      <c r="G366" s="308"/>
    </row>
    <row r="367" spans="1:7" x14ac:dyDescent="0.3">
      <c r="A367" s="308"/>
      <c r="B367" s="308"/>
      <c r="C367" s="308"/>
      <c r="D367" s="308"/>
      <c r="E367" s="377"/>
      <c r="F367" s="308"/>
      <c r="G367" s="308"/>
    </row>
    <row r="368" spans="1:7" x14ac:dyDescent="0.3">
      <c r="A368" s="308"/>
      <c r="B368" s="308"/>
      <c r="C368" s="308"/>
      <c r="D368" s="308"/>
      <c r="E368" s="377"/>
      <c r="F368" s="308"/>
      <c r="G368" s="308"/>
    </row>
    <row r="369" spans="1:7" x14ac:dyDescent="0.3">
      <c r="A369" s="308"/>
      <c r="B369" s="308"/>
      <c r="C369" s="308"/>
      <c r="D369" s="308"/>
      <c r="E369" s="377"/>
      <c r="F369" s="308"/>
      <c r="G369" s="308"/>
    </row>
    <row r="370" spans="1:7" x14ac:dyDescent="0.3">
      <c r="A370" s="308"/>
      <c r="B370" s="308"/>
      <c r="C370" s="308"/>
      <c r="D370" s="308"/>
      <c r="E370" s="377"/>
      <c r="F370" s="308"/>
      <c r="G370" s="308"/>
    </row>
    <row r="371" spans="1:7" x14ac:dyDescent="0.3">
      <c r="A371" s="308"/>
      <c r="B371" s="308"/>
      <c r="C371" s="308"/>
      <c r="D371" s="308"/>
      <c r="E371" s="377"/>
      <c r="F371" s="308"/>
      <c r="G371" s="308"/>
    </row>
    <row r="372" spans="1:7" x14ac:dyDescent="0.3">
      <c r="A372" s="308"/>
      <c r="B372" s="308"/>
      <c r="C372" s="308"/>
      <c r="D372" s="308"/>
      <c r="E372" s="377"/>
      <c r="F372" s="308"/>
      <c r="G372" s="308"/>
    </row>
    <row r="373" spans="1:7" x14ac:dyDescent="0.3">
      <c r="A373" s="308"/>
      <c r="B373" s="308"/>
      <c r="C373" s="308"/>
      <c r="D373" s="308"/>
      <c r="E373" s="377"/>
      <c r="F373" s="308"/>
      <c r="G373" s="308"/>
    </row>
    <row r="374" spans="1:7" x14ac:dyDescent="0.3">
      <c r="A374" s="308"/>
      <c r="B374" s="308"/>
      <c r="C374" s="308"/>
      <c r="D374" s="308"/>
      <c r="E374" s="377"/>
      <c r="F374" s="308"/>
      <c r="G374" s="308"/>
    </row>
    <row r="375" spans="1:7" x14ac:dyDescent="0.3">
      <c r="A375" s="308"/>
      <c r="B375" s="308"/>
      <c r="C375" s="308"/>
      <c r="D375" s="308"/>
      <c r="E375" s="377"/>
      <c r="F375" s="308"/>
      <c r="G375" s="308"/>
    </row>
    <row r="376" spans="1:7" x14ac:dyDescent="0.3">
      <c r="A376" s="308"/>
      <c r="B376" s="308"/>
      <c r="C376" s="308"/>
      <c r="D376" s="308"/>
      <c r="E376" s="377"/>
      <c r="F376" s="308"/>
      <c r="G376" s="308"/>
    </row>
    <row r="377" spans="1:7" x14ac:dyDescent="0.3">
      <c r="A377" s="308"/>
      <c r="B377" s="308"/>
      <c r="C377" s="308"/>
      <c r="D377" s="308"/>
      <c r="E377" s="377"/>
      <c r="F377" s="308"/>
      <c r="G377" s="308"/>
    </row>
    <row r="378" spans="1:7" x14ac:dyDescent="0.3">
      <c r="A378" s="308"/>
      <c r="B378" s="308"/>
      <c r="C378" s="308"/>
      <c r="D378" s="308"/>
      <c r="E378" s="377"/>
      <c r="F378" s="308"/>
      <c r="G378" s="308"/>
    </row>
    <row r="379" spans="1:7" x14ac:dyDescent="0.3">
      <c r="A379" s="308"/>
      <c r="B379" s="308"/>
      <c r="C379" s="308"/>
      <c r="D379" s="308"/>
      <c r="E379" s="377"/>
      <c r="F379" s="308"/>
      <c r="G379" s="308"/>
    </row>
    <row r="380" spans="1:7" x14ac:dyDescent="0.3">
      <c r="A380" s="308"/>
      <c r="B380" s="308"/>
      <c r="C380" s="308"/>
      <c r="D380" s="308"/>
      <c r="E380" s="377"/>
      <c r="F380" s="308"/>
      <c r="G380" s="308"/>
    </row>
    <row r="381" spans="1:7" x14ac:dyDescent="0.3">
      <c r="A381" s="308"/>
      <c r="B381" s="308"/>
      <c r="C381" s="308"/>
      <c r="D381" s="308"/>
      <c r="E381" s="377"/>
      <c r="F381" s="308"/>
      <c r="G381" s="308"/>
    </row>
    <row r="382" spans="1:7" x14ac:dyDescent="0.3">
      <c r="A382" s="308"/>
      <c r="B382" s="308"/>
      <c r="C382" s="308"/>
      <c r="D382" s="308"/>
      <c r="E382" s="377"/>
      <c r="F382" s="308"/>
      <c r="G382" s="308"/>
    </row>
    <row r="383" spans="1:7" x14ac:dyDescent="0.3">
      <c r="A383" s="308"/>
      <c r="B383" s="308"/>
      <c r="C383" s="308"/>
      <c r="D383" s="308"/>
      <c r="E383" s="377"/>
      <c r="F383" s="308"/>
      <c r="G383" s="308"/>
    </row>
    <row r="384" spans="1:7" x14ac:dyDescent="0.3">
      <c r="A384" s="308"/>
      <c r="B384" s="308"/>
      <c r="C384" s="308"/>
      <c r="D384" s="308"/>
      <c r="E384" s="377"/>
      <c r="F384" s="308"/>
      <c r="G384" s="308"/>
    </row>
    <row r="385" spans="1:7" x14ac:dyDescent="0.3">
      <c r="A385" s="308"/>
      <c r="B385" s="308"/>
      <c r="C385" s="308"/>
      <c r="D385" s="308"/>
      <c r="E385" s="377"/>
      <c r="F385" s="308"/>
      <c r="G385" s="308"/>
    </row>
    <row r="386" spans="1:7" x14ac:dyDescent="0.3">
      <c r="A386" s="308"/>
      <c r="B386" s="308"/>
      <c r="C386" s="308"/>
      <c r="D386" s="308"/>
      <c r="E386" s="377"/>
      <c r="F386" s="308"/>
      <c r="G386" s="308"/>
    </row>
    <row r="387" spans="1:7" x14ac:dyDescent="0.3">
      <c r="A387" s="308"/>
      <c r="B387" s="308"/>
      <c r="C387" s="308"/>
      <c r="D387" s="308"/>
      <c r="E387" s="377"/>
      <c r="F387" s="308"/>
      <c r="G387" s="308"/>
    </row>
    <row r="388" spans="1:7" x14ac:dyDescent="0.3">
      <c r="A388" s="308"/>
      <c r="B388" s="308"/>
      <c r="C388" s="308"/>
      <c r="D388" s="308"/>
      <c r="E388" s="377"/>
      <c r="F388" s="308"/>
      <c r="G388" s="308"/>
    </row>
    <row r="389" spans="1:7" x14ac:dyDescent="0.3">
      <c r="A389" s="308"/>
      <c r="B389" s="308"/>
      <c r="C389" s="308"/>
      <c r="D389" s="308"/>
      <c r="E389" s="377"/>
      <c r="F389" s="308"/>
      <c r="G389" s="308"/>
    </row>
    <row r="390" spans="1:7" x14ac:dyDescent="0.3">
      <c r="A390" s="308"/>
      <c r="B390" s="308"/>
      <c r="C390" s="308"/>
      <c r="D390" s="308"/>
      <c r="E390" s="377"/>
      <c r="F390" s="308"/>
      <c r="G390" s="308"/>
    </row>
    <row r="391" spans="1:7" x14ac:dyDescent="0.3">
      <c r="A391" s="308"/>
      <c r="B391" s="308"/>
      <c r="C391" s="308"/>
      <c r="D391" s="308"/>
      <c r="E391" s="377"/>
      <c r="F391" s="308"/>
      <c r="G391" s="308"/>
    </row>
    <row r="392" spans="1:7" x14ac:dyDescent="0.3">
      <c r="A392" s="308"/>
      <c r="B392" s="308"/>
      <c r="C392" s="308"/>
      <c r="D392" s="308"/>
      <c r="E392" s="377"/>
      <c r="F392" s="308"/>
      <c r="G392" s="308"/>
    </row>
    <row r="393" spans="1:7" x14ac:dyDescent="0.3">
      <c r="A393" s="308"/>
      <c r="B393" s="308"/>
      <c r="C393" s="308"/>
      <c r="D393" s="308"/>
      <c r="E393" s="377"/>
      <c r="F393" s="308"/>
      <c r="G393" s="308"/>
    </row>
    <row r="394" spans="1:7" x14ac:dyDescent="0.3">
      <c r="A394" s="308"/>
      <c r="B394" s="308"/>
      <c r="C394" s="308"/>
      <c r="D394" s="308"/>
      <c r="E394" s="377"/>
      <c r="F394" s="308"/>
      <c r="G394" s="308"/>
    </row>
    <row r="395" spans="1:7" x14ac:dyDescent="0.3">
      <c r="A395" s="308"/>
      <c r="B395" s="308"/>
      <c r="C395" s="308"/>
      <c r="D395" s="308"/>
      <c r="E395" s="377"/>
      <c r="F395" s="308"/>
      <c r="G395" s="308"/>
    </row>
    <row r="396" spans="1:7" x14ac:dyDescent="0.3">
      <c r="A396" s="308"/>
      <c r="B396" s="308"/>
      <c r="C396" s="308"/>
      <c r="D396" s="308"/>
      <c r="E396" s="377"/>
      <c r="F396" s="308"/>
      <c r="G396" s="308"/>
    </row>
    <row r="397" spans="1:7" x14ac:dyDescent="0.3">
      <c r="A397" s="308"/>
      <c r="B397" s="308"/>
      <c r="C397" s="308"/>
      <c r="D397" s="308"/>
      <c r="E397" s="377"/>
      <c r="F397" s="308"/>
      <c r="G397" s="308"/>
    </row>
    <row r="398" spans="1:7" x14ac:dyDescent="0.3">
      <c r="A398" s="308"/>
      <c r="B398" s="308"/>
      <c r="C398" s="308"/>
      <c r="D398" s="308"/>
      <c r="E398" s="377"/>
      <c r="F398" s="308"/>
      <c r="G398" s="308"/>
    </row>
    <row r="399" spans="1:7" x14ac:dyDescent="0.3">
      <c r="A399" s="308"/>
      <c r="B399" s="308"/>
      <c r="C399" s="308"/>
      <c r="D399" s="308"/>
      <c r="E399" s="377"/>
      <c r="F399" s="308"/>
      <c r="G399" s="308"/>
    </row>
    <row r="400" spans="1:7" x14ac:dyDescent="0.3">
      <c r="A400" s="308"/>
      <c r="B400" s="308"/>
      <c r="C400" s="308"/>
      <c r="D400" s="308"/>
      <c r="E400" s="377"/>
      <c r="F400" s="308"/>
      <c r="G400" s="308"/>
    </row>
    <row r="401" spans="1:7" x14ac:dyDescent="0.3">
      <c r="A401" s="308"/>
      <c r="B401" s="308"/>
      <c r="C401" s="308"/>
      <c r="D401" s="308"/>
      <c r="E401" s="377"/>
      <c r="F401" s="308"/>
      <c r="G401" s="308"/>
    </row>
    <row r="402" spans="1:7" x14ac:dyDescent="0.3">
      <c r="A402" s="308"/>
      <c r="B402" s="308"/>
      <c r="C402" s="308"/>
      <c r="D402" s="308"/>
      <c r="E402" s="377"/>
      <c r="F402" s="308"/>
      <c r="G402" s="308"/>
    </row>
    <row r="403" spans="1:7" x14ac:dyDescent="0.3">
      <c r="A403" s="308"/>
      <c r="B403" s="308"/>
      <c r="C403" s="308"/>
      <c r="D403" s="308"/>
      <c r="E403" s="377"/>
      <c r="F403" s="308"/>
      <c r="G403" s="308"/>
    </row>
    <row r="404" spans="1:7" x14ac:dyDescent="0.3">
      <c r="A404" s="308"/>
      <c r="B404" s="308"/>
      <c r="C404" s="308"/>
      <c r="D404" s="308"/>
      <c r="E404" s="377"/>
      <c r="F404" s="308"/>
      <c r="G404" s="308"/>
    </row>
    <row r="405" spans="1:7" x14ac:dyDescent="0.3">
      <c r="A405" s="308"/>
      <c r="B405" s="308"/>
      <c r="C405" s="308"/>
      <c r="D405" s="308"/>
      <c r="E405" s="377"/>
      <c r="F405" s="308"/>
      <c r="G405" s="308"/>
    </row>
    <row r="406" spans="1:7" x14ac:dyDescent="0.3">
      <c r="A406" s="308"/>
      <c r="B406" s="308"/>
      <c r="C406" s="308"/>
      <c r="D406" s="308"/>
      <c r="E406" s="377"/>
      <c r="F406" s="308"/>
      <c r="G406" s="308"/>
    </row>
    <row r="407" spans="1:7" x14ac:dyDescent="0.3">
      <c r="A407" s="308"/>
      <c r="B407" s="308"/>
      <c r="C407" s="308"/>
      <c r="D407" s="308"/>
      <c r="E407" s="377"/>
      <c r="F407" s="308"/>
      <c r="G407" s="308"/>
    </row>
    <row r="408" spans="1:7" x14ac:dyDescent="0.3">
      <c r="A408" s="308"/>
      <c r="B408" s="308"/>
      <c r="C408" s="308"/>
      <c r="D408" s="308"/>
      <c r="E408" s="377"/>
      <c r="F408" s="308"/>
      <c r="G408" s="308"/>
    </row>
    <row r="409" spans="1:7" x14ac:dyDescent="0.3">
      <c r="A409" s="308"/>
      <c r="B409" s="308"/>
      <c r="C409" s="308"/>
      <c r="D409" s="308"/>
      <c r="E409" s="377"/>
      <c r="F409" s="308"/>
      <c r="G409" s="308"/>
    </row>
    <row r="410" spans="1:7" x14ac:dyDescent="0.3">
      <c r="A410" s="308"/>
      <c r="B410" s="308"/>
      <c r="C410" s="308"/>
      <c r="D410" s="308"/>
      <c r="E410" s="377"/>
      <c r="F410" s="308"/>
      <c r="G410" s="308"/>
    </row>
    <row r="411" spans="1:7" x14ac:dyDescent="0.3">
      <c r="A411" s="308"/>
      <c r="B411" s="308"/>
      <c r="C411" s="308"/>
      <c r="D411" s="308"/>
      <c r="E411" s="377"/>
      <c r="F411" s="308"/>
      <c r="G411" s="308"/>
    </row>
    <row r="412" spans="1:7" x14ac:dyDescent="0.3">
      <c r="A412" s="308"/>
      <c r="B412" s="308"/>
      <c r="C412" s="308"/>
      <c r="D412" s="308"/>
      <c r="E412" s="377"/>
      <c r="F412" s="308"/>
      <c r="G412" s="308"/>
    </row>
    <row r="413" spans="1:7" x14ac:dyDescent="0.3">
      <c r="A413" s="308"/>
      <c r="B413" s="308"/>
      <c r="C413" s="308"/>
      <c r="D413" s="308"/>
      <c r="E413" s="377"/>
      <c r="F413" s="308"/>
      <c r="G413" s="308"/>
    </row>
    <row r="414" spans="1:7" x14ac:dyDescent="0.3">
      <c r="A414" s="308"/>
      <c r="B414" s="308"/>
      <c r="C414" s="308"/>
      <c r="D414" s="308"/>
      <c r="E414" s="377"/>
      <c r="F414" s="308"/>
      <c r="G414" s="308"/>
    </row>
    <row r="415" spans="1:7" x14ac:dyDescent="0.3">
      <c r="A415" s="308"/>
      <c r="B415" s="308"/>
      <c r="C415" s="308"/>
      <c r="D415" s="308"/>
      <c r="E415" s="377"/>
      <c r="F415" s="308"/>
      <c r="G415" s="308"/>
    </row>
    <row r="416" spans="1:7" x14ac:dyDescent="0.3">
      <c r="A416" s="308"/>
      <c r="B416" s="308"/>
      <c r="C416" s="308"/>
      <c r="D416" s="308"/>
      <c r="E416" s="377"/>
      <c r="F416" s="308"/>
      <c r="G416" s="308"/>
    </row>
    <row r="417" spans="1:7" x14ac:dyDescent="0.3">
      <c r="A417" s="308"/>
      <c r="B417" s="308"/>
      <c r="C417" s="308"/>
      <c r="D417" s="308"/>
      <c r="E417" s="377"/>
      <c r="F417" s="308"/>
      <c r="G417" s="308"/>
    </row>
    <row r="418" spans="1:7" x14ac:dyDescent="0.3">
      <c r="A418" s="308"/>
      <c r="B418" s="308"/>
      <c r="C418" s="308"/>
      <c r="D418" s="308"/>
      <c r="E418" s="377"/>
      <c r="F418" s="308"/>
      <c r="G418" s="308"/>
    </row>
    <row r="419" spans="1:7" x14ac:dyDescent="0.3">
      <c r="A419" s="308"/>
      <c r="B419" s="308"/>
      <c r="C419" s="308"/>
      <c r="D419" s="308"/>
      <c r="E419" s="377"/>
      <c r="F419" s="308"/>
      <c r="G419" s="308"/>
    </row>
    <row r="420" spans="1:7" x14ac:dyDescent="0.3">
      <c r="A420" s="308"/>
      <c r="B420" s="308"/>
      <c r="C420" s="308"/>
      <c r="D420" s="308"/>
      <c r="E420" s="377"/>
      <c r="F420" s="308"/>
      <c r="G420" s="308"/>
    </row>
    <row r="421" spans="1:7" x14ac:dyDescent="0.3">
      <c r="A421" s="308"/>
      <c r="B421" s="308"/>
      <c r="C421" s="308"/>
      <c r="D421" s="308"/>
      <c r="E421" s="377"/>
      <c r="F421" s="308"/>
      <c r="G421" s="308"/>
    </row>
    <row r="422" spans="1:7" x14ac:dyDescent="0.3">
      <c r="A422" s="308"/>
      <c r="B422" s="308"/>
      <c r="C422" s="308"/>
      <c r="D422" s="308"/>
      <c r="E422" s="377"/>
      <c r="F422" s="308"/>
      <c r="G422" s="308"/>
    </row>
    <row r="423" spans="1:7" x14ac:dyDescent="0.3">
      <c r="A423" s="308"/>
      <c r="B423" s="308"/>
      <c r="C423" s="308"/>
      <c r="D423" s="308"/>
      <c r="E423" s="377"/>
      <c r="F423" s="308"/>
      <c r="G423" s="308"/>
    </row>
    <row r="424" spans="1:7" x14ac:dyDescent="0.3">
      <c r="A424" s="308"/>
      <c r="B424" s="308"/>
      <c r="C424" s="308"/>
      <c r="D424" s="308"/>
      <c r="E424" s="377"/>
      <c r="F424" s="308"/>
      <c r="G424" s="308"/>
    </row>
    <row r="425" spans="1:7" x14ac:dyDescent="0.3">
      <c r="A425" s="308"/>
      <c r="B425" s="308"/>
      <c r="C425" s="308"/>
      <c r="D425" s="308"/>
      <c r="E425" s="377"/>
      <c r="F425" s="308"/>
      <c r="G425" s="308"/>
    </row>
    <row r="426" spans="1:7" x14ac:dyDescent="0.3">
      <c r="A426" s="308"/>
      <c r="B426" s="308"/>
      <c r="C426" s="308"/>
      <c r="D426" s="308"/>
      <c r="E426" s="377"/>
      <c r="F426" s="308"/>
      <c r="G426" s="308"/>
    </row>
    <row r="427" spans="1:7" x14ac:dyDescent="0.3">
      <c r="A427" s="308"/>
      <c r="B427" s="308"/>
      <c r="C427" s="308"/>
      <c r="D427" s="308"/>
      <c r="E427" s="377"/>
      <c r="F427" s="308"/>
      <c r="G427" s="308"/>
    </row>
    <row r="428" spans="1:7" x14ac:dyDescent="0.3">
      <c r="A428" s="308"/>
      <c r="B428" s="308"/>
      <c r="C428" s="308"/>
      <c r="D428" s="308"/>
      <c r="E428" s="377"/>
      <c r="F428" s="308"/>
      <c r="G428" s="308"/>
    </row>
    <row r="429" spans="1:7" x14ac:dyDescent="0.3">
      <c r="A429" s="308"/>
      <c r="B429" s="308"/>
      <c r="C429" s="308"/>
      <c r="D429" s="308"/>
      <c r="E429" s="377"/>
      <c r="F429" s="308"/>
      <c r="G429" s="308"/>
    </row>
    <row r="430" spans="1:7" x14ac:dyDescent="0.3">
      <c r="A430" s="308"/>
      <c r="B430" s="308"/>
      <c r="C430" s="308"/>
      <c r="D430" s="308"/>
      <c r="E430" s="377"/>
      <c r="F430" s="308"/>
      <c r="G430" s="308"/>
    </row>
    <row r="431" spans="1:7" x14ac:dyDescent="0.3">
      <c r="A431" s="308"/>
      <c r="B431" s="308"/>
      <c r="C431" s="308"/>
      <c r="D431" s="308"/>
      <c r="E431" s="377"/>
      <c r="F431" s="308"/>
      <c r="G431" s="308"/>
    </row>
    <row r="432" spans="1:7" x14ac:dyDescent="0.3">
      <c r="A432" s="308"/>
      <c r="B432" s="308"/>
      <c r="C432" s="308"/>
      <c r="D432" s="308"/>
      <c r="E432" s="377"/>
      <c r="F432" s="308"/>
      <c r="G432" s="308"/>
    </row>
    <row r="433" spans="1:7" x14ac:dyDescent="0.3">
      <c r="A433" s="308"/>
      <c r="B433" s="308"/>
      <c r="C433" s="308"/>
      <c r="D433" s="308"/>
      <c r="E433" s="377"/>
      <c r="F433" s="308"/>
      <c r="G433" s="308"/>
    </row>
    <row r="434" spans="1:7" x14ac:dyDescent="0.3">
      <c r="A434" s="308"/>
      <c r="B434" s="308"/>
      <c r="C434" s="308"/>
      <c r="D434" s="308"/>
      <c r="E434" s="377"/>
      <c r="F434" s="308"/>
      <c r="G434" s="308"/>
    </row>
    <row r="435" spans="1:7" x14ac:dyDescent="0.3">
      <c r="A435" s="308"/>
      <c r="B435" s="308"/>
      <c r="C435" s="308"/>
      <c r="D435" s="308"/>
      <c r="E435" s="377"/>
      <c r="F435" s="308"/>
      <c r="G435" s="308"/>
    </row>
    <row r="436" spans="1:7" x14ac:dyDescent="0.3">
      <c r="A436" s="308"/>
      <c r="B436" s="308"/>
      <c r="C436" s="308"/>
      <c r="D436" s="308"/>
      <c r="E436" s="377"/>
      <c r="F436" s="308"/>
      <c r="G436" s="308"/>
    </row>
    <row r="437" spans="1:7" x14ac:dyDescent="0.3">
      <c r="A437" s="308"/>
      <c r="B437" s="308"/>
      <c r="C437" s="308"/>
      <c r="D437" s="308"/>
      <c r="E437" s="377"/>
      <c r="F437" s="308"/>
      <c r="G437" s="308"/>
    </row>
    <row r="438" spans="1:7" x14ac:dyDescent="0.3">
      <c r="A438" s="308"/>
      <c r="B438" s="308"/>
      <c r="C438" s="308"/>
      <c r="D438" s="308"/>
      <c r="E438" s="377"/>
      <c r="F438" s="308"/>
      <c r="G438" s="308"/>
    </row>
    <row r="439" spans="1:7" x14ac:dyDescent="0.3">
      <c r="A439" s="308"/>
      <c r="B439" s="308"/>
      <c r="C439" s="308"/>
      <c r="D439" s="308"/>
      <c r="E439" s="377"/>
      <c r="F439" s="308"/>
      <c r="G439" s="308"/>
    </row>
    <row r="440" spans="1:7" x14ac:dyDescent="0.3">
      <c r="A440" s="308"/>
      <c r="B440" s="308"/>
      <c r="C440" s="308"/>
      <c r="D440" s="308"/>
      <c r="E440" s="377"/>
      <c r="F440" s="308"/>
      <c r="G440" s="308"/>
    </row>
    <row r="441" spans="1:7" x14ac:dyDescent="0.3">
      <c r="A441" s="308"/>
      <c r="B441" s="308"/>
      <c r="C441" s="308"/>
      <c r="D441" s="308"/>
      <c r="E441" s="377"/>
      <c r="F441" s="308"/>
      <c r="G441" s="308"/>
    </row>
    <row r="442" spans="1:7" x14ac:dyDescent="0.3">
      <c r="A442" s="308"/>
      <c r="B442" s="308"/>
      <c r="C442" s="308"/>
      <c r="D442" s="308"/>
      <c r="E442" s="377"/>
      <c r="F442" s="308"/>
      <c r="G442" s="308"/>
    </row>
    <row r="443" spans="1:7" x14ac:dyDescent="0.3">
      <c r="A443" s="308"/>
      <c r="B443" s="308"/>
      <c r="C443" s="308"/>
      <c r="D443" s="308"/>
      <c r="E443" s="377"/>
      <c r="F443" s="308"/>
      <c r="G443" s="308"/>
    </row>
    <row r="444" spans="1:7" x14ac:dyDescent="0.3">
      <c r="A444" s="308"/>
      <c r="B444" s="308"/>
      <c r="C444" s="308"/>
      <c r="D444" s="308"/>
      <c r="E444" s="377"/>
      <c r="F444" s="308"/>
      <c r="G444" s="308"/>
    </row>
    <row r="445" spans="1:7" x14ac:dyDescent="0.3">
      <c r="A445" s="308"/>
      <c r="B445" s="308"/>
      <c r="C445" s="308"/>
      <c r="D445" s="308"/>
      <c r="E445" s="377"/>
      <c r="F445" s="308"/>
      <c r="G445" s="308"/>
    </row>
    <row r="446" spans="1:7" x14ac:dyDescent="0.3">
      <c r="A446" s="308"/>
      <c r="B446" s="308"/>
      <c r="C446" s="308"/>
      <c r="D446" s="308"/>
      <c r="E446" s="377"/>
      <c r="F446" s="308"/>
      <c r="G446" s="308"/>
    </row>
    <row r="447" spans="1:7" x14ac:dyDescent="0.3">
      <c r="A447" s="308"/>
      <c r="B447" s="308"/>
      <c r="C447" s="308"/>
      <c r="D447" s="308"/>
      <c r="E447" s="377"/>
      <c r="F447" s="308"/>
      <c r="G447" s="308"/>
    </row>
    <row r="448" spans="1:7" x14ac:dyDescent="0.3">
      <c r="A448" s="308"/>
      <c r="B448" s="308"/>
      <c r="C448" s="308"/>
      <c r="D448" s="308"/>
      <c r="E448" s="377"/>
      <c r="F448" s="308"/>
      <c r="G448" s="308"/>
    </row>
    <row r="449" spans="1:7" x14ac:dyDescent="0.3">
      <c r="A449" s="308"/>
      <c r="B449" s="308"/>
      <c r="C449" s="308"/>
      <c r="D449" s="308"/>
      <c r="E449" s="377"/>
      <c r="F449" s="308"/>
      <c r="G449" s="308"/>
    </row>
    <row r="450" spans="1:7" x14ac:dyDescent="0.3">
      <c r="A450" s="308"/>
      <c r="B450" s="308"/>
      <c r="C450" s="308"/>
      <c r="D450" s="308"/>
      <c r="E450" s="377"/>
      <c r="F450" s="308"/>
      <c r="G450" s="308"/>
    </row>
    <row r="451" spans="1:7" x14ac:dyDescent="0.3">
      <c r="A451" s="308"/>
      <c r="B451" s="308"/>
      <c r="C451" s="308"/>
      <c r="D451" s="308"/>
      <c r="E451" s="377"/>
      <c r="F451" s="308"/>
      <c r="G451" s="308"/>
    </row>
    <row r="452" spans="1:7" x14ac:dyDescent="0.3">
      <c r="A452" s="308"/>
      <c r="B452" s="308"/>
      <c r="C452" s="308"/>
      <c r="D452" s="308"/>
      <c r="E452" s="377"/>
      <c r="F452" s="308"/>
      <c r="G452" s="308"/>
    </row>
    <row r="453" spans="1:7" x14ac:dyDescent="0.3">
      <c r="A453" s="308"/>
      <c r="B453" s="308"/>
      <c r="C453" s="308"/>
      <c r="D453" s="308"/>
      <c r="E453" s="377"/>
      <c r="F453" s="308"/>
      <c r="G453" s="308"/>
    </row>
    <row r="454" spans="1:7" x14ac:dyDescent="0.3">
      <c r="A454" s="308"/>
      <c r="B454" s="308"/>
      <c r="C454" s="308"/>
      <c r="D454" s="308"/>
      <c r="E454" s="377"/>
      <c r="F454" s="308"/>
      <c r="G454" s="308"/>
    </row>
    <row r="455" spans="1:7" x14ac:dyDescent="0.3">
      <c r="A455" s="308"/>
      <c r="B455" s="308"/>
      <c r="C455" s="308"/>
      <c r="D455" s="308"/>
      <c r="E455" s="377"/>
      <c r="F455" s="308"/>
      <c r="G455" s="308"/>
    </row>
    <row r="456" spans="1:7" x14ac:dyDescent="0.3">
      <c r="A456" s="308"/>
      <c r="B456" s="308"/>
      <c r="C456" s="308"/>
      <c r="D456" s="308"/>
      <c r="E456" s="377"/>
      <c r="F456" s="308"/>
      <c r="G456" s="308"/>
    </row>
    <row r="457" spans="1:7" x14ac:dyDescent="0.3">
      <c r="A457" s="308"/>
      <c r="B457" s="308"/>
      <c r="C457" s="308"/>
      <c r="D457" s="308"/>
      <c r="E457" s="377"/>
      <c r="F457" s="308"/>
      <c r="G457" s="308"/>
    </row>
    <row r="458" spans="1:7" x14ac:dyDescent="0.3">
      <c r="A458" s="308"/>
      <c r="B458" s="308"/>
      <c r="C458" s="308"/>
      <c r="D458" s="308"/>
      <c r="E458" s="377"/>
      <c r="F458" s="308"/>
      <c r="G458" s="308"/>
    </row>
    <row r="459" spans="1:7" x14ac:dyDescent="0.3">
      <c r="A459" s="308"/>
      <c r="B459" s="308"/>
      <c r="C459" s="308"/>
      <c r="D459" s="308"/>
      <c r="E459" s="377"/>
      <c r="F459" s="308"/>
      <c r="G459" s="308"/>
    </row>
    <row r="460" spans="1:7" x14ac:dyDescent="0.3">
      <c r="A460" s="308"/>
      <c r="B460" s="308"/>
      <c r="C460" s="308"/>
      <c r="D460" s="308"/>
      <c r="E460" s="377"/>
      <c r="F460" s="308"/>
      <c r="G460" s="308"/>
    </row>
    <row r="461" spans="1:7" x14ac:dyDescent="0.3">
      <c r="A461" s="308"/>
      <c r="B461" s="308"/>
      <c r="C461" s="308"/>
      <c r="D461" s="308"/>
      <c r="E461" s="377"/>
      <c r="F461" s="308"/>
      <c r="G461" s="308"/>
    </row>
    <row r="462" spans="1:7" x14ac:dyDescent="0.3">
      <c r="A462" s="308"/>
      <c r="B462" s="308"/>
      <c r="C462" s="308"/>
      <c r="D462" s="308"/>
      <c r="E462" s="377"/>
      <c r="F462" s="308"/>
      <c r="G462" s="308"/>
    </row>
    <row r="463" spans="1:7" x14ac:dyDescent="0.3">
      <c r="A463" s="308"/>
      <c r="B463" s="308"/>
      <c r="C463" s="308"/>
      <c r="D463" s="308"/>
      <c r="E463" s="377"/>
      <c r="F463" s="308"/>
      <c r="G463" s="308"/>
    </row>
    <row r="464" spans="1:7" x14ac:dyDescent="0.3">
      <c r="A464" s="308"/>
      <c r="B464" s="308"/>
      <c r="C464" s="308"/>
      <c r="D464" s="308"/>
      <c r="E464" s="377"/>
      <c r="F464" s="308"/>
      <c r="G464" s="308"/>
    </row>
    <row r="465" spans="1:7" x14ac:dyDescent="0.3">
      <c r="A465" s="308"/>
      <c r="B465" s="308"/>
      <c r="C465" s="308"/>
      <c r="D465" s="308"/>
      <c r="E465" s="377"/>
      <c r="F465" s="308"/>
      <c r="G465" s="308"/>
    </row>
    <row r="466" spans="1:7" x14ac:dyDescent="0.3">
      <c r="A466" s="308"/>
      <c r="B466" s="308"/>
      <c r="C466" s="308"/>
      <c r="D466" s="308"/>
      <c r="E466" s="377"/>
      <c r="F466" s="308"/>
      <c r="G466" s="308"/>
    </row>
    <row r="467" spans="1:7" x14ac:dyDescent="0.3">
      <c r="A467" s="308"/>
      <c r="B467" s="308"/>
      <c r="C467" s="308"/>
      <c r="D467" s="308"/>
      <c r="E467" s="377"/>
      <c r="F467" s="308"/>
      <c r="G467" s="308"/>
    </row>
    <row r="468" spans="1:7" x14ac:dyDescent="0.3">
      <c r="A468" s="308"/>
      <c r="B468" s="308"/>
      <c r="C468" s="308"/>
      <c r="D468" s="308"/>
      <c r="E468" s="377"/>
      <c r="F468" s="308"/>
      <c r="G468" s="308"/>
    </row>
    <row r="469" spans="1:7" x14ac:dyDescent="0.3">
      <c r="A469" s="308"/>
      <c r="B469" s="308"/>
      <c r="C469" s="308"/>
      <c r="D469" s="308"/>
      <c r="E469" s="377"/>
      <c r="F469" s="308"/>
      <c r="G469" s="308"/>
    </row>
    <row r="470" spans="1:7" x14ac:dyDescent="0.3">
      <c r="A470" s="308"/>
      <c r="B470" s="308"/>
      <c r="C470" s="308"/>
      <c r="D470" s="308"/>
      <c r="E470" s="377"/>
      <c r="F470" s="308"/>
      <c r="G470" s="308"/>
    </row>
    <row r="471" spans="1:7" x14ac:dyDescent="0.3">
      <c r="A471" s="308"/>
      <c r="B471" s="308"/>
      <c r="C471" s="308"/>
      <c r="D471" s="308"/>
      <c r="E471" s="377"/>
      <c r="F471" s="308"/>
      <c r="G471" s="308"/>
    </row>
    <row r="472" spans="1:7" x14ac:dyDescent="0.3">
      <c r="A472" s="308"/>
      <c r="B472" s="308"/>
      <c r="C472" s="308"/>
      <c r="D472" s="308"/>
      <c r="E472" s="377"/>
      <c r="F472" s="308"/>
      <c r="G472" s="308"/>
    </row>
    <row r="473" spans="1:7" x14ac:dyDescent="0.3">
      <c r="A473" s="308"/>
      <c r="B473" s="308"/>
      <c r="C473" s="308"/>
      <c r="D473" s="308"/>
      <c r="E473" s="377"/>
      <c r="F473" s="308"/>
      <c r="G473" s="308"/>
    </row>
    <row r="474" spans="1:7" x14ac:dyDescent="0.3">
      <c r="A474" s="308"/>
      <c r="B474" s="308"/>
      <c r="C474" s="308"/>
      <c r="D474" s="308"/>
      <c r="E474" s="377"/>
      <c r="F474" s="308"/>
      <c r="G474" s="308"/>
    </row>
    <row r="475" spans="1:7" x14ac:dyDescent="0.3">
      <c r="A475" s="308"/>
      <c r="B475" s="308"/>
      <c r="C475" s="308"/>
      <c r="D475" s="308"/>
      <c r="E475" s="377"/>
      <c r="F475" s="308"/>
      <c r="G475" s="308"/>
    </row>
    <row r="476" spans="1:7" x14ac:dyDescent="0.3">
      <c r="A476" s="308"/>
      <c r="B476" s="308"/>
      <c r="C476" s="308"/>
      <c r="D476" s="308"/>
      <c r="E476" s="377"/>
      <c r="F476" s="308"/>
      <c r="G476" s="308"/>
    </row>
    <row r="477" spans="1:7" x14ac:dyDescent="0.3">
      <c r="A477" s="308"/>
      <c r="B477" s="308"/>
      <c r="C477" s="308"/>
      <c r="D477" s="308"/>
      <c r="E477" s="377"/>
      <c r="F477" s="308"/>
      <c r="G477" s="308"/>
    </row>
    <row r="478" spans="1:7" x14ac:dyDescent="0.3">
      <c r="A478" s="308"/>
      <c r="B478" s="308"/>
      <c r="C478" s="308"/>
      <c r="D478" s="308"/>
      <c r="E478" s="377"/>
      <c r="F478" s="308"/>
      <c r="G478" s="308"/>
    </row>
    <row r="479" spans="1:7" x14ac:dyDescent="0.3">
      <c r="A479" s="308"/>
      <c r="B479" s="308"/>
      <c r="C479" s="308"/>
      <c r="D479" s="308"/>
      <c r="E479" s="377"/>
      <c r="F479" s="308"/>
      <c r="G479" s="308"/>
    </row>
    <row r="480" spans="1:7" x14ac:dyDescent="0.3">
      <c r="A480" s="308"/>
      <c r="B480" s="308"/>
      <c r="C480" s="308"/>
      <c r="D480" s="308"/>
      <c r="E480" s="377"/>
      <c r="F480" s="308"/>
      <c r="G480" s="308"/>
    </row>
    <row r="481" spans="1:7" x14ac:dyDescent="0.3">
      <c r="A481" s="308"/>
      <c r="B481" s="308"/>
      <c r="C481" s="308"/>
      <c r="D481" s="308"/>
      <c r="E481" s="377"/>
      <c r="F481" s="308"/>
      <c r="G481" s="308"/>
    </row>
    <row r="482" spans="1:7" x14ac:dyDescent="0.3">
      <c r="A482" s="308"/>
      <c r="B482" s="308"/>
      <c r="C482" s="308"/>
      <c r="D482" s="308"/>
      <c r="E482" s="377"/>
      <c r="F482" s="308"/>
      <c r="G482" s="308"/>
    </row>
    <row r="483" spans="1:7" x14ac:dyDescent="0.3">
      <c r="A483" s="308"/>
      <c r="B483" s="308"/>
      <c r="C483" s="308"/>
      <c r="D483" s="308"/>
      <c r="E483" s="377"/>
      <c r="F483" s="308"/>
      <c r="G483" s="308"/>
    </row>
    <row r="484" spans="1:7" x14ac:dyDescent="0.3">
      <c r="A484" s="308"/>
      <c r="B484" s="308"/>
      <c r="C484" s="308"/>
      <c r="D484" s="308"/>
      <c r="E484" s="377"/>
      <c r="F484" s="308"/>
      <c r="G484" s="308"/>
    </row>
    <row r="485" spans="1:7" x14ac:dyDescent="0.3">
      <c r="A485" s="308"/>
      <c r="B485" s="308"/>
      <c r="C485" s="308"/>
      <c r="D485" s="308"/>
      <c r="E485" s="377"/>
      <c r="F485" s="308"/>
      <c r="G485" s="308"/>
    </row>
    <row r="486" spans="1:7" x14ac:dyDescent="0.3">
      <c r="A486" s="308"/>
      <c r="B486" s="308"/>
      <c r="C486" s="308"/>
      <c r="D486" s="308"/>
      <c r="E486" s="377"/>
      <c r="F486" s="308"/>
      <c r="G486" s="308"/>
    </row>
    <row r="487" spans="1:7" x14ac:dyDescent="0.3">
      <c r="A487" s="308"/>
      <c r="B487" s="308"/>
      <c r="C487" s="308"/>
      <c r="D487" s="308"/>
      <c r="E487" s="377"/>
      <c r="F487" s="308"/>
      <c r="G487" s="308"/>
    </row>
    <row r="488" spans="1:7" x14ac:dyDescent="0.3">
      <c r="A488" s="308"/>
      <c r="B488" s="308"/>
      <c r="C488" s="308"/>
      <c r="D488" s="308"/>
      <c r="E488" s="377"/>
      <c r="F488" s="308"/>
      <c r="G488" s="308"/>
    </row>
    <row r="489" spans="1:7" x14ac:dyDescent="0.3">
      <c r="A489" s="308"/>
      <c r="B489" s="308"/>
      <c r="C489" s="308"/>
      <c r="D489" s="308"/>
      <c r="E489" s="377"/>
      <c r="F489" s="308"/>
      <c r="G489" s="308"/>
    </row>
    <row r="490" spans="1:7" x14ac:dyDescent="0.3">
      <c r="A490" s="308"/>
      <c r="B490" s="308"/>
      <c r="C490" s="308"/>
      <c r="D490" s="308"/>
      <c r="E490" s="377"/>
      <c r="F490" s="308"/>
      <c r="G490" s="308"/>
    </row>
    <row r="491" spans="1:7" x14ac:dyDescent="0.3">
      <c r="A491" s="308"/>
      <c r="B491" s="308"/>
      <c r="C491" s="308"/>
      <c r="D491" s="308"/>
      <c r="E491" s="377"/>
      <c r="F491" s="308"/>
      <c r="G491" s="308"/>
    </row>
    <row r="492" spans="1:7" x14ac:dyDescent="0.3">
      <c r="A492" s="308"/>
      <c r="B492" s="308"/>
      <c r="C492" s="308"/>
      <c r="D492" s="308"/>
      <c r="E492" s="377"/>
      <c r="F492" s="308"/>
      <c r="G492" s="308"/>
    </row>
    <row r="493" spans="1:7" x14ac:dyDescent="0.3">
      <c r="A493" s="308"/>
      <c r="B493" s="308"/>
      <c r="C493" s="308"/>
      <c r="D493" s="308"/>
      <c r="E493" s="377"/>
      <c r="F493" s="308"/>
      <c r="G493" s="308"/>
    </row>
    <row r="494" spans="1:7" x14ac:dyDescent="0.3">
      <c r="A494" s="308"/>
      <c r="B494" s="308"/>
      <c r="C494" s="308"/>
      <c r="D494" s="308"/>
      <c r="E494" s="377"/>
      <c r="F494" s="308"/>
      <c r="G494" s="308"/>
    </row>
    <row r="495" spans="1:7" x14ac:dyDescent="0.3">
      <c r="A495" s="308"/>
      <c r="B495" s="308"/>
      <c r="C495" s="308"/>
      <c r="D495" s="308"/>
      <c r="E495" s="377"/>
      <c r="F495" s="308"/>
      <c r="G495" s="308"/>
    </row>
    <row r="496" spans="1:7" x14ac:dyDescent="0.3">
      <c r="A496" s="308"/>
      <c r="B496" s="308"/>
      <c r="C496" s="308"/>
      <c r="D496" s="308"/>
      <c r="E496" s="377"/>
      <c r="F496" s="308"/>
      <c r="G496" s="308"/>
    </row>
    <row r="497" spans="1:7" x14ac:dyDescent="0.3">
      <c r="A497" s="308"/>
      <c r="B497" s="308"/>
      <c r="C497" s="308"/>
      <c r="D497" s="308"/>
      <c r="E497" s="377"/>
      <c r="F497" s="308"/>
      <c r="G497" s="308"/>
    </row>
    <row r="498" spans="1:7" x14ac:dyDescent="0.3">
      <c r="A498" s="308"/>
      <c r="B498" s="308"/>
      <c r="C498" s="308"/>
      <c r="D498" s="308"/>
      <c r="E498" s="377"/>
      <c r="F498" s="308"/>
      <c r="G498" s="308"/>
    </row>
    <row r="499" spans="1:7" x14ac:dyDescent="0.3">
      <c r="A499" s="308"/>
      <c r="B499" s="308"/>
      <c r="C499" s="308"/>
      <c r="D499" s="308"/>
      <c r="E499" s="377"/>
      <c r="F499" s="308"/>
      <c r="G499" s="308"/>
    </row>
    <row r="500" spans="1:7" x14ac:dyDescent="0.3">
      <c r="A500" s="308"/>
      <c r="B500" s="308"/>
      <c r="C500" s="308"/>
      <c r="D500" s="308"/>
      <c r="E500" s="377"/>
      <c r="F500" s="308"/>
      <c r="G500" s="308"/>
    </row>
    <row r="501" spans="1:7" x14ac:dyDescent="0.3">
      <c r="A501" s="308"/>
      <c r="B501" s="308"/>
      <c r="C501" s="308"/>
      <c r="D501" s="308"/>
      <c r="E501" s="377"/>
      <c r="F501" s="308"/>
      <c r="G501" s="308"/>
    </row>
    <row r="502" spans="1:7" x14ac:dyDescent="0.3">
      <c r="A502" s="308"/>
      <c r="B502" s="308"/>
      <c r="C502" s="308"/>
      <c r="D502" s="308"/>
      <c r="E502" s="377"/>
      <c r="F502" s="308"/>
      <c r="G502" s="308"/>
    </row>
    <row r="503" spans="1:7" x14ac:dyDescent="0.3">
      <c r="A503" s="308"/>
      <c r="B503" s="308"/>
      <c r="C503" s="308"/>
      <c r="D503" s="308"/>
      <c r="E503" s="377"/>
      <c r="F503" s="308"/>
      <c r="G503" s="308"/>
    </row>
    <row r="504" spans="1:7" x14ac:dyDescent="0.3">
      <c r="A504" s="308"/>
      <c r="B504" s="308"/>
      <c r="C504" s="308"/>
      <c r="D504" s="308"/>
      <c r="E504" s="377"/>
      <c r="F504" s="308"/>
      <c r="G504" s="308"/>
    </row>
    <row r="505" spans="1:7" x14ac:dyDescent="0.3">
      <c r="A505" s="308"/>
      <c r="B505" s="308"/>
      <c r="C505" s="308"/>
      <c r="D505" s="308"/>
      <c r="E505" s="377"/>
      <c r="F505" s="308"/>
      <c r="G505" s="308"/>
    </row>
    <row r="506" spans="1:7" x14ac:dyDescent="0.3">
      <c r="A506" s="308"/>
      <c r="B506" s="308"/>
      <c r="C506" s="308"/>
      <c r="D506" s="308"/>
      <c r="E506" s="377"/>
      <c r="F506" s="308"/>
      <c r="G506" s="308"/>
    </row>
    <row r="507" spans="1:7" x14ac:dyDescent="0.3">
      <c r="A507" s="308"/>
      <c r="B507" s="308"/>
      <c r="C507" s="308"/>
      <c r="D507" s="308"/>
      <c r="E507" s="377"/>
      <c r="F507" s="308"/>
      <c r="G507" s="308"/>
    </row>
    <row r="508" spans="1:7" x14ac:dyDescent="0.3">
      <c r="A508" s="308"/>
      <c r="B508" s="308"/>
      <c r="C508" s="308"/>
      <c r="D508" s="308"/>
      <c r="E508" s="377"/>
      <c r="F508" s="308"/>
      <c r="G508" s="308"/>
    </row>
    <row r="509" spans="1:7" x14ac:dyDescent="0.3">
      <c r="A509" s="308"/>
      <c r="B509" s="308"/>
      <c r="C509" s="308"/>
      <c r="D509" s="308"/>
      <c r="E509" s="377"/>
      <c r="F509" s="308"/>
      <c r="G509" s="308"/>
    </row>
    <row r="510" spans="1:7" x14ac:dyDescent="0.3">
      <c r="A510" s="308"/>
      <c r="B510" s="308"/>
      <c r="C510" s="308"/>
      <c r="D510" s="308"/>
      <c r="E510" s="377"/>
      <c r="F510" s="308"/>
      <c r="G510" s="308"/>
    </row>
    <row r="511" spans="1:7" x14ac:dyDescent="0.3">
      <c r="A511" s="308"/>
      <c r="B511" s="308"/>
      <c r="C511" s="308"/>
      <c r="D511" s="308"/>
      <c r="E511" s="377"/>
      <c r="F511" s="308"/>
      <c r="G511" s="308"/>
    </row>
    <row r="512" spans="1:7" x14ac:dyDescent="0.3">
      <c r="A512" s="308"/>
      <c r="B512" s="308"/>
      <c r="C512" s="308"/>
      <c r="D512" s="308"/>
      <c r="E512" s="377"/>
      <c r="F512" s="308"/>
      <c r="G512" s="308"/>
    </row>
    <row r="513" spans="1:7" x14ac:dyDescent="0.3">
      <c r="A513" s="308"/>
      <c r="B513" s="308"/>
      <c r="C513" s="308"/>
      <c r="D513" s="308"/>
      <c r="E513" s="377"/>
      <c r="F513" s="308"/>
      <c r="G513" s="308"/>
    </row>
    <row r="514" spans="1:7" x14ac:dyDescent="0.3">
      <c r="A514" s="308"/>
      <c r="B514" s="308"/>
      <c r="C514" s="308"/>
      <c r="D514" s="308"/>
      <c r="E514" s="377"/>
      <c r="F514" s="308"/>
      <c r="G514" s="308"/>
    </row>
    <row r="515" spans="1:7" x14ac:dyDescent="0.3">
      <c r="A515" s="308"/>
      <c r="B515" s="308"/>
      <c r="C515" s="308"/>
      <c r="D515" s="308"/>
      <c r="E515" s="377"/>
      <c r="F515" s="308"/>
      <c r="G515" s="308"/>
    </row>
    <row r="516" spans="1:7" x14ac:dyDescent="0.3">
      <c r="A516" s="308"/>
      <c r="B516" s="308"/>
      <c r="C516" s="308"/>
      <c r="D516" s="308"/>
      <c r="E516" s="377"/>
      <c r="F516" s="308"/>
      <c r="G516" s="308"/>
    </row>
    <row r="517" spans="1:7" x14ac:dyDescent="0.3">
      <c r="A517" s="308"/>
      <c r="B517" s="308"/>
      <c r="C517" s="308"/>
      <c r="D517" s="308"/>
      <c r="E517" s="377"/>
      <c r="F517" s="308"/>
      <c r="G517" s="308"/>
    </row>
    <row r="518" spans="1:7" x14ac:dyDescent="0.3">
      <c r="A518" s="308"/>
      <c r="B518" s="308"/>
      <c r="C518" s="308"/>
      <c r="D518" s="308"/>
      <c r="E518" s="377"/>
      <c r="F518" s="308"/>
      <c r="G518" s="308"/>
    </row>
    <row r="519" spans="1:7" x14ac:dyDescent="0.3">
      <c r="A519" s="308"/>
      <c r="B519" s="308"/>
      <c r="C519" s="308"/>
      <c r="D519" s="308"/>
      <c r="E519" s="377"/>
      <c r="F519" s="308"/>
      <c r="G519" s="308"/>
    </row>
    <row r="520" spans="1:7" x14ac:dyDescent="0.3">
      <c r="A520" s="308"/>
      <c r="B520" s="308"/>
      <c r="C520" s="308"/>
      <c r="D520" s="308"/>
      <c r="E520" s="377"/>
      <c r="F520" s="308"/>
      <c r="G520" s="308"/>
    </row>
    <row r="521" spans="1:7" x14ac:dyDescent="0.3">
      <c r="A521" s="308"/>
      <c r="B521" s="308"/>
      <c r="C521" s="308"/>
      <c r="D521" s="308"/>
      <c r="E521" s="377"/>
      <c r="F521" s="308"/>
      <c r="G521" s="308"/>
    </row>
    <row r="522" spans="1:7" x14ac:dyDescent="0.3">
      <c r="A522" s="308"/>
      <c r="B522" s="308"/>
      <c r="C522" s="308"/>
      <c r="D522" s="308"/>
      <c r="E522" s="377"/>
      <c r="F522" s="308"/>
      <c r="G522" s="308"/>
    </row>
    <row r="523" spans="1:7" x14ac:dyDescent="0.3">
      <c r="A523" s="308"/>
      <c r="B523" s="308"/>
      <c r="C523" s="308"/>
      <c r="D523" s="308"/>
      <c r="E523" s="377"/>
      <c r="F523" s="308"/>
      <c r="G523" s="308"/>
    </row>
    <row r="524" spans="1:7" x14ac:dyDescent="0.3">
      <c r="A524" s="308"/>
      <c r="B524" s="308"/>
      <c r="C524" s="308"/>
      <c r="D524" s="308"/>
      <c r="E524" s="377"/>
      <c r="F524" s="308"/>
      <c r="G524" s="308"/>
    </row>
    <row r="525" spans="1:7" x14ac:dyDescent="0.3">
      <c r="A525" s="308"/>
      <c r="B525" s="308"/>
      <c r="C525" s="308"/>
      <c r="D525" s="308"/>
      <c r="E525" s="377"/>
      <c r="F525" s="308"/>
      <c r="G525" s="308"/>
    </row>
    <row r="526" spans="1:7" x14ac:dyDescent="0.3">
      <c r="A526" s="308"/>
      <c r="B526" s="308"/>
      <c r="C526" s="308"/>
      <c r="D526" s="308"/>
      <c r="E526" s="377"/>
      <c r="F526" s="308"/>
      <c r="G526" s="308"/>
    </row>
    <row r="527" spans="1:7" x14ac:dyDescent="0.3">
      <c r="A527" s="308"/>
      <c r="B527" s="308"/>
      <c r="C527" s="308"/>
      <c r="D527" s="308"/>
      <c r="E527" s="377"/>
      <c r="F527" s="308"/>
      <c r="G527" s="308"/>
    </row>
    <row r="528" spans="1:7" x14ac:dyDescent="0.3">
      <c r="A528" s="308"/>
      <c r="B528" s="308"/>
      <c r="C528" s="308"/>
      <c r="D528" s="308"/>
      <c r="E528" s="377"/>
      <c r="F528" s="308"/>
      <c r="G528" s="308"/>
    </row>
    <row r="529" spans="1:7" x14ac:dyDescent="0.3">
      <c r="A529" s="308"/>
      <c r="B529" s="308"/>
      <c r="C529" s="308"/>
      <c r="D529" s="308"/>
      <c r="E529" s="377"/>
      <c r="F529" s="308"/>
      <c r="G529" s="308"/>
    </row>
    <row r="530" spans="1:7" x14ac:dyDescent="0.3">
      <c r="A530" s="308"/>
      <c r="B530" s="308"/>
      <c r="C530" s="308"/>
      <c r="D530" s="308"/>
      <c r="E530" s="377"/>
      <c r="F530" s="308"/>
      <c r="G530" s="308"/>
    </row>
    <row r="531" spans="1:7" x14ac:dyDescent="0.3">
      <c r="A531" s="308"/>
      <c r="B531" s="308"/>
      <c r="C531" s="308"/>
      <c r="D531" s="308"/>
      <c r="E531" s="377"/>
      <c r="F531" s="308"/>
      <c r="G531" s="308"/>
    </row>
    <row r="532" spans="1:7" x14ac:dyDescent="0.3">
      <c r="A532" s="308"/>
      <c r="B532" s="308"/>
      <c r="C532" s="308"/>
      <c r="D532" s="308"/>
      <c r="E532" s="377"/>
      <c r="F532" s="308"/>
      <c r="G532" s="308"/>
    </row>
    <row r="533" spans="1:7" x14ac:dyDescent="0.3">
      <c r="A533" s="308"/>
      <c r="B533" s="308"/>
      <c r="C533" s="308"/>
      <c r="D533" s="308"/>
      <c r="E533" s="377"/>
      <c r="F533" s="308"/>
      <c r="G533" s="308"/>
    </row>
    <row r="534" spans="1:7" x14ac:dyDescent="0.3">
      <c r="A534" s="308"/>
      <c r="B534" s="308"/>
      <c r="C534" s="308"/>
      <c r="D534" s="308"/>
      <c r="E534" s="377"/>
      <c r="F534" s="308"/>
      <c r="G534" s="308"/>
    </row>
    <row r="535" spans="1:7" x14ac:dyDescent="0.3">
      <c r="A535" s="308"/>
      <c r="B535" s="308"/>
      <c r="C535" s="308"/>
      <c r="D535" s="308"/>
      <c r="E535" s="377"/>
      <c r="F535" s="308"/>
      <c r="G535" s="308"/>
    </row>
    <row r="536" spans="1:7" x14ac:dyDescent="0.3">
      <c r="A536" s="308"/>
      <c r="B536" s="308"/>
      <c r="C536" s="308"/>
      <c r="D536" s="308"/>
      <c r="E536" s="377"/>
      <c r="F536" s="308"/>
      <c r="G536" s="308"/>
    </row>
    <row r="537" spans="1:7" x14ac:dyDescent="0.3">
      <c r="A537" s="308"/>
      <c r="B537" s="308"/>
      <c r="C537" s="308"/>
      <c r="D537" s="308"/>
      <c r="E537" s="377"/>
      <c r="F537" s="308"/>
      <c r="G537" s="308"/>
    </row>
    <row r="538" spans="1:7" x14ac:dyDescent="0.3">
      <c r="A538" s="308"/>
      <c r="B538" s="308"/>
      <c r="C538" s="308"/>
      <c r="D538" s="308"/>
      <c r="E538" s="377"/>
      <c r="F538" s="308"/>
      <c r="G538" s="308"/>
    </row>
    <row r="539" spans="1:7" x14ac:dyDescent="0.3">
      <c r="A539" s="308"/>
      <c r="B539" s="308"/>
      <c r="C539" s="308"/>
      <c r="D539" s="308"/>
      <c r="E539" s="377"/>
      <c r="F539" s="308"/>
      <c r="G539" s="308"/>
    </row>
    <row r="540" spans="1:7" x14ac:dyDescent="0.3">
      <c r="A540" s="308"/>
      <c r="B540" s="308"/>
      <c r="C540" s="308"/>
      <c r="D540" s="308"/>
      <c r="E540" s="377"/>
      <c r="F540" s="308"/>
      <c r="G540" s="308"/>
    </row>
    <row r="541" spans="1:7" x14ac:dyDescent="0.3">
      <c r="A541" s="308"/>
      <c r="B541" s="308"/>
      <c r="C541" s="308"/>
      <c r="D541" s="308"/>
      <c r="E541" s="377"/>
      <c r="F541" s="308"/>
      <c r="G541" s="308"/>
    </row>
    <row r="542" spans="1:7" x14ac:dyDescent="0.3">
      <c r="A542" s="308"/>
      <c r="B542" s="308"/>
      <c r="C542" s="308"/>
      <c r="D542" s="308"/>
      <c r="E542" s="377"/>
      <c r="F542" s="308"/>
      <c r="G542" s="308"/>
    </row>
    <row r="543" spans="1:7" x14ac:dyDescent="0.3">
      <c r="A543" s="308"/>
      <c r="B543" s="308"/>
      <c r="C543" s="308"/>
      <c r="D543" s="308"/>
      <c r="E543" s="377"/>
      <c r="F543" s="308"/>
      <c r="G543" s="308"/>
    </row>
    <row r="544" spans="1:7" x14ac:dyDescent="0.3">
      <c r="A544" s="308"/>
      <c r="B544" s="308"/>
      <c r="C544" s="308"/>
      <c r="D544" s="308"/>
      <c r="E544" s="377"/>
      <c r="F544" s="308"/>
      <c r="G544" s="308"/>
    </row>
    <row r="545" spans="1:7" x14ac:dyDescent="0.3">
      <c r="A545" s="308"/>
      <c r="B545" s="308"/>
      <c r="C545" s="308"/>
      <c r="D545" s="308"/>
      <c r="E545" s="377"/>
      <c r="F545" s="308"/>
      <c r="G545" s="308"/>
    </row>
    <row r="546" spans="1:7" x14ac:dyDescent="0.3">
      <c r="A546" s="308"/>
      <c r="B546" s="308"/>
      <c r="C546" s="308"/>
      <c r="D546" s="308"/>
      <c r="E546" s="377"/>
      <c r="F546" s="308"/>
      <c r="G546" s="308"/>
    </row>
    <row r="547" spans="1:7" x14ac:dyDescent="0.3">
      <c r="A547" s="308"/>
      <c r="B547" s="308"/>
      <c r="C547" s="308"/>
      <c r="D547" s="308"/>
      <c r="E547" s="377"/>
      <c r="F547" s="308"/>
      <c r="G547" s="308"/>
    </row>
    <row r="548" spans="1:7" x14ac:dyDescent="0.3">
      <c r="A548" s="308"/>
      <c r="B548" s="308"/>
      <c r="C548" s="308"/>
      <c r="D548" s="308"/>
      <c r="E548" s="377"/>
      <c r="F548" s="308"/>
      <c r="G548" s="308"/>
    </row>
    <row r="549" spans="1:7" x14ac:dyDescent="0.3">
      <c r="A549" s="308"/>
      <c r="B549" s="308"/>
      <c r="C549" s="308"/>
      <c r="D549" s="308"/>
      <c r="E549" s="377"/>
      <c r="F549" s="308"/>
      <c r="G549" s="308"/>
    </row>
    <row r="550" spans="1:7" x14ac:dyDescent="0.3">
      <c r="A550" s="308"/>
      <c r="B550" s="308"/>
      <c r="C550" s="308"/>
      <c r="D550" s="308"/>
      <c r="E550" s="377"/>
      <c r="F550" s="308"/>
      <c r="G550" s="308"/>
    </row>
    <row r="551" spans="1:7" x14ac:dyDescent="0.3">
      <c r="A551" s="308"/>
      <c r="B551" s="308"/>
      <c r="C551" s="308"/>
      <c r="D551" s="308"/>
      <c r="E551" s="377"/>
      <c r="F551" s="308"/>
      <c r="G551" s="308"/>
    </row>
    <row r="552" spans="1:7" x14ac:dyDescent="0.3">
      <c r="A552" s="308"/>
      <c r="B552" s="308"/>
      <c r="C552" s="308"/>
      <c r="D552" s="308"/>
      <c r="E552" s="377"/>
      <c r="F552" s="308"/>
      <c r="G552" s="308"/>
    </row>
    <row r="553" spans="1:7" x14ac:dyDescent="0.3">
      <c r="A553" s="308"/>
      <c r="B553" s="308"/>
      <c r="C553" s="308"/>
      <c r="D553" s="308"/>
      <c r="E553" s="377"/>
      <c r="F553" s="308"/>
      <c r="G553" s="308"/>
    </row>
    <row r="554" spans="1:7" x14ac:dyDescent="0.3">
      <c r="A554" s="308"/>
      <c r="B554" s="308"/>
      <c r="C554" s="308"/>
      <c r="D554" s="308"/>
      <c r="E554" s="377"/>
      <c r="F554" s="308"/>
      <c r="G554" s="308"/>
    </row>
    <row r="555" spans="1:7" x14ac:dyDescent="0.3">
      <c r="A555" s="308"/>
      <c r="B555" s="308"/>
      <c r="C555" s="308"/>
      <c r="D555" s="308"/>
      <c r="E555" s="377"/>
      <c r="F555" s="308"/>
      <c r="G555" s="308"/>
    </row>
    <row r="556" spans="1:7" x14ac:dyDescent="0.3">
      <c r="A556" s="308"/>
      <c r="B556" s="308"/>
      <c r="C556" s="308"/>
      <c r="D556" s="308"/>
      <c r="E556" s="377"/>
      <c r="F556" s="308"/>
      <c r="G556" s="308"/>
    </row>
    <row r="557" spans="1:7" x14ac:dyDescent="0.3">
      <c r="A557" s="308"/>
      <c r="B557" s="308"/>
      <c r="C557" s="308"/>
      <c r="D557" s="308"/>
      <c r="E557" s="377"/>
      <c r="F557" s="308"/>
      <c r="G557" s="308"/>
    </row>
    <row r="558" spans="1:7" x14ac:dyDescent="0.3">
      <c r="A558" s="308"/>
      <c r="B558" s="308"/>
      <c r="C558" s="308"/>
      <c r="D558" s="308"/>
      <c r="E558" s="377"/>
      <c r="F558" s="308"/>
      <c r="G558" s="308"/>
    </row>
    <row r="559" spans="1:7" x14ac:dyDescent="0.3">
      <c r="A559" s="308"/>
      <c r="B559" s="308"/>
      <c r="C559" s="308"/>
      <c r="D559" s="308"/>
      <c r="E559" s="377"/>
      <c r="F559" s="308"/>
      <c r="G559" s="308"/>
    </row>
    <row r="560" spans="1:7" x14ac:dyDescent="0.3">
      <c r="A560" s="308"/>
      <c r="B560" s="308"/>
      <c r="C560" s="308"/>
      <c r="D560" s="308"/>
      <c r="E560" s="377"/>
      <c r="F560" s="308"/>
      <c r="G560" s="308"/>
    </row>
    <row r="561" spans="1:7" x14ac:dyDescent="0.3">
      <c r="A561" s="308"/>
      <c r="B561" s="308"/>
      <c r="C561" s="308"/>
      <c r="D561" s="308"/>
      <c r="E561" s="377"/>
      <c r="F561" s="308"/>
      <c r="G561" s="308"/>
    </row>
    <row r="562" spans="1:7" x14ac:dyDescent="0.3">
      <c r="A562" s="308"/>
      <c r="B562" s="308"/>
      <c r="C562" s="308"/>
      <c r="D562" s="308"/>
      <c r="E562" s="377"/>
      <c r="F562" s="308"/>
      <c r="G562" s="308"/>
    </row>
    <row r="563" spans="1:7" x14ac:dyDescent="0.3">
      <c r="A563" s="308"/>
      <c r="B563" s="308"/>
      <c r="C563" s="308"/>
      <c r="D563" s="308"/>
      <c r="E563" s="377"/>
      <c r="F563" s="308"/>
      <c r="G563" s="308"/>
    </row>
    <row r="564" spans="1:7" x14ac:dyDescent="0.3">
      <c r="A564" s="308"/>
      <c r="B564" s="308"/>
      <c r="C564" s="308"/>
      <c r="D564" s="308"/>
      <c r="E564" s="377"/>
      <c r="F564" s="308"/>
      <c r="G564" s="308"/>
    </row>
    <row r="565" spans="1:7" x14ac:dyDescent="0.3">
      <c r="A565" s="308"/>
      <c r="B565" s="308"/>
      <c r="C565" s="308"/>
      <c r="D565" s="308"/>
      <c r="E565" s="377"/>
      <c r="F565" s="308"/>
      <c r="G565" s="308"/>
    </row>
    <row r="566" spans="1:7" x14ac:dyDescent="0.3">
      <c r="A566" s="308"/>
      <c r="B566" s="308"/>
      <c r="C566" s="308"/>
      <c r="D566" s="308"/>
      <c r="E566" s="377"/>
      <c r="F566" s="308"/>
      <c r="G566" s="308"/>
    </row>
    <row r="567" spans="1:7" x14ac:dyDescent="0.3">
      <c r="A567" s="308"/>
      <c r="B567" s="308"/>
      <c r="C567" s="308"/>
      <c r="D567" s="308"/>
      <c r="E567" s="377"/>
      <c r="F567" s="308"/>
      <c r="G567" s="308"/>
    </row>
    <row r="568" spans="1:7" x14ac:dyDescent="0.3">
      <c r="A568" s="308"/>
      <c r="B568" s="308"/>
      <c r="C568" s="308"/>
      <c r="D568" s="308"/>
      <c r="E568" s="377"/>
      <c r="F568" s="308"/>
      <c r="G568" s="308"/>
    </row>
    <row r="569" spans="1:7" x14ac:dyDescent="0.3">
      <c r="A569" s="308"/>
      <c r="B569" s="308"/>
      <c r="C569" s="308"/>
      <c r="D569" s="308"/>
      <c r="E569" s="377"/>
      <c r="F569" s="308"/>
      <c r="G569" s="308"/>
    </row>
    <row r="570" spans="1:7" x14ac:dyDescent="0.3">
      <c r="A570" s="308"/>
      <c r="B570" s="308"/>
      <c r="C570" s="308"/>
      <c r="D570" s="308"/>
      <c r="E570" s="377"/>
      <c r="F570" s="308"/>
      <c r="G570" s="308"/>
    </row>
    <row r="571" spans="1:7" x14ac:dyDescent="0.3">
      <c r="A571" s="308"/>
      <c r="B571" s="308"/>
      <c r="C571" s="308"/>
      <c r="D571" s="308"/>
      <c r="E571" s="377"/>
      <c r="F571" s="308"/>
      <c r="G571" s="308"/>
    </row>
    <row r="572" spans="1:7" x14ac:dyDescent="0.3">
      <c r="A572" s="308"/>
      <c r="B572" s="308"/>
      <c r="C572" s="308"/>
      <c r="D572" s="308"/>
      <c r="E572" s="377"/>
      <c r="F572" s="308"/>
      <c r="G572" s="308"/>
    </row>
    <row r="573" spans="1:7" x14ac:dyDescent="0.3">
      <c r="A573" s="308"/>
      <c r="B573" s="308"/>
      <c r="C573" s="308"/>
      <c r="D573" s="308"/>
      <c r="E573" s="377"/>
      <c r="F573" s="308"/>
      <c r="G573" s="308"/>
    </row>
    <row r="574" spans="1:7" x14ac:dyDescent="0.3">
      <c r="A574" s="308"/>
      <c r="B574" s="308"/>
      <c r="C574" s="308"/>
      <c r="D574" s="308"/>
      <c r="E574" s="377"/>
      <c r="F574" s="308"/>
      <c r="G574" s="308"/>
    </row>
    <row r="575" spans="1:7" x14ac:dyDescent="0.3">
      <c r="A575" s="308"/>
      <c r="B575" s="308"/>
      <c r="C575" s="308"/>
      <c r="D575" s="308"/>
      <c r="E575" s="377"/>
      <c r="F575" s="308"/>
      <c r="G575" s="308"/>
    </row>
    <row r="576" spans="1:7" x14ac:dyDescent="0.3">
      <c r="A576" s="308"/>
      <c r="B576" s="308"/>
      <c r="C576" s="308"/>
      <c r="D576" s="308"/>
      <c r="E576" s="377"/>
      <c r="F576" s="308"/>
      <c r="G576" s="308"/>
    </row>
    <row r="577" spans="1:7" x14ac:dyDescent="0.3">
      <c r="A577" s="308"/>
      <c r="B577" s="308"/>
      <c r="C577" s="308"/>
      <c r="D577" s="308"/>
      <c r="E577" s="377"/>
      <c r="F577" s="308"/>
      <c r="G577" s="308"/>
    </row>
    <row r="578" spans="1:7" x14ac:dyDescent="0.3">
      <c r="A578" s="308"/>
      <c r="B578" s="308"/>
      <c r="C578" s="308"/>
      <c r="D578" s="308"/>
      <c r="E578" s="377"/>
      <c r="F578" s="308"/>
      <c r="G578" s="308"/>
    </row>
    <row r="579" spans="1:7" x14ac:dyDescent="0.3">
      <c r="A579" s="308"/>
      <c r="B579" s="308"/>
      <c r="C579" s="308"/>
      <c r="D579" s="308"/>
      <c r="E579" s="377"/>
      <c r="F579" s="308"/>
      <c r="G579" s="308"/>
    </row>
    <row r="580" spans="1:7" x14ac:dyDescent="0.3">
      <c r="A580" s="308"/>
      <c r="B580" s="308"/>
      <c r="C580" s="308"/>
      <c r="D580" s="308"/>
      <c r="E580" s="377"/>
      <c r="F580" s="308"/>
      <c r="G580" s="308"/>
    </row>
    <row r="581" spans="1:7" x14ac:dyDescent="0.3">
      <c r="A581" s="308"/>
      <c r="B581" s="308"/>
      <c r="C581" s="308"/>
      <c r="D581" s="308"/>
      <c r="E581" s="377"/>
      <c r="F581" s="308"/>
      <c r="G581" s="308"/>
    </row>
    <row r="582" spans="1:7" x14ac:dyDescent="0.3">
      <c r="A582" s="308"/>
      <c r="B582" s="308"/>
      <c r="C582" s="308"/>
      <c r="D582" s="308"/>
      <c r="E582" s="377"/>
      <c r="F582" s="308"/>
      <c r="G582" s="308"/>
    </row>
    <row r="583" spans="1:7" x14ac:dyDescent="0.3">
      <c r="A583" s="308"/>
      <c r="B583" s="308"/>
      <c r="C583" s="308"/>
      <c r="D583" s="308"/>
      <c r="E583" s="377"/>
      <c r="F583" s="308"/>
      <c r="G583" s="308"/>
    </row>
    <row r="584" spans="1:7" x14ac:dyDescent="0.3">
      <c r="A584" s="308"/>
      <c r="B584" s="308"/>
      <c r="C584" s="308"/>
      <c r="D584" s="308"/>
      <c r="E584" s="377"/>
      <c r="F584" s="308"/>
      <c r="G584" s="308"/>
    </row>
    <row r="585" spans="1:7" x14ac:dyDescent="0.3">
      <c r="A585" s="308"/>
      <c r="B585" s="308"/>
      <c r="C585" s="308"/>
      <c r="D585" s="308"/>
      <c r="E585" s="377"/>
      <c r="F585" s="308"/>
      <c r="G585" s="308"/>
    </row>
    <row r="586" spans="1:7" x14ac:dyDescent="0.3">
      <c r="A586" s="308"/>
      <c r="B586" s="308"/>
      <c r="C586" s="308"/>
      <c r="D586" s="308"/>
      <c r="E586" s="377"/>
      <c r="F586" s="308"/>
      <c r="G586" s="308"/>
    </row>
    <row r="587" spans="1:7" x14ac:dyDescent="0.3">
      <c r="A587" s="308"/>
      <c r="B587" s="308"/>
      <c r="C587" s="308"/>
      <c r="D587" s="308"/>
      <c r="E587" s="377"/>
      <c r="F587" s="308"/>
      <c r="G587" s="308"/>
    </row>
    <row r="588" spans="1:7" x14ac:dyDescent="0.3">
      <c r="A588" s="308"/>
      <c r="B588" s="308"/>
      <c r="C588" s="308"/>
      <c r="D588" s="308"/>
      <c r="E588" s="377"/>
      <c r="F588" s="308"/>
      <c r="G588" s="308"/>
    </row>
    <row r="589" spans="1:7" x14ac:dyDescent="0.3">
      <c r="A589" s="308"/>
      <c r="B589" s="308"/>
      <c r="C589" s="308"/>
      <c r="D589" s="308"/>
      <c r="E589" s="377"/>
      <c r="F589" s="308"/>
      <c r="G589" s="308"/>
    </row>
    <row r="590" spans="1:7" x14ac:dyDescent="0.3">
      <c r="A590" s="308"/>
      <c r="B590" s="308"/>
      <c r="C590" s="308"/>
      <c r="D590" s="308"/>
      <c r="E590" s="377"/>
      <c r="F590" s="308"/>
      <c r="G590" s="308"/>
    </row>
    <row r="591" spans="1:7" x14ac:dyDescent="0.3">
      <c r="A591" s="308"/>
      <c r="B591" s="308"/>
      <c r="C591" s="308"/>
      <c r="D591" s="308"/>
      <c r="E591" s="377"/>
      <c r="F591" s="308"/>
      <c r="G591" s="308"/>
    </row>
    <row r="592" spans="1:7" x14ac:dyDescent="0.3">
      <c r="A592" s="308"/>
      <c r="B592" s="308"/>
      <c r="C592" s="308"/>
      <c r="D592" s="308"/>
      <c r="E592" s="377"/>
      <c r="F592" s="308"/>
      <c r="G592" s="308"/>
    </row>
    <row r="593" spans="1:7" x14ac:dyDescent="0.3">
      <c r="A593" s="308"/>
      <c r="B593" s="308"/>
      <c r="C593" s="308"/>
      <c r="D593" s="308"/>
      <c r="E593" s="377"/>
      <c r="F593" s="308"/>
      <c r="G593" s="308"/>
    </row>
    <row r="594" spans="1:7" x14ac:dyDescent="0.3">
      <c r="A594" s="308"/>
      <c r="B594" s="308"/>
      <c r="C594" s="308"/>
      <c r="D594" s="308"/>
      <c r="E594" s="377"/>
      <c r="F594" s="308"/>
      <c r="G594" s="308"/>
    </row>
    <row r="595" spans="1:7" x14ac:dyDescent="0.3">
      <c r="A595" s="308"/>
      <c r="B595" s="308"/>
      <c r="C595" s="308"/>
      <c r="D595" s="308"/>
      <c r="E595" s="377"/>
      <c r="F595" s="308"/>
      <c r="G595" s="308"/>
    </row>
    <row r="596" spans="1:7" x14ac:dyDescent="0.3">
      <c r="A596" s="308"/>
      <c r="B596" s="308"/>
      <c r="C596" s="308"/>
      <c r="D596" s="308"/>
      <c r="E596" s="377"/>
      <c r="F596" s="308"/>
      <c r="G596" s="308"/>
    </row>
    <row r="597" spans="1:7" x14ac:dyDescent="0.3">
      <c r="A597" s="308"/>
      <c r="B597" s="308"/>
      <c r="C597" s="308"/>
      <c r="D597" s="308"/>
      <c r="E597" s="377"/>
      <c r="F597" s="308"/>
      <c r="G597" s="308"/>
    </row>
    <row r="598" spans="1:7" x14ac:dyDescent="0.3">
      <c r="A598" s="308"/>
      <c r="B598" s="308"/>
      <c r="C598" s="308"/>
      <c r="D598" s="308"/>
      <c r="E598" s="377"/>
      <c r="F598" s="308"/>
      <c r="G598" s="308"/>
    </row>
    <row r="599" spans="1:7" x14ac:dyDescent="0.3">
      <c r="A599" s="308"/>
      <c r="B599" s="308"/>
      <c r="C599" s="308"/>
      <c r="D599" s="308"/>
      <c r="E599" s="377"/>
      <c r="F599" s="308"/>
      <c r="G599" s="308"/>
    </row>
    <row r="600" spans="1:7" x14ac:dyDescent="0.3">
      <c r="A600" s="308"/>
      <c r="B600" s="308"/>
      <c r="C600" s="308"/>
      <c r="D600" s="308"/>
      <c r="E600" s="377"/>
      <c r="F600" s="308"/>
      <c r="G600" s="308"/>
    </row>
    <row r="601" spans="1:7" x14ac:dyDescent="0.3">
      <c r="A601" s="308"/>
      <c r="B601" s="308"/>
      <c r="C601" s="308"/>
      <c r="D601" s="308"/>
      <c r="E601" s="377"/>
      <c r="F601" s="308"/>
      <c r="G601" s="308"/>
    </row>
    <row r="602" spans="1:7" x14ac:dyDescent="0.3">
      <c r="A602" s="308"/>
      <c r="B602" s="308"/>
      <c r="C602" s="308"/>
      <c r="D602" s="308"/>
      <c r="E602" s="377"/>
      <c r="F602" s="308"/>
      <c r="G602" s="308"/>
    </row>
    <row r="603" spans="1:7" x14ac:dyDescent="0.3">
      <c r="A603" s="308"/>
      <c r="B603" s="308"/>
      <c r="C603" s="308"/>
      <c r="D603" s="308"/>
      <c r="E603" s="377"/>
      <c r="F603" s="308"/>
      <c r="G603" s="308"/>
    </row>
    <row r="604" spans="1:7" x14ac:dyDescent="0.3">
      <c r="A604" s="308"/>
      <c r="B604" s="308"/>
      <c r="C604" s="308"/>
      <c r="D604" s="308"/>
      <c r="E604" s="377"/>
      <c r="F604" s="308"/>
      <c r="G604" s="308"/>
    </row>
    <row r="605" spans="1:7" x14ac:dyDescent="0.3">
      <c r="A605" s="308"/>
      <c r="B605" s="308"/>
      <c r="C605" s="308"/>
      <c r="D605" s="308"/>
      <c r="E605" s="377"/>
      <c r="F605" s="308"/>
      <c r="G605" s="308"/>
    </row>
    <row r="606" spans="1:7" x14ac:dyDescent="0.3">
      <c r="A606" s="308"/>
      <c r="B606" s="308"/>
      <c r="C606" s="308"/>
      <c r="D606" s="308"/>
      <c r="E606" s="377"/>
      <c r="F606" s="308"/>
      <c r="G606" s="308"/>
    </row>
    <row r="607" spans="1:7" x14ac:dyDescent="0.3">
      <c r="A607" s="308"/>
      <c r="B607" s="308"/>
      <c r="C607" s="308"/>
      <c r="D607" s="308"/>
      <c r="E607" s="377"/>
      <c r="F607" s="308"/>
      <c r="G607" s="308"/>
    </row>
    <row r="608" spans="1:7" x14ac:dyDescent="0.3">
      <c r="A608" s="308"/>
      <c r="B608" s="308"/>
      <c r="C608" s="308"/>
      <c r="D608" s="308"/>
      <c r="E608" s="377"/>
      <c r="F608" s="308"/>
      <c r="G608" s="308"/>
    </row>
    <row r="609" spans="1:7" x14ac:dyDescent="0.3">
      <c r="A609" s="308"/>
      <c r="B609" s="308"/>
      <c r="C609" s="308"/>
      <c r="D609" s="308"/>
      <c r="E609" s="377"/>
      <c r="F609" s="308"/>
      <c r="G609" s="308"/>
    </row>
    <row r="610" spans="1:7" x14ac:dyDescent="0.3">
      <c r="A610" s="308"/>
      <c r="B610" s="308"/>
      <c r="C610" s="308"/>
      <c r="D610" s="308"/>
      <c r="E610" s="377"/>
      <c r="F610" s="308"/>
      <c r="G610" s="308"/>
    </row>
    <row r="611" spans="1:7" x14ac:dyDescent="0.3">
      <c r="A611" s="308"/>
      <c r="B611" s="308"/>
      <c r="C611" s="308"/>
      <c r="D611" s="308"/>
      <c r="E611" s="377"/>
      <c r="F611" s="308"/>
      <c r="G611" s="308"/>
    </row>
  </sheetData>
  <mergeCells count="6">
    <mergeCell ref="A54:F54"/>
    <mergeCell ref="A4:A6"/>
    <mergeCell ref="B4:B6"/>
    <mergeCell ref="C4:C6"/>
    <mergeCell ref="E4:E6"/>
    <mergeCell ref="F4:G6"/>
  </mergeCells>
  <printOptions gridLines="1"/>
  <pageMargins left="0.75" right="0.37" top="1.08" bottom="0.9" header="0.5" footer="0.5"/>
  <pageSetup paperSize="9" scale="89" orientation="portrait" r:id="rId1"/>
  <headerFooter alignWithMargins="0">
    <oddHeader>&amp;R&amp;"Arial,Bold"ANNEX A</oddHeader>
    <oddFooter>&amp;L&amp;8&amp;F &amp;A</oddFooter>
  </headerFooter>
  <rowBreaks count="1" manualBreakCount="1">
    <brk id="5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</sheetPr>
  <dimension ref="A1:M282"/>
  <sheetViews>
    <sheetView view="pageBreakPreview" zoomScale="90" zoomScaleNormal="100" zoomScaleSheetLayoutView="90" workbookViewId="0">
      <pane xSplit="1" ySplit="6" topLeftCell="D109" activePane="bottomRight" state="frozen"/>
      <selection pane="topRight" activeCell="B1" sqref="B1"/>
      <selection pane="bottomLeft" activeCell="A7" sqref="A7"/>
      <selection pane="bottomRight" activeCell="E19" sqref="E19"/>
    </sheetView>
  </sheetViews>
  <sheetFormatPr defaultColWidth="8" defaultRowHeight="13.8" x14ac:dyDescent="0.3"/>
  <cols>
    <col min="1" max="1" width="40.5546875" style="210" customWidth="1"/>
    <col min="2" max="3" width="13.33203125" style="211" hidden="1" customWidth="1"/>
    <col min="4" max="4" width="12.6640625" style="211" customWidth="1"/>
    <col min="5" max="5" width="13.5546875" style="210" customWidth="1"/>
    <col min="6" max="6" width="12.88671875" style="210" customWidth="1"/>
    <col min="7" max="7" width="13.109375" style="210" customWidth="1"/>
    <col min="8" max="8" width="13" style="210" customWidth="1"/>
    <col min="9" max="9" width="9.109375" style="213" customWidth="1"/>
    <col min="10" max="10" width="12.5546875" style="210" customWidth="1"/>
    <col min="11" max="11" width="10.88671875" style="93" hidden="1" customWidth="1"/>
    <col min="12" max="12" width="11.88671875" style="210" customWidth="1"/>
    <col min="13" max="13" width="11.88671875" style="93" customWidth="1"/>
    <col min="14" max="14" width="12.44140625" style="93" customWidth="1"/>
    <col min="15" max="15" width="12.5546875" style="93" customWidth="1"/>
    <col min="16" max="252" width="8" style="93"/>
    <col min="253" max="253" width="40.5546875" style="93" customWidth="1"/>
    <col min="254" max="255" width="0" style="93" hidden="1" customWidth="1"/>
    <col min="256" max="256" width="13.33203125" style="93" customWidth="1"/>
    <col min="257" max="257" width="13.5546875" style="93" customWidth="1"/>
    <col min="258" max="258" width="13.88671875" style="93" customWidth="1"/>
    <col min="259" max="259" width="13.109375" style="93" customWidth="1"/>
    <col min="260" max="260" width="13" style="93" customWidth="1"/>
    <col min="261" max="261" width="10.5546875" style="93" customWidth="1"/>
    <col min="262" max="262" width="12.5546875" style="93" customWidth="1"/>
    <col min="263" max="263" width="0" style="93" hidden="1" customWidth="1"/>
    <col min="264" max="265" width="11.88671875" style="93" customWidth="1"/>
    <col min="266" max="266" width="12" style="93" customWidth="1"/>
    <col min="267" max="267" width="12.109375" style="93" customWidth="1"/>
    <col min="268" max="269" width="13.109375" style="93" customWidth="1"/>
    <col min="270" max="270" width="12.44140625" style="93" customWidth="1"/>
    <col min="271" max="271" width="12.5546875" style="93" customWidth="1"/>
    <col min="272" max="508" width="8" style="93"/>
    <col min="509" max="509" width="40.5546875" style="93" customWidth="1"/>
    <col min="510" max="511" width="0" style="93" hidden="1" customWidth="1"/>
    <col min="512" max="512" width="13.33203125" style="93" customWidth="1"/>
    <col min="513" max="513" width="13.5546875" style="93" customWidth="1"/>
    <col min="514" max="514" width="13.88671875" style="93" customWidth="1"/>
    <col min="515" max="515" width="13.109375" style="93" customWidth="1"/>
    <col min="516" max="516" width="13" style="93" customWidth="1"/>
    <col min="517" max="517" width="10.5546875" style="93" customWidth="1"/>
    <col min="518" max="518" width="12.5546875" style="93" customWidth="1"/>
    <col min="519" max="519" width="0" style="93" hidden="1" customWidth="1"/>
    <col min="520" max="521" width="11.88671875" style="93" customWidth="1"/>
    <col min="522" max="522" width="12" style="93" customWidth="1"/>
    <col min="523" max="523" width="12.109375" style="93" customWidth="1"/>
    <col min="524" max="525" width="13.109375" style="93" customWidth="1"/>
    <col min="526" max="526" width="12.44140625" style="93" customWidth="1"/>
    <col min="527" max="527" width="12.5546875" style="93" customWidth="1"/>
    <col min="528" max="764" width="8" style="93"/>
    <col min="765" max="765" width="40.5546875" style="93" customWidth="1"/>
    <col min="766" max="767" width="0" style="93" hidden="1" customWidth="1"/>
    <col min="768" max="768" width="13.33203125" style="93" customWidth="1"/>
    <col min="769" max="769" width="13.5546875" style="93" customWidth="1"/>
    <col min="770" max="770" width="13.88671875" style="93" customWidth="1"/>
    <col min="771" max="771" width="13.109375" style="93" customWidth="1"/>
    <col min="772" max="772" width="13" style="93" customWidth="1"/>
    <col min="773" max="773" width="10.5546875" style="93" customWidth="1"/>
    <col min="774" max="774" width="12.5546875" style="93" customWidth="1"/>
    <col min="775" max="775" width="0" style="93" hidden="1" customWidth="1"/>
    <col min="776" max="777" width="11.88671875" style="93" customWidth="1"/>
    <col min="778" max="778" width="12" style="93" customWidth="1"/>
    <col min="779" max="779" width="12.109375" style="93" customWidth="1"/>
    <col min="780" max="781" width="13.109375" style="93" customWidth="1"/>
    <col min="782" max="782" width="12.44140625" style="93" customWidth="1"/>
    <col min="783" max="783" width="12.5546875" style="93" customWidth="1"/>
    <col min="784" max="1020" width="8" style="93"/>
    <col min="1021" max="1021" width="40.5546875" style="93" customWidth="1"/>
    <col min="1022" max="1023" width="0" style="93" hidden="1" customWidth="1"/>
    <col min="1024" max="1024" width="13.33203125" style="93" customWidth="1"/>
    <col min="1025" max="1025" width="13.5546875" style="93" customWidth="1"/>
    <col min="1026" max="1026" width="13.88671875" style="93" customWidth="1"/>
    <col min="1027" max="1027" width="13.109375" style="93" customWidth="1"/>
    <col min="1028" max="1028" width="13" style="93" customWidth="1"/>
    <col min="1029" max="1029" width="10.5546875" style="93" customWidth="1"/>
    <col min="1030" max="1030" width="12.5546875" style="93" customWidth="1"/>
    <col min="1031" max="1031" width="0" style="93" hidden="1" customWidth="1"/>
    <col min="1032" max="1033" width="11.88671875" style="93" customWidth="1"/>
    <col min="1034" max="1034" width="12" style="93" customWidth="1"/>
    <col min="1035" max="1035" width="12.109375" style="93" customWidth="1"/>
    <col min="1036" max="1037" width="13.109375" style="93" customWidth="1"/>
    <col min="1038" max="1038" width="12.44140625" style="93" customWidth="1"/>
    <col min="1039" max="1039" width="12.5546875" style="93" customWidth="1"/>
    <col min="1040" max="1276" width="8" style="93"/>
    <col min="1277" max="1277" width="40.5546875" style="93" customWidth="1"/>
    <col min="1278" max="1279" width="0" style="93" hidden="1" customWidth="1"/>
    <col min="1280" max="1280" width="13.33203125" style="93" customWidth="1"/>
    <col min="1281" max="1281" width="13.5546875" style="93" customWidth="1"/>
    <col min="1282" max="1282" width="13.88671875" style="93" customWidth="1"/>
    <col min="1283" max="1283" width="13.109375" style="93" customWidth="1"/>
    <col min="1284" max="1284" width="13" style="93" customWidth="1"/>
    <col min="1285" max="1285" width="10.5546875" style="93" customWidth="1"/>
    <col min="1286" max="1286" width="12.5546875" style="93" customWidth="1"/>
    <col min="1287" max="1287" width="0" style="93" hidden="1" customWidth="1"/>
    <col min="1288" max="1289" width="11.88671875" style="93" customWidth="1"/>
    <col min="1290" max="1290" width="12" style="93" customWidth="1"/>
    <col min="1291" max="1291" width="12.109375" style="93" customWidth="1"/>
    <col min="1292" max="1293" width="13.109375" style="93" customWidth="1"/>
    <col min="1294" max="1294" width="12.44140625" style="93" customWidth="1"/>
    <col min="1295" max="1295" width="12.5546875" style="93" customWidth="1"/>
    <col min="1296" max="1532" width="8" style="93"/>
    <col min="1533" max="1533" width="40.5546875" style="93" customWidth="1"/>
    <col min="1534" max="1535" width="0" style="93" hidden="1" customWidth="1"/>
    <col min="1536" max="1536" width="13.33203125" style="93" customWidth="1"/>
    <col min="1537" max="1537" width="13.5546875" style="93" customWidth="1"/>
    <col min="1538" max="1538" width="13.88671875" style="93" customWidth="1"/>
    <col min="1539" max="1539" width="13.109375" style="93" customWidth="1"/>
    <col min="1540" max="1540" width="13" style="93" customWidth="1"/>
    <col min="1541" max="1541" width="10.5546875" style="93" customWidth="1"/>
    <col min="1542" max="1542" width="12.5546875" style="93" customWidth="1"/>
    <col min="1543" max="1543" width="0" style="93" hidden="1" customWidth="1"/>
    <col min="1544" max="1545" width="11.88671875" style="93" customWidth="1"/>
    <col min="1546" max="1546" width="12" style="93" customWidth="1"/>
    <col min="1547" max="1547" width="12.109375" style="93" customWidth="1"/>
    <col min="1548" max="1549" width="13.109375" style="93" customWidth="1"/>
    <col min="1550" max="1550" width="12.44140625" style="93" customWidth="1"/>
    <col min="1551" max="1551" width="12.5546875" style="93" customWidth="1"/>
    <col min="1552" max="1788" width="8" style="93"/>
    <col min="1789" max="1789" width="40.5546875" style="93" customWidth="1"/>
    <col min="1790" max="1791" width="0" style="93" hidden="1" customWidth="1"/>
    <col min="1792" max="1792" width="13.33203125" style="93" customWidth="1"/>
    <col min="1793" max="1793" width="13.5546875" style="93" customWidth="1"/>
    <col min="1794" max="1794" width="13.88671875" style="93" customWidth="1"/>
    <col min="1795" max="1795" width="13.109375" style="93" customWidth="1"/>
    <col min="1796" max="1796" width="13" style="93" customWidth="1"/>
    <col min="1797" max="1797" width="10.5546875" style="93" customWidth="1"/>
    <col min="1798" max="1798" width="12.5546875" style="93" customWidth="1"/>
    <col min="1799" max="1799" width="0" style="93" hidden="1" customWidth="1"/>
    <col min="1800" max="1801" width="11.88671875" style="93" customWidth="1"/>
    <col min="1802" max="1802" width="12" style="93" customWidth="1"/>
    <col min="1803" max="1803" width="12.109375" style="93" customWidth="1"/>
    <col min="1804" max="1805" width="13.109375" style="93" customWidth="1"/>
    <col min="1806" max="1806" width="12.44140625" style="93" customWidth="1"/>
    <col min="1807" max="1807" width="12.5546875" style="93" customWidth="1"/>
    <col min="1808" max="2044" width="8" style="93"/>
    <col min="2045" max="2045" width="40.5546875" style="93" customWidth="1"/>
    <col min="2046" max="2047" width="0" style="93" hidden="1" customWidth="1"/>
    <col min="2048" max="2048" width="13.33203125" style="93" customWidth="1"/>
    <col min="2049" max="2049" width="13.5546875" style="93" customWidth="1"/>
    <col min="2050" max="2050" width="13.88671875" style="93" customWidth="1"/>
    <col min="2051" max="2051" width="13.109375" style="93" customWidth="1"/>
    <col min="2052" max="2052" width="13" style="93" customWidth="1"/>
    <col min="2053" max="2053" width="10.5546875" style="93" customWidth="1"/>
    <col min="2054" max="2054" width="12.5546875" style="93" customWidth="1"/>
    <col min="2055" max="2055" width="0" style="93" hidden="1" customWidth="1"/>
    <col min="2056" max="2057" width="11.88671875" style="93" customWidth="1"/>
    <col min="2058" max="2058" width="12" style="93" customWidth="1"/>
    <col min="2059" max="2059" width="12.109375" style="93" customWidth="1"/>
    <col min="2060" max="2061" width="13.109375" style="93" customWidth="1"/>
    <col min="2062" max="2062" width="12.44140625" style="93" customWidth="1"/>
    <col min="2063" max="2063" width="12.5546875" style="93" customWidth="1"/>
    <col min="2064" max="2300" width="8" style="93"/>
    <col min="2301" max="2301" width="40.5546875" style="93" customWidth="1"/>
    <col min="2302" max="2303" width="0" style="93" hidden="1" customWidth="1"/>
    <col min="2304" max="2304" width="13.33203125" style="93" customWidth="1"/>
    <col min="2305" max="2305" width="13.5546875" style="93" customWidth="1"/>
    <col min="2306" max="2306" width="13.88671875" style="93" customWidth="1"/>
    <col min="2307" max="2307" width="13.109375" style="93" customWidth="1"/>
    <col min="2308" max="2308" width="13" style="93" customWidth="1"/>
    <col min="2309" max="2309" width="10.5546875" style="93" customWidth="1"/>
    <col min="2310" max="2310" width="12.5546875" style="93" customWidth="1"/>
    <col min="2311" max="2311" width="0" style="93" hidden="1" customWidth="1"/>
    <col min="2312" max="2313" width="11.88671875" style="93" customWidth="1"/>
    <col min="2314" max="2314" width="12" style="93" customWidth="1"/>
    <col min="2315" max="2315" width="12.109375" style="93" customWidth="1"/>
    <col min="2316" max="2317" width="13.109375" style="93" customWidth="1"/>
    <col min="2318" max="2318" width="12.44140625" style="93" customWidth="1"/>
    <col min="2319" max="2319" width="12.5546875" style="93" customWidth="1"/>
    <col min="2320" max="2556" width="8" style="93"/>
    <col min="2557" max="2557" width="40.5546875" style="93" customWidth="1"/>
    <col min="2558" max="2559" width="0" style="93" hidden="1" customWidth="1"/>
    <col min="2560" max="2560" width="13.33203125" style="93" customWidth="1"/>
    <col min="2561" max="2561" width="13.5546875" style="93" customWidth="1"/>
    <col min="2562" max="2562" width="13.88671875" style="93" customWidth="1"/>
    <col min="2563" max="2563" width="13.109375" style="93" customWidth="1"/>
    <col min="2564" max="2564" width="13" style="93" customWidth="1"/>
    <col min="2565" max="2565" width="10.5546875" style="93" customWidth="1"/>
    <col min="2566" max="2566" width="12.5546875" style="93" customWidth="1"/>
    <col min="2567" max="2567" width="0" style="93" hidden="1" customWidth="1"/>
    <col min="2568" max="2569" width="11.88671875" style="93" customWidth="1"/>
    <col min="2570" max="2570" width="12" style="93" customWidth="1"/>
    <col min="2571" max="2571" width="12.109375" style="93" customWidth="1"/>
    <col min="2572" max="2573" width="13.109375" style="93" customWidth="1"/>
    <col min="2574" max="2574" width="12.44140625" style="93" customWidth="1"/>
    <col min="2575" max="2575" width="12.5546875" style="93" customWidth="1"/>
    <col min="2576" max="2812" width="8" style="93"/>
    <col min="2813" max="2813" width="40.5546875" style="93" customWidth="1"/>
    <col min="2814" max="2815" width="0" style="93" hidden="1" customWidth="1"/>
    <col min="2816" max="2816" width="13.33203125" style="93" customWidth="1"/>
    <col min="2817" max="2817" width="13.5546875" style="93" customWidth="1"/>
    <col min="2818" max="2818" width="13.88671875" style="93" customWidth="1"/>
    <col min="2819" max="2819" width="13.109375" style="93" customWidth="1"/>
    <col min="2820" max="2820" width="13" style="93" customWidth="1"/>
    <col min="2821" max="2821" width="10.5546875" style="93" customWidth="1"/>
    <col min="2822" max="2822" width="12.5546875" style="93" customWidth="1"/>
    <col min="2823" max="2823" width="0" style="93" hidden="1" customWidth="1"/>
    <col min="2824" max="2825" width="11.88671875" style="93" customWidth="1"/>
    <col min="2826" max="2826" width="12" style="93" customWidth="1"/>
    <col min="2827" max="2827" width="12.109375" style="93" customWidth="1"/>
    <col min="2828" max="2829" width="13.109375" style="93" customWidth="1"/>
    <col min="2830" max="2830" width="12.44140625" style="93" customWidth="1"/>
    <col min="2831" max="2831" width="12.5546875" style="93" customWidth="1"/>
    <col min="2832" max="3068" width="8" style="93"/>
    <col min="3069" max="3069" width="40.5546875" style="93" customWidth="1"/>
    <col min="3070" max="3071" width="0" style="93" hidden="1" customWidth="1"/>
    <col min="3072" max="3072" width="13.33203125" style="93" customWidth="1"/>
    <col min="3073" max="3073" width="13.5546875" style="93" customWidth="1"/>
    <col min="3074" max="3074" width="13.88671875" style="93" customWidth="1"/>
    <col min="3075" max="3075" width="13.109375" style="93" customWidth="1"/>
    <col min="3076" max="3076" width="13" style="93" customWidth="1"/>
    <col min="3077" max="3077" width="10.5546875" style="93" customWidth="1"/>
    <col min="3078" max="3078" width="12.5546875" style="93" customWidth="1"/>
    <col min="3079" max="3079" width="0" style="93" hidden="1" customWidth="1"/>
    <col min="3080" max="3081" width="11.88671875" style="93" customWidth="1"/>
    <col min="3082" max="3082" width="12" style="93" customWidth="1"/>
    <col min="3083" max="3083" width="12.109375" style="93" customWidth="1"/>
    <col min="3084" max="3085" width="13.109375" style="93" customWidth="1"/>
    <col min="3086" max="3086" width="12.44140625" style="93" customWidth="1"/>
    <col min="3087" max="3087" width="12.5546875" style="93" customWidth="1"/>
    <col min="3088" max="3324" width="8" style="93"/>
    <col min="3325" max="3325" width="40.5546875" style="93" customWidth="1"/>
    <col min="3326" max="3327" width="0" style="93" hidden="1" customWidth="1"/>
    <col min="3328" max="3328" width="13.33203125" style="93" customWidth="1"/>
    <col min="3329" max="3329" width="13.5546875" style="93" customWidth="1"/>
    <col min="3330" max="3330" width="13.88671875" style="93" customWidth="1"/>
    <col min="3331" max="3331" width="13.109375" style="93" customWidth="1"/>
    <col min="3332" max="3332" width="13" style="93" customWidth="1"/>
    <col min="3333" max="3333" width="10.5546875" style="93" customWidth="1"/>
    <col min="3334" max="3334" width="12.5546875" style="93" customWidth="1"/>
    <col min="3335" max="3335" width="0" style="93" hidden="1" customWidth="1"/>
    <col min="3336" max="3337" width="11.88671875" style="93" customWidth="1"/>
    <col min="3338" max="3338" width="12" style="93" customWidth="1"/>
    <col min="3339" max="3339" width="12.109375" style="93" customWidth="1"/>
    <col min="3340" max="3341" width="13.109375" style="93" customWidth="1"/>
    <col min="3342" max="3342" width="12.44140625" style="93" customWidth="1"/>
    <col min="3343" max="3343" width="12.5546875" style="93" customWidth="1"/>
    <col min="3344" max="3580" width="8" style="93"/>
    <col min="3581" max="3581" width="40.5546875" style="93" customWidth="1"/>
    <col min="3582" max="3583" width="0" style="93" hidden="1" customWidth="1"/>
    <col min="3584" max="3584" width="13.33203125" style="93" customWidth="1"/>
    <col min="3585" max="3585" width="13.5546875" style="93" customWidth="1"/>
    <col min="3586" max="3586" width="13.88671875" style="93" customWidth="1"/>
    <col min="3587" max="3587" width="13.109375" style="93" customWidth="1"/>
    <col min="3588" max="3588" width="13" style="93" customWidth="1"/>
    <col min="3589" max="3589" width="10.5546875" style="93" customWidth="1"/>
    <col min="3590" max="3590" width="12.5546875" style="93" customWidth="1"/>
    <col min="3591" max="3591" width="0" style="93" hidden="1" customWidth="1"/>
    <col min="3592" max="3593" width="11.88671875" style="93" customWidth="1"/>
    <col min="3594" max="3594" width="12" style="93" customWidth="1"/>
    <col min="3595" max="3595" width="12.109375" style="93" customWidth="1"/>
    <col min="3596" max="3597" width="13.109375" style="93" customWidth="1"/>
    <col min="3598" max="3598" width="12.44140625" style="93" customWidth="1"/>
    <col min="3599" max="3599" width="12.5546875" style="93" customWidth="1"/>
    <col min="3600" max="3836" width="8" style="93"/>
    <col min="3837" max="3837" width="40.5546875" style="93" customWidth="1"/>
    <col min="3838" max="3839" width="0" style="93" hidden="1" customWidth="1"/>
    <col min="3840" max="3840" width="13.33203125" style="93" customWidth="1"/>
    <col min="3841" max="3841" width="13.5546875" style="93" customWidth="1"/>
    <col min="3842" max="3842" width="13.88671875" style="93" customWidth="1"/>
    <col min="3843" max="3843" width="13.109375" style="93" customWidth="1"/>
    <col min="3844" max="3844" width="13" style="93" customWidth="1"/>
    <col min="3845" max="3845" width="10.5546875" style="93" customWidth="1"/>
    <col min="3846" max="3846" width="12.5546875" style="93" customWidth="1"/>
    <col min="3847" max="3847" width="0" style="93" hidden="1" customWidth="1"/>
    <col min="3848" max="3849" width="11.88671875" style="93" customWidth="1"/>
    <col min="3850" max="3850" width="12" style="93" customWidth="1"/>
    <col min="3851" max="3851" width="12.109375" style="93" customWidth="1"/>
    <col min="3852" max="3853" width="13.109375" style="93" customWidth="1"/>
    <col min="3854" max="3854" width="12.44140625" style="93" customWidth="1"/>
    <col min="3855" max="3855" width="12.5546875" style="93" customWidth="1"/>
    <col min="3856" max="4092" width="8" style="93"/>
    <col min="4093" max="4093" width="40.5546875" style="93" customWidth="1"/>
    <col min="4094" max="4095" width="0" style="93" hidden="1" customWidth="1"/>
    <col min="4096" max="4096" width="13.33203125" style="93" customWidth="1"/>
    <col min="4097" max="4097" width="13.5546875" style="93" customWidth="1"/>
    <col min="4098" max="4098" width="13.88671875" style="93" customWidth="1"/>
    <col min="4099" max="4099" width="13.109375" style="93" customWidth="1"/>
    <col min="4100" max="4100" width="13" style="93" customWidth="1"/>
    <col min="4101" max="4101" width="10.5546875" style="93" customWidth="1"/>
    <col min="4102" max="4102" width="12.5546875" style="93" customWidth="1"/>
    <col min="4103" max="4103" width="0" style="93" hidden="1" customWidth="1"/>
    <col min="4104" max="4105" width="11.88671875" style="93" customWidth="1"/>
    <col min="4106" max="4106" width="12" style="93" customWidth="1"/>
    <col min="4107" max="4107" width="12.109375" style="93" customWidth="1"/>
    <col min="4108" max="4109" width="13.109375" style="93" customWidth="1"/>
    <col min="4110" max="4110" width="12.44140625" style="93" customWidth="1"/>
    <col min="4111" max="4111" width="12.5546875" style="93" customWidth="1"/>
    <col min="4112" max="4348" width="8" style="93"/>
    <col min="4349" max="4349" width="40.5546875" style="93" customWidth="1"/>
    <col min="4350" max="4351" width="0" style="93" hidden="1" customWidth="1"/>
    <col min="4352" max="4352" width="13.33203125" style="93" customWidth="1"/>
    <col min="4353" max="4353" width="13.5546875" style="93" customWidth="1"/>
    <col min="4354" max="4354" width="13.88671875" style="93" customWidth="1"/>
    <col min="4355" max="4355" width="13.109375" style="93" customWidth="1"/>
    <col min="4356" max="4356" width="13" style="93" customWidth="1"/>
    <col min="4357" max="4357" width="10.5546875" style="93" customWidth="1"/>
    <col min="4358" max="4358" width="12.5546875" style="93" customWidth="1"/>
    <col min="4359" max="4359" width="0" style="93" hidden="1" customWidth="1"/>
    <col min="4360" max="4361" width="11.88671875" style="93" customWidth="1"/>
    <col min="4362" max="4362" width="12" style="93" customWidth="1"/>
    <col min="4363" max="4363" width="12.109375" style="93" customWidth="1"/>
    <col min="4364" max="4365" width="13.109375" style="93" customWidth="1"/>
    <col min="4366" max="4366" width="12.44140625" style="93" customWidth="1"/>
    <col min="4367" max="4367" width="12.5546875" style="93" customWidth="1"/>
    <col min="4368" max="4604" width="8" style="93"/>
    <col min="4605" max="4605" width="40.5546875" style="93" customWidth="1"/>
    <col min="4606" max="4607" width="0" style="93" hidden="1" customWidth="1"/>
    <col min="4608" max="4608" width="13.33203125" style="93" customWidth="1"/>
    <col min="4609" max="4609" width="13.5546875" style="93" customWidth="1"/>
    <col min="4610" max="4610" width="13.88671875" style="93" customWidth="1"/>
    <col min="4611" max="4611" width="13.109375" style="93" customWidth="1"/>
    <col min="4612" max="4612" width="13" style="93" customWidth="1"/>
    <col min="4613" max="4613" width="10.5546875" style="93" customWidth="1"/>
    <col min="4614" max="4614" width="12.5546875" style="93" customWidth="1"/>
    <col min="4615" max="4615" width="0" style="93" hidden="1" customWidth="1"/>
    <col min="4616" max="4617" width="11.88671875" style="93" customWidth="1"/>
    <col min="4618" max="4618" width="12" style="93" customWidth="1"/>
    <col min="4619" max="4619" width="12.109375" style="93" customWidth="1"/>
    <col min="4620" max="4621" width="13.109375" style="93" customWidth="1"/>
    <col min="4622" max="4622" width="12.44140625" style="93" customWidth="1"/>
    <col min="4623" max="4623" width="12.5546875" style="93" customWidth="1"/>
    <col min="4624" max="4860" width="8" style="93"/>
    <col min="4861" max="4861" width="40.5546875" style="93" customWidth="1"/>
    <col min="4862" max="4863" width="0" style="93" hidden="1" customWidth="1"/>
    <col min="4864" max="4864" width="13.33203125" style="93" customWidth="1"/>
    <col min="4865" max="4865" width="13.5546875" style="93" customWidth="1"/>
    <col min="4866" max="4866" width="13.88671875" style="93" customWidth="1"/>
    <col min="4867" max="4867" width="13.109375" style="93" customWidth="1"/>
    <col min="4868" max="4868" width="13" style="93" customWidth="1"/>
    <col min="4869" max="4869" width="10.5546875" style="93" customWidth="1"/>
    <col min="4870" max="4870" width="12.5546875" style="93" customWidth="1"/>
    <col min="4871" max="4871" width="0" style="93" hidden="1" customWidth="1"/>
    <col min="4872" max="4873" width="11.88671875" style="93" customWidth="1"/>
    <col min="4874" max="4874" width="12" style="93" customWidth="1"/>
    <col min="4875" max="4875" width="12.109375" style="93" customWidth="1"/>
    <col min="4876" max="4877" width="13.109375" style="93" customWidth="1"/>
    <col min="4878" max="4878" width="12.44140625" style="93" customWidth="1"/>
    <col min="4879" max="4879" width="12.5546875" style="93" customWidth="1"/>
    <col min="4880" max="5116" width="8" style="93"/>
    <col min="5117" max="5117" width="40.5546875" style="93" customWidth="1"/>
    <col min="5118" max="5119" width="0" style="93" hidden="1" customWidth="1"/>
    <col min="5120" max="5120" width="13.33203125" style="93" customWidth="1"/>
    <col min="5121" max="5121" width="13.5546875" style="93" customWidth="1"/>
    <col min="5122" max="5122" width="13.88671875" style="93" customWidth="1"/>
    <col min="5123" max="5123" width="13.109375" style="93" customWidth="1"/>
    <col min="5124" max="5124" width="13" style="93" customWidth="1"/>
    <col min="5125" max="5125" width="10.5546875" style="93" customWidth="1"/>
    <col min="5126" max="5126" width="12.5546875" style="93" customWidth="1"/>
    <col min="5127" max="5127" width="0" style="93" hidden="1" customWidth="1"/>
    <col min="5128" max="5129" width="11.88671875" style="93" customWidth="1"/>
    <col min="5130" max="5130" width="12" style="93" customWidth="1"/>
    <col min="5131" max="5131" width="12.109375" style="93" customWidth="1"/>
    <col min="5132" max="5133" width="13.109375" style="93" customWidth="1"/>
    <col min="5134" max="5134" width="12.44140625" style="93" customWidth="1"/>
    <col min="5135" max="5135" width="12.5546875" style="93" customWidth="1"/>
    <col min="5136" max="5372" width="8" style="93"/>
    <col min="5373" max="5373" width="40.5546875" style="93" customWidth="1"/>
    <col min="5374" max="5375" width="0" style="93" hidden="1" customWidth="1"/>
    <col min="5376" max="5376" width="13.33203125" style="93" customWidth="1"/>
    <col min="5377" max="5377" width="13.5546875" style="93" customWidth="1"/>
    <col min="5378" max="5378" width="13.88671875" style="93" customWidth="1"/>
    <col min="5379" max="5379" width="13.109375" style="93" customWidth="1"/>
    <col min="5380" max="5380" width="13" style="93" customWidth="1"/>
    <col min="5381" max="5381" width="10.5546875" style="93" customWidth="1"/>
    <col min="5382" max="5382" width="12.5546875" style="93" customWidth="1"/>
    <col min="5383" max="5383" width="0" style="93" hidden="1" customWidth="1"/>
    <col min="5384" max="5385" width="11.88671875" style="93" customWidth="1"/>
    <col min="5386" max="5386" width="12" style="93" customWidth="1"/>
    <col min="5387" max="5387" width="12.109375" style="93" customWidth="1"/>
    <col min="5388" max="5389" width="13.109375" style="93" customWidth="1"/>
    <col min="5390" max="5390" width="12.44140625" style="93" customWidth="1"/>
    <col min="5391" max="5391" width="12.5546875" style="93" customWidth="1"/>
    <col min="5392" max="5628" width="8" style="93"/>
    <col min="5629" max="5629" width="40.5546875" style="93" customWidth="1"/>
    <col min="5630" max="5631" width="0" style="93" hidden="1" customWidth="1"/>
    <col min="5632" max="5632" width="13.33203125" style="93" customWidth="1"/>
    <col min="5633" max="5633" width="13.5546875" style="93" customWidth="1"/>
    <col min="5634" max="5634" width="13.88671875" style="93" customWidth="1"/>
    <col min="5635" max="5635" width="13.109375" style="93" customWidth="1"/>
    <col min="5636" max="5636" width="13" style="93" customWidth="1"/>
    <col min="5637" max="5637" width="10.5546875" style="93" customWidth="1"/>
    <col min="5638" max="5638" width="12.5546875" style="93" customWidth="1"/>
    <col min="5639" max="5639" width="0" style="93" hidden="1" customWidth="1"/>
    <col min="5640" max="5641" width="11.88671875" style="93" customWidth="1"/>
    <col min="5642" max="5642" width="12" style="93" customWidth="1"/>
    <col min="5643" max="5643" width="12.109375" style="93" customWidth="1"/>
    <col min="5644" max="5645" width="13.109375" style="93" customWidth="1"/>
    <col min="5646" max="5646" width="12.44140625" style="93" customWidth="1"/>
    <col min="5647" max="5647" width="12.5546875" style="93" customWidth="1"/>
    <col min="5648" max="5884" width="8" style="93"/>
    <col min="5885" max="5885" width="40.5546875" style="93" customWidth="1"/>
    <col min="5886" max="5887" width="0" style="93" hidden="1" customWidth="1"/>
    <col min="5888" max="5888" width="13.33203125" style="93" customWidth="1"/>
    <col min="5889" max="5889" width="13.5546875" style="93" customWidth="1"/>
    <col min="5890" max="5890" width="13.88671875" style="93" customWidth="1"/>
    <col min="5891" max="5891" width="13.109375" style="93" customWidth="1"/>
    <col min="5892" max="5892" width="13" style="93" customWidth="1"/>
    <col min="5893" max="5893" width="10.5546875" style="93" customWidth="1"/>
    <col min="5894" max="5894" width="12.5546875" style="93" customWidth="1"/>
    <col min="5895" max="5895" width="0" style="93" hidden="1" customWidth="1"/>
    <col min="5896" max="5897" width="11.88671875" style="93" customWidth="1"/>
    <col min="5898" max="5898" width="12" style="93" customWidth="1"/>
    <col min="5899" max="5899" width="12.109375" style="93" customWidth="1"/>
    <col min="5900" max="5901" width="13.109375" style="93" customWidth="1"/>
    <col min="5902" max="5902" width="12.44140625" style="93" customWidth="1"/>
    <col min="5903" max="5903" width="12.5546875" style="93" customWidth="1"/>
    <col min="5904" max="6140" width="8" style="93"/>
    <col min="6141" max="6141" width="40.5546875" style="93" customWidth="1"/>
    <col min="6142" max="6143" width="0" style="93" hidden="1" customWidth="1"/>
    <col min="6144" max="6144" width="13.33203125" style="93" customWidth="1"/>
    <col min="6145" max="6145" width="13.5546875" style="93" customWidth="1"/>
    <col min="6146" max="6146" width="13.88671875" style="93" customWidth="1"/>
    <col min="6147" max="6147" width="13.109375" style="93" customWidth="1"/>
    <col min="6148" max="6148" width="13" style="93" customWidth="1"/>
    <col min="6149" max="6149" width="10.5546875" style="93" customWidth="1"/>
    <col min="6150" max="6150" width="12.5546875" style="93" customWidth="1"/>
    <col min="6151" max="6151" width="0" style="93" hidden="1" customWidth="1"/>
    <col min="6152" max="6153" width="11.88671875" style="93" customWidth="1"/>
    <col min="6154" max="6154" width="12" style="93" customWidth="1"/>
    <col min="6155" max="6155" width="12.109375" style="93" customWidth="1"/>
    <col min="6156" max="6157" width="13.109375" style="93" customWidth="1"/>
    <col min="6158" max="6158" width="12.44140625" style="93" customWidth="1"/>
    <col min="6159" max="6159" width="12.5546875" style="93" customWidth="1"/>
    <col min="6160" max="6396" width="8" style="93"/>
    <col min="6397" max="6397" width="40.5546875" style="93" customWidth="1"/>
    <col min="6398" max="6399" width="0" style="93" hidden="1" customWidth="1"/>
    <col min="6400" max="6400" width="13.33203125" style="93" customWidth="1"/>
    <col min="6401" max="6401" width="13.5546875" style="93" customWidth="1"/>
    <col min="6402" max="6402" width="13.88671875" style="93" customWidth="1"/>
    <col min="6403" max="6403" width="13.109375" style="93" customWidth="1"/>
    <col min="6404" max="6404" width="13" style="93" customWidth="1"/>
    <col min="6405" max="6405" width="10.5546875" style="93" customWidth="1"/>
    <col min="6406" max="6406" width="12.5546875" style="93" customWidth="1"/>
    <col min="6407" max="6407" width="0" style="93" hidden="1" customWidth="1"/>
    <col min="6408" max="6409" width="11.88671875" style="93" customWidth="1"/>
    <col min="6410" max="6410" width="12" style="93" customWidth="1"/>
    <col min="6411" max="6411" width="12.109375" style="93" customWidth="1"/>
    <col min="6412" max="6413" width="13.109375" style="93" customWidth="1"/>
    <col min="6414" max="6414" width="12.44140625" style="93" customWidth="1"/>
    <col min="6415" max="6415" width="12.5546875" style="93" customWidth="1"/>
    <col min="6416" max="6652" width="8" style="93"/>
    <col min="6653" max="6653" width="40.5546875" style="93" customWidth="1"/>
    <col min="6654" max="6655" width="0" style="93" hidden="1" customWidth="1"/>
    <col min="6656" max="6656" width="13.33203125" style="93" customWidth="1"/>
    <col min="6657" max="6657" width="13.5546875" style="93" customWidth="1"/>
    <col min="6658" max="6658" width="13.88671875" style="93" customWidth="1"/>
    <col min="6659" max="6659" width="13.109375" style="93" customWidth="1"/>
    <col min="6660" max="6660" width="13" style="93" customWidth="1"/>
    <col min="6661" max="6661" width="10.5546875" style="93" customWidth="1"/>
    <col min="6662" max="6662" width="12.5546875" style="93" customWidth="1"/>
    <col min="6663" max="6663" width="0" style="93" hidden="1" customWidth="1"/>
    <col min="6664" max="6665" width="11.88671875" style="93" customWidth="1"/>
    <col min="6666" max="6666" width="12" style="93" customWidth="1"/>
    <col min="6667" max="6667" width="12.109375" style="93" customWidth="1"/>
    <col min="6668" max="6669" width="13.109375" style="93" customWidth="1"/>
    <col min="6670" max="6670" width="12.44140625" style="93" customWidth="1"/>
    <col min="6671" max="6671" width="12.5546875" style="93" customWidth="1"/>
    <col min="6672" max="6908" width="8" style="93"/>
    <col min="6909" max="6909" width="40.5546875" style="93" customWidth="1"/>
    <col min="6910" max="6911" width="0" style="93" hidden="1" customWidth="1"/>
    <col min="6912" max="6912" width="13.33203125" style="93" customWidth="1"/>
    <col min="6913" max="6913" width="13.5546875" style="93" customWidth="1"/>
    <col min="6914" max="6914" width="13.88671875" style="93" customWidth="1"/>
    <col min="6915" max="6915" width="13.109375" style="93" customWidth="1"/>
    <col min="6916" max="6916" width="13" style="93" customWidth="1"/>
    <col min="6917" max="6917" width="10.5546875" style="93" customWidth="1"/>
    <col min="6918" max="6918" width="12.5546875" style="93" customWidth="1"/>
    <col min="6919" max="6919" width="0" style="93" hidden="1" customWidth="1"/>
    <col min="6920" max="6921" width="11.88671875" style="93" customWidth="1"/>
    <col min="6922" max="6922" width="12" style="93" customWidth="1"/>
    <col min="6923" max="6923" width="12.109375" style="93" customWidth="1"/>
    <col min="6924" max="6925" width="13.109375" style="93" customWidth="1"/>
    <col min="6926" max="6926" width="12.44140625" style="93" customWidth="1"/>
    <col min="6927" max="6927" width="12.5546875" style="93" customWidth="1"/>
    <col min="6928" max="7164" width="8" style="93"/>
    <col min="7165" max="7165" width="40.5546875" style="93" customWidth="1"/>
    <col min="7166" max="7167" width="0" style="93" hidden="1" customWidth="1"/>
    <col min="7168" max="7168" width="13.33203125" style="93" customWidth="1"/>
    <col min="7169" max="7169" width="13.5546875" style="93" customWidth="1"/>
    <col min="7170" max="7170" width="13.88671875" style="93" customWidth="1"/>
    <col min="7171" max="7171" width="13.109375" style="93" customWidth="1"/>
    <col min="7172" max="7172" width="13" style="93" customWidth="1"/>
    <col min="7173" max="7173" width="10.5546875" style="93" customWidth="1"/>
    <col min="7174" max="7174" width="12.5546875" style="93" customWidth="1"/>
    <col min="7175" max="7175" width="0" style="93" hidden="1" customWidth="1"/>
    <col min="7176" max="7177" width="11.88671875" style="93" customWidth="1"/>
    <col min="7178" max="7178" width="12" style="93" customWidth="1"/>
    <col min="7179" max="7179" width="12.109375" style="93" customWidth="1"/>
    <col min="7180" max="7181" width="13.109375" style="93" customWidth="1"/>
    <col min="7182" max="7182" width="12.44140625" style="93" customWidth="1"/>
    <col min="7183" max="7183" width="12.5546875" style="93" customWidth="1"/>
    <col min="7184" max="7420" width="8" style="93"/>
    <col min="7421" max="7421" width="40.5546875" style="93" customWidth="1"/>
    <col min="7422" max="7423" width="0" style="93" hidden="1" customWidth="1"/>
    <col min="7424" max="7424" width="13.33203125" style="93" customWidth="1"/>
    <col min="7425" max="7425" width="13.5546875" style="93" customWidth="1"/>
    <col min="7426" max="7426" width="13.88671875" style="93" customWidth="1"/>
    <col min="7427" max="7427" width="13.109375" style="93" customWidth="1"/>
    <col min="7428" max="7428" width="13" style="93" customWidth="1"/>
    <col min="7429" max="7429" width="10.5546875" style="93" customWidth="1"/>
    <col min="7430" max="7430" width="12.5546875" style="93" customWidth="1"/>
    <col min="7431" max="7431" width="0" style="93" hidden="1" customWidth="1"/>
    <col min="7432" max="7433" width="11.88671875" style="93" customWidth="1"/>
    <col min="7434" max="7434" width="12" style="93" customWidth="1"/>
    <col min="7435" max="7435" width="12.109375" style="93" customWidth="1"/>
    <col min="7436" max="7437" width="13.109375" style="93" customWidth="1"/>
    <col min="7438" max="7438" width="12.44140625" style="93" customWidth="1"/>
    <col min="7439" max="7439" width="12.5546875" style="93" customWidth="1"/>
    <col min="7440" max="7676" width="8" style="93"/>
    <col min="7677" max="7677" width="40.5546875" style="93" customWidth="1"/>
    <col min="7678" max="7679" width="0" style="93" hidden="1" customWidth="1"/>
    <col min="7680" max="7680" width="13.33203125" style="93" customWidth="1"/>
    <col min="7681" max="7681" width="13.5546875" style="93" customWidth="1"/>
    <col min="7682" max="7682" width="13.88671875" style="93" customWidth="1"/>
    <col min="7683" max="7683" width="13.109375" style="93" customWidth="1"/>
    <col min="7684" max="7684" width="13" style="93" customWidth="1"/>
    <col min="7685" max="7685" width="10.5546875" style="93" customWidth="1"/>
    <col min="7686" max="7686" width="12.5546875" style="93" customWidth="1"/>
    <col min="7687" max="7687" width="0" style="93" hidden="1" customWidth="1"/>
    <col min="7688" max="7689" width="11.88671875" style="93" customWidth="1"/>
    <col min="7690" max="7690" width="12" style="93" customWidth="1"/>
    <col min="7691" max="7691" width="12.109375" style="93" customWidth="1"/>
    <col min="7692" max="7693" width="13.109375" style="93" customWidth="1"/>
    <col min="7694" max="7694" width="12.44140625" style="93" customWidth="1"/>
    <col min="7695" max="7695" width="12.5546875" style="93" customWidth="1"/>
    <col min="7696" max="7932" width="8" style="93"/>
    <col min="7933" max="7933" width="40.5546875" style="93" customWidth="1"/>
    <col min="7934" max="7935" width="0" style="93" hidden="1" customWidth="1"/>
    <col min="7936" max="7936" width="13.33203125" style="93" customWidth="1"/>
    <col min="7937" max="7937" width="13.5546875" style="93" customWidth="1"/>
    <col min="7938" max="7938" width="13.88671875" style="93" customWidth="1"/>
    <col min="7939" max="7939" width="13.109375" style="93" customWidth="1"/>
    <col min="7940" max="7940" width="13" style="93" customWidth="1"/>
    <col min="7941" max="7941" width="10.5546875" style="93" customWidth="1"/>
    <col min="7942" max="7942" width="12.5546875" style="93" customWidth="1"/>
    <col min="7943" max="7943" width="0" style="93" hidden="1" customWidth="1"/>
    <col min="7944" max="7945" width="11.88671875" style="93" customWidth="1"/>
    <col min="7946" max="7946" width="12" style="93" customWidth="1"/>
    <col min="7947" max="7947" width="12.109375" style="93" customWidth="1"/>
    <col min="7948" max="7949" width="13.109375" style="93" customWidth="1"/>
    <col min="7950" max="7950" width="12.44140625" style="93" customWidth="1"/>
    <col min="7951" max="7951" width="12.5546875" style="93" customWidth="1"/>
    <col min="7952" max="8188" width="8" style="93"/>
    <col min="8189" max="8189" width="40.5546875" style="93" customWidth="1"/>
    <col min="8190" max="8191" width="0" style="93" hidden="1" customWidth="1"/>
    <col min="8192" max="8192" width="13.33203125" style="93" customWidth="1"/>
    <col min="8193" max="8193" width="13.5546875" style="93" customWidth="1"/>
    <col min="8194" max="8194" width="13.88671875" style="93" customWidth="1"/>
    <col min="8195" max="8195" width="13.109375" style="93" customWidth="1"/>
    <col min="8196" max="8196" width="13" style="93" customWidth="1"/>
    <col min="8197" max="8197" width="10.5546875" style="93" customWidth="1"/>
    <col min="8198" max="8198" width="12.5546875" style="93" customWidth="1"/>
    <col min="8199" max="8199" width="0" style="93" hidden="1" customWidth="1"/>
    <col min="8200" max="8201" width="11.88671875" style="93" customWidth="1"/>
    <col min="8202" max="8202" width="12" style="93" customWidth="1"/>
    <col min="8203" max="8203" width="12.109375" style="93" customWidth="1"/>
    <col min="8204" max="8205" width="13.109375" style="93" customWidth="1"/>
    <col min="8206" max="8206" width="12.44140625" style="93" customWidth="1"/>
    <col min="8207" max="8207" width="12.5546875" style="93" customWidth="1"/>
    <col min="8208" max="8444" width="8" style="93"/>
    <col min="8445" max="8445" width="40.5546875" style="93" customWidth="1"/>
    <col min="8446" max="8447" width="0" style="93" hidden="1" customWidth="1"/>
    <col min="8448" max="8448" width="13.33203125" style="93" customWidth="1"/>
    <col min="8449" max="8449" width="13.5546875" style="93" customWidth="1"/>
    <col min="8450" max="8450" width="13.88671875" style="93" customWidth="1"/>
    <col min="8451" max="8451" width="13.109375" style="93" customWidth="1"/>
    <col min="8452" max="8452" width="13" style="93" customWidth="1"/>
    <col min="8453" max="8453" width="10.5546875" style="93" customWidth="1"/>
    <col min="8454" max="8454" width="12.5546875" style="93" customWidth="1"/>
    <col min="8455" max="8455" width="0" style="93" hidden="1" customWidth="1"/>
    <col min="8456" max="8457" width="11.88671875" style="93" customWidth="1"/>
    <col min="8458" max="8458" width="12" style="93" customWidth="1"/>
    <col min="8459" max="8459" width="12.109375" style="93" customWidth="1"/>
    <col min="8460" max="8461" width="13.109375" style="93" customWidth="1"/>
    <col min="8462" max="8462" width="12.44140625" style="93" customWidth="1"/>
    <col min="8463" max="8463" width="12.5546875" style="93" customWidth="1"/>
    <col min="8464" max="8700" width="8" style="93"/>
    <col min="8701" max="8701" width="40.5546875" style="93" customWidth="1"/>
    <col min="8702" max="8703" width="0" style="93" hidden="1" customWidth="1"/>
    <col min="8704" max="8704" width="13.33203125" style="93" customWidth="1"/>
    <col min="8705" max="8705" width="13.5546875" style="93" customWidth="1"/>
    <col min="8706" max="8706" width="13.88671875" style="93" customWidth="1"/>
    <col min="8707" max="8707" width="13.109375" style="93" customWidth="1"/>
    <col min="8708" max="8708" width="13" style="93" customWidth="1"/>
    <col min="8709" max="8709" width="10.5546875" style="93" customWidth="1"/>
    <col min="8710" max="8710" width="12.5546875" style="93" customWidth="1"/>
    <col min="8711" max="8711" width="0" style="93" hidden="1" customWidth="1"/>
    <col min="8712" max="8713" width="11.88671875" style="93" customWidth="1"/>
    <col min="8714" max="8714" width="12" style="93" customWidth="1"/>
    <col min="8715" max="8715" width="12.109375" style="93" customWidth="1"/>
    <col min="8716" max="8717" width="13.109375" style="93" customWidth="1"/>
    <col min="8718" max="8718" width="12.44140625" style="93" customWidth="1"/>
    <col min="8719" max="8719" width="12.5546875" style="93" customWidth="1"/>
    <col min="8720" max="8956" width="8" style="93"/>
    <col min="8957" max="8957" width="40.5546875" style="93" customWidth="1"/>
    <col min="8958" max="8959" width="0" style="93" hidden="1" customWidth="1"/>
    <col min="8960" max="8960" width="13.33203125" style="93" customWidth="1"/>
    <col min="8961" max="8961" width="13.5546875" style="93" customWidth="1"/>
    <col min="8962" max="8962" width="13.88671875" style="93" customWidth="1"/>
    <col min="8963" max="8963" width="13.109375" style="93" customWidth="1"/>
    <col min="8964" max="8964" width="13" style="93" customWidth="1"/>
    <col min="8965" max="8965" width="10.5546875" style="93" customWidth="1"/>
    <col min="8966" max="8966" width="12.5546875" style="93" customWidth="1"/>
    <col min="8967" max="8967" width="0" style="93" hidden="1" customWidth="1"/>
    <col min="8968" max="8969" width="11.88671875" style="93" customWidth="1"/>
    <col min="8970" max="8970" width="12" style="93" customWidth="1"/>
    <col min="8971" max="8971" width="12.109375" style="93" customWidth="1"/>
    <col min="8972" max="8973" width="13.109375" style="93" customWidth="1"/>
    <col min="8974" max="8974" width="12.44140625" style="93" customWidth="1"/>
    <col min="8975" max="8975" width="12.5546875" style="93" customWidth="1"/>
    <col min="8976" max="9212" width="8" style="93"/>
    <col min="9213" max="9213" width="40.5546875" style="93" customWidth="1"/>
    <col min="9214" max="9215" width="0" style="93" hidden="1" customWidth="1"/>
    <col min="9216" max="9216" width="13.33203125" style="93" customWidth="1"/>
    <col min="9217" max="9217" width="13.5546875" style="93" customWidth="1"/>
    <col min="9218" max="9218" width="13.88671875" style="93" customWidth="1"/>
    <col min="9219" max="9219" width="13.109375" style="93" customWidth="1"/>
    <col min="9220" max="9220" width="13" style="93" customWidth="1"/>
    <col min="9221" max="9221" width="10.5546875" style="93" customWidth="1"/>
    <col min="9222" max="9222" width="12.5546875" style="93" customWidth="1"/>
    <col min="9223" max="9223" width="0" style="93" hidden="1" customWidth="1"/>
    <col min="9224" max="9225" width="11.88671875" style="93" customWidth="1"/>
    <col min="9226" max="9226" width="12" style="93" customWidth="1"/>
    <col min="9227" max="9227" width="12.109375" style="93" customWidth="1"/>
    <col min="9228" max="9229" width="13.109375" style="93" customWidth="1"/>
    <col min="9230" max="9230" width="12.44140625" style="93" customWidth="1"/>
    <col min="9231" max="9231" width="12.5546875" style="93" customWidth="1"/>
    <col min="9232" max="9468" width="8" style="93"/>
    <col min="9469" max="9469" width="40.5546875" style="93" customWidth="1"/>
    <col min="9470" max="9471" width="0" style="93" hidden="1" customWidth="1"/>
    <col min="9472" max="9472" width="13.33203125" style="93" customWidth="1"/>
    <col min="9473" max="9473" width="13.5546875" style="93" customWidth="1"/>
    <col min="9474" max="9474" width="13.88671875" style="93" customWidth="1"/>
    <col min="9475" max="9475" width="13.109375" style="93" customWidth="1"/>
    <col min="9476" max="9476" width="13" style="93" customWidth="1"/>
    <col min="9477" max="9477" width="10.5546875" style="93" customWidth="1"/>
    <col min="9478" max="9478" width="12.5546875" style="93" customWidth="1"/>
    <col min="9479" max="9479" width="0" style="93" hidden="1" customWidth="1"/>
    <col min="9480" max="9481" width="11.88671875" style="93" customWidth="1"/>
    <col min="9482" max="9482" width="12" style="93" customWidth="1"/>
    <col min="9483" max="9483" width="12.109375" style="93" customWidth="1"/>
    <col min="9484" max="9485" width="13.109375" style="93" customWidth="1"/>
    <col min="9486" max="9486" width="12.44140625" style="93" customWidth="1"/>
    <col min="9487" max="9487" width="12.5546875" style="93" customWidth="1"/>
    <col min="9488" max="9724" width="8" style="93"/>
    <col min="9725" max="9725" width="40.5546875" style="93" customWidth="1"/>
    <col min="9726" max="9727" width="0" style="93" hidden="1" customWidth="1"/>
    <col min="9728" max="9728" width="13.33203125" style="93" customWidth="1"/>
    <col min="9729" max="9729" width="13.5546875" style="93" customWidth="1"/>
    <col min="9730" max="9730" width="13.88671875" style="93" customWidth="1"/>
    <col min="9731" max="9731" width="13.109375" style="93" customWidth="1"/>
    <col min="9732" max="9732" width="13" style="93" customWidth="1"/>
    <col min="9733" max="9733" width="10.5546875" style="93" customWidth="1"/>
    <col min="9734" max="9734" width="12.5546875" style="93" customWidth="1"/>
    <col min="9735" max="9735" width="0" style="93" hidden="1" customWidth="1"/>
    <col min="9736" max="9737" width="11.88671875" style="93" customWidth="1"/>
    <col min="9738" max="9738" width="12" style="93" customWidth="1"/>
    <col min="9739" max="9739" width="12.109375" style="93" customWidth="1"/>
    <col min="9740" max="9741" width="13.109375" style="93" customWidth="1"/>
    <col min="9742" max="9742" width="12.44140625" style="93" customWidth="1"/>
    <col min="9743" max="9743" width="12.5546875" style="93" customWidth="1"/>
    <col min="9744" max="9980" width="8" style="93"/>
    <col min="9981" max="9981" width="40.5546875" style="93" customWidth="1"/>
    <col min="9982" max="9983" width="0" style="93" hidden="1" customWidth="1"/>
    <col min="9984" max="9984" width="13.33203125" style="93" customWidth="1"/>
    <col min="9985" max="9985" width="13.5546875" style="93" customWidth="1"/>
    <col min="9986" max="9986" width="13.88671875" style="93" customWidth="1"/>
    <col min="9987" max="9987" width="13.109375" style="93" customWidth="1"/>
    <col min="9988" max="9988" width="13" style="93" customWidth="1"/>
    <col min="9989" max="9989" width="10.5546875" style="93" customWidth="1"/>
    <col min="9990" max="9990" width="12.5546875" style="93" customWidth="1"/>
    <col min="9991" max="9991" width="0" style="93" hidden="1" customWidth="1"/>
    <col min="9992" max="9993" width="11.88671875" style="93" customWidth="1"/>
    <col min="9994" max="9994" width="12" style="93" customWidth="1"/>
    <col min="9995" max="9995" width="12.109375" style="93" customWidth="1"/>
    <col min="9996" max="9997" width="13.109375" style="93" customWidth="1"/>
    <col min="9998" max="9998" width="12.44140625" style="93" customWidth="1"/>
    <col min="9999" max="9999" width="12.5546875" style="93" customWidth="1"/>
    <col min="10000" max="10236" width="8" style="93"/>
    <col min="10237" max="10237" width="40.5546875" style="93" customWidth="1"/>
    <col min="10238" max="10239" width="0" style="93" hidden="1" customWidth="1"/>
    <col min="10240" max="10240" width="13.33203125" style="93" customWidth="1"/>
    <col min="10241" max="10241" width="13.5546875" style="93" customWidth="1"/>
    <col min="10242" max="10242" width="13.88671875" style="93" customWidth="1"/>
    <col min="10243" max="10243" width="13.109375" style="93" customWidth="1"/>
    <col min="10244" max="10244" width="13" style="93" customWidth="1"/>
    <col min="10245" max="10245" width="10.5546875" style="93" customWidth="1"/>
    <col min="10246" max="10246" width="12.5546875" style="93" customWidth="1"/>
    <col min="10247" max="10247" width="0" style="93" hidden="1" customWidth="1"/>
    <col min="10248" max="10249" width="11.88671875" style="93" customWidth="1"/>
    <col min="10250" max="10250" width="12" style="93" customWidth="1"/>
    <col min="10251" max="10251" width="12.109375" style="93" customWidth="1"/>
    <col min="10252" max="10253" width="13.109375" style="93" customWidth="1"/>
    <col min="10254" max="10254" width="12.44140625" style="93" customWidth="1"/>
    <col min="10255" max="10255" width="12.5546875" style="93" customWidth="1"/>
    <col min="10256" max="10492" width="8" style="93"/>
    <col min="10493" max="10493" width="40.5546875" style="93" customWidth="1"/>
    <col min="10494" max="10495" width="0" style="93" hidden="1" customWidth="1"/>
    <col min="10496" max="10496" width="13.33203125" style="93" customWidth="1"/>
    <col min="10497" max="10497" width="13.5546875" style="93" customWidth="1"/>
    <col min="10498" max="10498" width="13.88671875" style="93" customWidth="1"/>
    <col min="10499" max="10499" width="13.109375" style="93" customWidth="1"/>
    <col min="10500" max="10500" width="13" style="93" customWidth="1"/>
    <col min="10501" max="10501" width="10.5546875" style="93" customWidth="1"/>
    <col min="10502" max="10502" width="12.5546875" style="93" customWidth="1"/>
    <col min="10503" max="10503" width="0" style="93" hidden="1" customWidth="1"/>
    <col min="10504" max="10505" width="11.88671875" style="93" customWidth="1"/>
    <col min="10506" max="10506" width="12" style="93" customWidth="1"/>
    <col min="10507" max="10507" width="12.109375" style="93" customWidth="1"/>
    <col min="10508" max="10509" width="13.109375" style="93" customWidth="1"/>
    <col min="10510" max="10510" width="12.44140625" style="93" customWidth="1"/>
    <col min="10511" max="10511" width="12.5546875" style="93" customWidth="1"/>
    <col min="10512" max="10748" width="8" style="93"/>
    <col min="10749" max="10749" width="40.5546875" style="93" customWidth="1"/>
    <col min="10750" max="10751" width="0" style="93" hidden="1" customWidth="1"/>
    <col min="10752" max="10752" width="13.33203125" style="93" customWidth="1"/>
    <col min="10753" max="10753" width="13.5546875" style="93" customWidth="1"/>
    <col min="10754" max="10754" width="13.88671875" style="93" customWidth="1"/>
    <col min="10755" max="10755" width="13.109375" style="93" customWidth="1"/>
    <col min="10756" max="10756" width="13" style="93" customWidth="1"/>
    <col min="10757" max="10757" width="10.5546875" style="93" customWidth="1"/>
    <col min="10758" max="10758" width="12.5546875" style="93" customWidth="1"/>
    <col min="10759" max="10759" width="0" style="93" hidden="1" customWidth="1"/>
    <col min="10760" max="10761" width="11.88671875" style="93" customWidth="1"/>
    <col min="10762" max="10762" width="12" style="93" customWidth="1"/>
    <col min="10763" max="10763" width="12.109375" style="93" customWidth="1"/>
    <col min="10764" max="10765" width="13.109375" style="93" customWidth="1"/>
    <col min="10766" max="10766" width="12.44140625" style="93" customWidth="1"/>
    <col min="10767" max="10767" width="12.5546875" style="93" customWidth="1"/>
    <col min="10768" max="11004" width="8" style="93"/>
    <col min="11005" max="11005" width="40.5546875" style="93" customWidth="1"/>
    <col min="11006" max="11007" width="0" style="93" hidden="1" customWidth="1"/>
    <col min="11008" max="11008" width="13.33203125" style="93" customWidth="1"/>
    <col min="11009" max="11009" width="13.5546875" style="93" customWidth="1"/>
    <col min="11010" max="11010" width="13.88671875" style="93" customWidth="1"/>
    <col min="11011" max="11011" width="13.109375" style="93" customWidth="1"/>
    <col min="11012" max="11012" width="13" style="93" customWidth="1"/>
    <col min="11013" max="11013" width="10.5546875" style="93" customWidth="1"/>
    <col min="11014" max="11014" width="12.5546875" style="93" customWidth="1"/>
    <col min="11015" max="11015" width="0" style="93" hidden="1" customWidth="1"/>
    <col min="11016" max="11017" width="11.88671875" style="93" customWidth="1"/>
    <col min="11018" max="11018" width="12" style="93" customWidth="1"/>
    <col min="11019" max="11019" width="12.109375" style="93" customWidth="1"/>
    <col min="11020" max="11021" width="13.109375" style="93" customWidth="1"/>
    <col min="11022" max="11022" width="12.44140625" style="93" customWidth="1"/>
    <col min="11023" max="11023" width="12.5546875" style="93" customWidth="1"/>
    <col min="11024" max="11260" width="8" style="93"/>
    <col min="11261" max="11261" width="40.5546875" style="93" customWidth="1"/>
    <col min="11262" max="11263" width="0" style="93" hidden="1" customWidth="1"/>
    <col min="11264" max="11264" width="13.33203125" style="93" customWidth="1"/>
    <col min="11265" max="11265" width="13.5546875" style="93" customWidth="1"/>
    <col min="11266" max="11266" width="13.88671875" style="93" customWidth="1"/>
    <col min="11267" max="11267" width="13.109375" style="93" customWidth="1"/>
    <col min="11268" max="11268" width="13" style="93" customWidth="1"/>
    <col min="11269" max="11269" width="10.5546875" style="93" customWidth="1"/>
    <col min="11270" max="11270" width="12.5546875" style="93" customWidth="1"/>
    <col min="11271" max="11271" width="0" style="93" hidden="1" customWidth="1"/>
    <col min="11272" max="11273" width="11.88671875" style="93" customWidth="1"/>
    <col min="11274" max="11274" width="12" style="93" customWidth="1"/>
    <col min="11275" max="11275" width="12.109375" style="93" customWidth="1"/>
    <col min="11276" max="11277" width="13.109375" style="93" customWidth="1"/>
    <col min="11278" max="11278" width="12.44140625" style="93" customWidth="1"/>
    <col min="11279" max="11279" width="12.5546875" style="93" customWidth="1"/>
    <col min="11280" max="11516" width="8" style="93"/>
    <col min="11517" max="11517" width="40.5546875" style="93" customWidth="1"/>
    <col min="11518" max="11519" width="0" style="93" hidden="1" customWidth="1"/>
    <col min="11520" max="11520" width="13.33203125" style="93" customWidth="1"/>
    <col min="11521" max="11521" width="13.5546875" style="93" customWidth="1"/>
    <col min="11522" max="11522" width="13.88671875" style="93" customWidth="1"/>
    <col min="11523" max="11523" width="13.109375" style="93" customWidth="1"/>
    <col min="11524" max="11524" width="13" style="93" customWidth="1"/>
    <col min="11525" max="11525" width="10.5546875" style="93" customWidth="1"/>
    <col min="11526" max="11526" width="12.5546875" style="93" customWidth="1"/>
    <col min="11527" max="11527" width="0" style="93" hidden="1" customWidth="1"/>
    <col min="11528" max="11529" width="11.88671875" style="93" customWidth="1"/>
    <col min="11530" max="11530" width="12" style="93" customWidth="1"/>
    <col min="11531" max="11531" width="12.109375" style="93" customWidth="1"/>
    <col min="11532" max="11533" width="13.109375" style="93" customWidth="1"/>
    <col min="11534" max="11534" width="12.44140625" style="93" customWidth="1"/>
    <col min="11535" max="11535" width="12.5546875" style="93" customWidth="1"/>
    <col min="11536" max="11772" width="8" style="93"/>
    <col min="11773" max="11773" width="40.5546875" style="93" customWidth="1"/>
    <col min="11774" max="11775" width="0" style="93" hidden="1" customWidth="1"/>
    <col min="11776" max="11776" width="13.33203125" style="93" customWidth="1"/>
    <col min="11777" max="11777" width="13.5546875" style="93" customWidth="1"/>
    <col min="11778" max="11778" width="13.88671875" style="93" customWidth="1"/>
    <col min="11779" max="11779" width="13.109375" style="93" customWidth="1"/>
    <col min="11780" max="11780" width="13" style="93" customWidth="1"/>
    <col min="11781" max="11781" width="10.5546875" style="93" customWidth="1"/>
    <col min="11782" max="11782" width="12.5546875" style="93" customWidth="1"/>
    <col min="11783" max="11783" width="0" style="93" hidden="1" customWidth="1"/>
    <col min="11784" max="11785" width="11.88671875" style="93" customWidth="1"/>
    <col min="11786" max="11786" width="12" style="93" customWidth="1"/>
    <col min="11787" max="11787" width="12.109375" style="93" customWidth="1"/>
    <col min="11788" max="11789" width="13.109375" style="93" customWidth="1"/>
    <col min="11790" max="11790" width="12.44140625" style="93" customWidth="1"/>
    <col min="11791" max="11791" width="12.5546875" style="93" customWidth="1"/>
    <col min="11792" max="12028" width="8" style="93"/>
    <col min="12029" max="12029" width="40.5546875" style="93" customWidth="1"/>
    <col min="12030" max="12031" width="0" style="93" hidden="1" customWidth="1"/>
    <col min="12032" max="12032" width="13.33203125" style="93" customWidth="1"/>
    <col min="12033" max="12033" width="13.5546875" style="93" customWidth="1"/>
    <col min="12034" max="12034" width="13.88671875" style="93" customWidth="1"/>
    <col min="12035" max="12035" width="13.109375" style="93" customWidth="1"/>
    <col min="12036" max="12036" width="13" style="93" customWidth="1"/>
    <col min="12037" max="12037" width="10.5546875" style="93" customWidth="1"/>
    <col min="12038" max="12038" width="12.5546875" style="93" customWidth="1"/>
    <col min="12039" max="12039" width="0" style="93" hidden="1" customWidth="1"/>
    <col min="12040" max="12041" width="11.88671875" style="93" customWidth="1"/>
    <col min="12042" max="12042" width="12" style="93" customWidth="1"/>
    <col min="12043" max="12043" width="12.109375" style="93" customWidth="1"/>
    <col min="12044" max="12045" width="13.109375" style="93" customWidth="1"/>
    <col min="12046" max="12046" width="12.44140625" style="93" customWidth="1"/>
    <col min="12047" max="12047" width="12.5546875" style="93" customWidth="1"/>
    <col min="12048" max="12284" width="8" style="93"/>
    <col min="12285" max="12285" width="40.5546875" style="93" customWidth="1"/>
    <col min="12286" max="12287" width="0" style="93" hidden="1" customWidth="1"/>
    <col min="12288" max="12288" width="13.33203125" style="93" customWidth="1"/>
    <col min="12289" max="12289" width="13.5546875" style="93" customWidth="1"/>
    <col min="12290" max="12290" width="13.88671875" style="93" customWidth="1"/>
    <col min="12291" max="12291" width="13.109375" style="93" customWidth="1"/>
    <col min="12292" max="12292" width="13" style="93" customWidth="1"/>
    <col min="12293" max="12293" width="10.5546875" style="93" customWidth="1"/>
    <col min="12294" max="12294" width="12.5546875" style="93" customWidth="1"/>
    <col min="12295" max="12295" width="0" style="93" hidden="1" customWidth="1"/>
    <col min="12296" max="12297" width="11.88671875" style="93" customWidth="1"/>
    <col min="12298" max="12298" width="12" style="93" customWidth="1"/>
    <col min="12299" max="12299" width="12.109375" style="93" customWidth="1"/>
    <col min="12300" max="12301" width="13.109375" style="93" customWidth="1"/>
    <col min="12302" max="12302" width="12.44140625" style="93" customWidth="1"/>
    <col min="12303" max="12303" width="12.5546875" style="93" customWidth="1"/>
    <col min="12304" max="12540" width="8" style="93"/>
    <col min="12541" max="12541" width="40.5546875" style="93" customWidth="1"/>
    <col min="12542" max="12543" width="0" style="93" hidden="1" customWidth="1"/>
    <col min="12544" max="12544" width="13.33203125" style="93" customWidth="1"/>
    <col min="12545" max="12545" width="13.5546875" style="93" customWidth="1"/>
    <col min="12546" max="12546" width="13.88671875" style="93" customWidth="1"/>
    <col min="12547" max="12547" width="13.109375" style="93" customWidth="1"/>
    <col min="12548" max="12548" width="13" style="93" customWidth="1"/>
    <col min="12549" max="12549" width="10.5546875" style="93" customWidth="1"/>
    <col min="12550" max="12550" width="12.5546875" style="93" customWidth="1"/>
    <col min="12551" max="12551" width="0" style="93" hidden="1" customWidth="1"/>
    <col min="12552" max="12553" width="11.88671875" style="93" customWidth="1"/>
    <col min="12554" max="12554" width="12" style="93" customWidth="1"/>
    <col min="12555" max="12555" width="12.109375" style="93" customWidth="1"/>
    <col min="12556" max="12557" width="13.109375" style="93" customWidth="1"/>
    <col min="12558" max="12558" width="12.44140625" style="93" customWidth="1"/>
    <col min="12559" max="12559" width="12.5546875" style="93" customWidth="1"/>
    <col min="12560" max="12796" width="8" style="93"/>
    <col min="12797" max="12797" width="40.5546875" style="93" customWidth="1"/>
    <col min="12798" max="12799" width="0" style="93" hidden="1" customWidth="1"/>
    <col min="12800" max="12800" width="13.33203125" style="93" customWidth="1"/>
    <col min="12801" max="12801" width="13.5546875" style="93" customWidth="1"/>
    <col min="12802" max="12802" width="13.88671875" style="93" customWidth="1"/>
    <col min="12803" max="12803" width="13.109375" style="93" customWidth="1"/>
    <col min="12804" max="12804" width="13" style="93" customWidth="1"/>
    <col min="12805" max="12805" width="10.5546875" style="93" customWidth="1"/>
    <col min="12806" max="12806" width="12.5546875" style="93" customWidth="1"/>
    <col min="12807" max="12807" width="0" style="93" hidden="1" customWidth="1"/>
    <col min="12808" max="12809" width="11.88671875" style="93" customWidth="1"/>
    <col min="12810" max="12810" width="12" style="93" customWidth="1"/>
    <col min="12811" max="12811" width="12.109375" style="93" customWidth="1"/>
    <col min="12812" max="12813" width="13.109375" style="93" customWidth="1"/>
    <col min="12814" max="12814" width="12.44140625" style="93" customWidth="1"/>
    <col min="12815" max="12815" width="12.5546875" style="93" customWidth="1"/>
    <col min="12816" max="13052" width="8" style="93"/>
    <col min="13053" max="13053" width="40.5546875" style="93" customWidth="1"/>
    <col min="13054" max="13055" width="0" style="93" hidden="1" customWidth="1"/>
    <col min="13056" max="13056" width="13.33203125" style="93" customWidth="1"/>
    <col min="13057" max="13057" width="13.5546875" style="93" customWidth="1"/>
    <col min="13058" max="13058" width="13.88671875" style="93" customWidth="1"/>
    <col min="13059" max="13059" width="13.109375" style="93" customWidth="1"/>
    <col min="13060" max="13060" width="13" style="93" customWidth="1"/>
    <col min="13061" max="13061" width="10.5546875" style="93" customWidth="1"/>
    <col min="13062" max="13062" width="12.5546875" style="93" customWidth="1"/>
    <col min="13063" max="13063" width="0" style="93" hidden="1" customWidth="1"/>
    <col min="13064" max="13065" width="11.88671875" style="93" customWidth="1"/>
    <col min="13066" max="13066" width="12" style="93" customWidth="1"/>
    <col min="13067" max="13067" width="12.109375" style="93" customWidth="1"/>
    <col min="13068" max="13069" width="13.109375" style="93" customWidth="1"/>
    <col min="13070" max="13070" width="12.44140625" style="93" customWidth="1"/>
    <col min="13071" max="13071" width="12.5546875" style="93" customWidth="1"/>
    <col min="13072" max="13308" width="8" style="93"/>
    <col min="13309" max="13309" width="40.5546875" style="93" customWidth="1"/>
    <col min="13310" max="13311" width="0" style="93" hidden="1" customWidth="1"/>
    <col min="13312" max="13312" width="13.33203125" style="93" customWidth="1"/>
    <col min="13313" max="13313" width="13.5546875" style="93" customWidth="1"/>
    <col min="13314" max="13314" width="13.88671875" style="93" customWidth="1"/>
    <col min="13315" max="13315" width="13.109375" style="93" customWidth="1"/>
    <col min="13316" max="13316" width="13" style="93" customWidth="1"/>
    <col min="13317" max="13317" width="10.5546875" style="93" customWidth="1"/>
    <col min="13318" max="13318" width="12.5546875" style="93" customWidth="1"/>
    <col min="13319" max="13319" width="0" style="93" hidden="1" customWidth="1"/>
    <col min="13320" max="13321" width="11.88671875" style="93" customWidth="1"/>
    <col min="13322" max="13322" width="12" style="93" customWidth="1"/>
    <col min="13323" max="13323" width="12.109375" style="93" customWidth="1"/>
    <col min="13324" max="13325" width="13.109375" style="93" customWidth="1"/>
    <col min="13326" max="13326" width="12.44140625" style="93" customWidth="1"/>
    <col min="13327" max="13327" width="12.5546875" style="93" customWidth="1"/>
    <col min="13328" max="13564" width="8" style="93"/>
    <col min="13565" max="13565" width="40.5546875" style="93" customWidth="1"/>
    <col min="13566" max="13567" width="0" style="93" hidden="1" customWidth="1"/>
    <col min="13568" max="13568" width="13.33203125" style="93" customWidth="1"/>
    <col min="13569" max="13569" width="13.5546875" style="93" customWidth="1"/>
    <col min="13570" max="13570" width="13.88671875" style="93" customWidth="1"/>
    <col min="13571" max="13571" width="13.109375" style="93" customWidth="1"/>
    <col min="13572" max="13572" width="13" style="93" customWidth="1"/>
    <col min="13573" max="13573" width="10.5546875" style="93" customWidth="1"/>
    <col min="13574" max="13574" width="12.5546875" style="93" customWidth="1"/>
    <col min="13575" max="13575" width="0" style="93" hidden="1" customWidth="1"/>
    <col min="13576" max="13577" width="11.88671875" style="93" customWidth="1"/>
    <col min="13578" max="13578" width="12" style="93" customWidth="1"/>
    <col min="13579" max="13579" width="12.109375" style="93" customWidth="1"/>
    <col min="13580" max="13581" width="13.109375" style="93" customWidth="1"/>
    <col min="13582" max="13582" width="12.44140625" style="93" customWidth="1"/>
    <col min="13583" max="13583" width="12.5546875" style="93" customWidth="1"/>
    <col min="13584" max="13820" width="8" style="93"/>
    <col min="13821" max="13821" width="40.5546875" style="93" customWidth="1"/>
    <col min="13822" max="13823" width="0" style="93" hidden="1" customWidth="1"/>
    <col min="13824" max="13824" width="13.33203125" style="93" customWidth="1"/>
    <col min="13825" max="13825" width="13.5546875" style="93" customWidth="1"/>
    <col min="13826" max="13826" width="13.88671875" style="93" customWidth="1"/>
    <col min="13827" max="13827" width="13.109375" style="93" customWidth="1"/>
    <col min="13828" max="13828" width="13" style="93" customWidth="1"/>
    <col min="13829" max="13829" width="10.5546875" style="93" customWidth="1"/>
    <col min="13830" max="13830" width="12.5546875" style="93" customWidth="1"/>
    <col min="13831" max="13831" width="0" style="93" hidden="1" customWidth="1"/>
    <col min="13832" max="13833" width="11.88671875" style="93" customWidth="1"/>
    <col min="13834" max="13834" width="12" style="93" customWidth="1"/>
    <col min="13835" max="13835" width="12.109375" style="93" customWidth="1"/>
    <col min="13836" max="13837" width="13.109375" style="93" customWidth="1"/>
    <col min="13838" max="13838" width="12.44140625" style="93" customWidth="1"/>
    <col min="13839" max="13839" width="12.5546875" style="93" customWidth="1"/>
    <col min="13840" max="14076" width="8" style="93"/>
    <col min="14077" max="14077" width="40.5546875" style="93" customWidth="1"/>
    <col min="14078" max="14079" width="0" style="93" hidden="1" customWidth="1"/>
    <col min="14080" max="14080" width="13.33203125" style="93" customWidth="1"/>
    <col min="14081" max="14081" width="13.5546875" style="93" customWidth="1"/>
    <col min="14082" max="14082" width="13.88671875" style="93" customWidth="1"/>
    <col min="14083" max="14083" width="13.109375" style="93" customWidth="1"/>
    <col min="14084" max="14084" width="13" style="93" customWidth="1"/>
    <col min="14085" max="14085" width="10.5546875" style="93" customWidth="1"/>
    <col min="14086" max="14086" width="12.5546875" style="93" customWidth="1"/>
    <col min="14087" max="14087" width="0" style="93" hidden="1" customWidth="1"/>
    <col min="14088" max="14089" width="11.88671875" style="93" customWidth="1"/>
    <col min="14090" max="14090" width="12" style="93" customWidth="1"/>
    <col min="14091" max="14091" width="12.109375" style="93" customWidth="1"/>
    <col min="14092" max="14093" width="13.109375" style="93" customWidth="1"/>
    <col min="14094" max="14094" width="12.44140625" style="93" customWidth="1"/>
    <col min="14095" max="14095" width="12.5546875" style="93" customWidth="1"/>
    <col min="14096" max="14332" width="8" style="93"/>
    <col min="14333" max="14333" width="40.5546875" style="93" customWidth="1"/>
    <col min="14334" max="14335" width="0" style="93" hidden="1" customWidth="1"/>
    <col min="14336" max="14336" width="13.33203125" style="93" customWidth="1"/>
    <col min="14337" max="14337" width="13.5546875" style="93" customWidth="1"/>
    <col min="14338" max="14338" width="13.88671875" style="93" customWidth="1"/>
    <col min="14339" max="14339" width="13.109375" style="93" customWidth="1"/>
    <col min="14340" max="14340" width="13" style="93" customWidth="1"/>
    <col min="14341" max="14341" width="10.5546875" style="93" customWidth="1"/>
    <col min="14342" max="14342" width="12.5546875" style="93" customWidth="1"/>
    <col min="14343" max="14343" width="0" style="93" hidden="1" customWidth="1"/>
    <col min="14344" max="14345" width="11.88671875" style="93" customWidth="1"/>
    <col min="14346" max="14346" width="12" style="93" customWidth="1"/>
    <col min="14347" max="14347" width="12.109375" style="93" customWidth="1"/>
    <col min="14348" max="14349" width="13.109375" style="93" customWidth="1"/>
    <col min="14350" max="14350" width="12.44140625" style="93" customWidth="1"/>
    <col min="14351" max="14351" width="12.5546875" style="93" customWidth="1"/>
    <col min="14352" max="14588" width="8" style="93"/>
    <col min="14589" max="14589" width="40.5546875" style="93" customWidth="1"/>
    <col min="14590" max="14591" width="0" style="93" hidden="1" customWidth="1"/>
    <col min="14592" max="14592" width="13.33203125" style="93" customWidth="1"/>
    <col min="14593" max="14593" width="13.5546875" style="93" customWidth="1"/>
    <col min="14594" max="14594" width="13.88671875" style="93" customWidth="1"/>
    <col min="14595" max="14595" width="13.109375" style="93" customWidth="1"/>
    <col min="14596" max="14596" width="13" style="93" customWidth="1"/>
    <col min="14597" max="14597" width="10.5546875" style="93" customWidth="1"/>
    <col min="14598" max="14598" width="12.5546875" style="93" customWidth="1"/>
    <col min="14599" max="14599" width="0" style="93" hidden="1" customWidth="1"/>
    <col min="14600" max="14601" width="11.88671875" style="93" customWidth="1"/>
    <col min="14602" max="14602" width="12" style="93" customWidth="1"/>
    <col min="14603" max="14603" width="12.109375" style="93" customWidth="1"/>
    <col min="14604" max="14605" width="13.109375" style="93" customWidth="1"/>
    <col min="14606" max="14606" width="12.44140625" style="93" customWidth="1"/>
    <col min="14607" max="14607" width="12.5546875" style="93" customWidth="1"/>
    <col min="14608" max="14844" width="8" style="93"/>
    <col min="14845" max="14845" width="40.5546875" style="93" customWidth="1"/>
    <col min="14846" max="14847" width="0" style="93" hidden="1" customWidth="1"/>
    <col min="14848" max="14848" width="13.33203125" style="93" customWidth="1"/>
    <col min="14849" max="14849" width="13.5546875" style="93" customWidth="1"/>
    <col min="14850" max="14850" width="13.88671875" style="93" customWidth="1"/>
    <col min="14851" max="14851" width="13.109375" style="93" customWidth="1"/>
    <col min="14852" max="14852" width="13" style="93" customWidth="1"/>
    <col min="14853" max="14853" width="10.5546875" style="93" customWidth="1"/>
    <col min="14854" max="14854" width="12.5546875" style="93" customWidth="1"/>
    <col min="14855" max="14855" width="0" style="93" hidden="1" customWidth="1"/>
    <col min="14856" max="14857" width="11.88671875" style="93" customWidth="1"/>
    <col min="14858" max="14858" width="12" style="93" customWidth="1"/>
    <col min="14859" max="14859" width="12.109375" style="93" customWidth="1"/>
    <col min="14860" max="14861" width="13.109375" style="93" customWidth="1"/>
    <col min="14862" max="14862" width="12.44140625" style="93" customWidth="1"/>
    <col min="14863" max="14863" width="12.5546875" style="93" customWidth="1"/>
    <col min="14864" max="15100" width="8" style="93"/>
    <col min="15101" max="15101" width="40.5546875" style="93" customWidth="1"/>
    <col min="15102" max="15103" width="0" style="93" hidden="1" customWidth="1"/>
    <col min="15104" max="15104" width="13.33203125" style="93" customWidth="1"/>
    <col min="15105" max="15105" width="13.5546875" style="93" customWidth="1"/>
    <col min="15106" max="15106" width="13.88671875" style="93" customWidth="1"/>
    <col min="15107" max="15107" width="13.109375" style="93" customWidth="1"/>
    <col min="15108" max="15108" width="13" style="93" customWidth="1"/>
    <col min="15109" max="15109" width="10.5546875" style="93" customWidth="1"/>
    <col min="15110" max="15110" width="12.5546875" style="93" customWidth="1"/>
    <col min="15111" max="15111" width="0" style="93" hidden="1" customWidth="1"/>
    <col min="15112" max="15113" width="11.88671875" style="93" customWidth="1"/>
    <col min="15114" max="15114" width="12" style="93" customWidth="1"/>
    <col min="15115" max="15115" width="12.109375" style="93" customWidth="1"/>
    <col min="15116" max="15117" width="13.109375" style="93" customWidth="1"/>
    <col min="15118" max="15118" width="12.44140625" style="93" customWidth="1"/>
    <col min="15119" max="15119" width="12.5546875" style="93" customWidth="1"/>
    <col min="15120" max="15356" width="8" style="93"/>
    <col min="15357" max="15357" width="40.5546875" style="93" customWidth="1"/>
    <col min="15358" max="15359" width="0" style="93" hidden="1" customWidth="1"/>
    <col min="15360" max="15360" width="13.33203125" style="93" customWidth="1"/>
    <col min="15361" max="15361" width="13.5546875" style="93" customWidth="1"/>
    <col min="15362" max="15362" width="13.88671875" style="93" customWidth="1"/>
    <col min="15363" max="15363" width="13.109375" style="93" customWidth="1"/>
    <col min="15364" max="15364" width="13" style="93" customWidth="1"/>
    <col min="15365" max="15365" width="10.5546875" style="93" customWidth="1"/>
    <col min="15366" max="15366" width="12.5546875" style="93" customWidth="1"/>
    <col min="15367" max="15367" width="0" style="93" hidden="1" customWidth="1"/>
    <col min="15368" max="15369" width="11.88671875" style="93" customWidth="1"/>
    <col min="15370" max="15370" width="12" style="93" customWidth="1"/>
    <col min="15371" max="15371" width="12.109375" style="93" customWidth="1"/>
    <col min="15372" max="15373" width="13.109375" style="93" customWidth="1"/>
    <col min="15374" max="15374" width="12.44140625" style="93" customWidth="1"/>
    <col min="15375" max="15375" width="12.5546875" style="93" customWidth="1"/>
    <col min="15376" max="15612" width="8" style="93"/>
    <col min="15613" max="15613" width="40.5546875" style="93" customWidth="1"/>
    <col min="15614" max="15615" width="0" style="93" hidden="1" customWidth="1"/>
    <col min="15616" max="15616" width="13.33203125" style="93" customWidth="1"/>
    <col min="15617" max="15617" width="13.5546875" style="93" customWidth="1"/>
    <col min="15618" max="15618" width="13.88671875" style="93" customWidth="1"/>
    <col min="15619" max="15619" width="13.109375" style="93" customWidth="1"/>
    <col min="15620" max="15620" width="13" style="93" customWidth="1"/>
    <col min="15621" max="15621" width="10.5546875" style="93" customWidth="1"/>
    <col min="15622" max="15622" width="12.5546875" style="93" customWidth="1"/>
    <col min="15623" max="15623" width="0" style="93" hidden="1" customWidth="1"/>
    <col min="15624" max="15625" width="11.88671875" style="93" customWidth="1"/>
    <col min="15626" max="15626" width="12" style="93" customWidth="1"/>
    <col min="15627" max="15627" width="12.109375" style="93" customWidth="1"/>
    <col min="15628" max="15629" width="13.109375" style="93" customWidth="1"/>
    <col min="15630" max="15630" width="12.44140625" style="93" customWidth="1"/>
    <col min="15631" max="15631" width="12.5546875" style="93" customWidth="1"/>
    <col min="15632" max="15868" width="8" style="93"/>
    <col min="15869" max="15869" width="40.5546875" style="93" customWidth="1"/>
    <col min="15870" max="15871" width="0" style="93" hidden="1" customWidth="1"/>
    <col min="15872" max="15872" width="13.33203125" style="93" customWidth="1"/>
    <col min="15873" max="15873" width="13.5546875" style="93" customWidth="1"/>
    <col min="15874" max="15874" width="13.88671875" style="93" customWidth="1"/>
    <col min="15875" max="15875" width="13.109375" style="93" customWidth="1"/>
    <col min="15876" max="15876" width="13" style="93" customWidth="1"/>
    <col min="15877" max="15877" width="10.5546875" style="93" customWidth="1"/>
    <col min="15878" max="15878" width="12.5546875" style="93" customWidth="1"/>
    <col min="15879" max="15879" width="0" style="93" hidden="1" customWidth="1"/>
    <col min="15880" max="15881" width="11.88671875" style="93" customWidth="1"/>
    <col min="15882" max="15882" width="12" style="93" customWidth="1"/>
    <col min="15883" max="15883" width="12.109375" style="93" customWidth="1"/>
    <col min="15884" max="15885" width="13.109375" style="93" customWidth="1"/>
    <col min="15886" max="15886" width="12.44140625" style="93" customWidth="1"/>
    <col min="15887" max="15887" width="12.5546875" style="93" customWidth="1"/>
    <col min="15888" max="16124" width="8" style="93"/>
    <col min="16125" max="16125" width="40.5546875" style="93" customWidth="1"/>
    <col min="16126" max="16127" width="0" style="93" hidden="1" customWidth="1"/>
    <col min="16128" max="16128" width="13.33203125" style="93" customWidth="1"/>
    <col min="16129" max="16129" width="13.5546875" style="93" customWidth="1"/>
    <col min="16130" max="16130" width="13.88671875" style="93" customWidth="1"/>
    <col min="16131" max="16131" width="13.109375" style="93" customWidth="1"/>
    <col min="16132" max="16132" width="13" style="93" customWidth="1"/>
    <col min="16133" max="16133" width="10.5546875" style="93" customWidth="1"/>
    <col min="16134" max="16134" width="12.5546875" style="93" customWidth="1"/>
    <col min="16135" max="16135" width="0" style="93" hidden="1" customWidth="1"/>
    <col min="16136" max="16137" width="11.88671875" style="93" customWidth="1"/>
    <col min="16138" max="16138" width="12" style="93" customWidth="1"/>
    <col min="16139" max="16139" width="12.109375" style="93" customWidth="1"/>
    <col min="16140" max="16141" width="13.109375" style="93" customWidth="1"/>
    <col min="16142" max="16142" width="12.44140625" style="93" customWidth="1"/>
    <col min="16143" max="16143" width="12.5546875" style="93" customWidth="1"/>
    <col min="16144" max="16384" width="8" style="93"/>
  </cols>
  <sheetData>
    <row r="1" spans="1:13" s="86" customFormat="1" ht="15" customHeight="1" x14ac:dyDescent="0.3">
      <c r="A1" s="78" t="str">
        <f>[1]BYDEPT!A1</f>
        <v>CY 2015 PROGRAM, ALLOTMENT RELEASES, BALANCE</v>
      </c>
      <c r="B1" s="79"/>
      <c r="C1" s="79"/>
      <c r="D1" s="79"/>
      <c r="E1" s="80"/>
      <c r="F1" s="81"/>
      <c r="G1" s="81"/>
      <c r="H1" s="81"/>
      <c r="I1" s="82"/>
      <c r="J1" s="83"/>
      <c r="K1" s="84"/>
      <c r="L1" s="83"/>
      <c r="M1" s="84"/>
    </row>
    <row r="2" spans="1:13" s="86" customFormat="1" ht="15" customHeight="1" x14ac:dyDescent="0.3">
      <c r="A2" s="78" t="str">
        <f>[1]BYDEPT!A2</f>
        <v>January 1-August 31, 2015</v>
      </c>
      <c r="B2" s="79"/>
      <c r="C2" s="79"/>
      <c r="D2" s="79"/>
      <c r="E2" s="87"/>
      <c r="F2" s="80"/>
      <c r="G2" s="80"/>
      <c r="H2" s="88"/>
      <c r="I2" s="89"/>
      <c r="J2" s="87"/>
      <c r="K2" s="84"/>
      <c r="L2" s="87"/>
      <c r="M2" s="84"/>
    </row>
    <row r="3" spans="1:13" s="92" customFormat="1" ht="15.75" customHeight="1" x14ac:dyDescent="0.3">
      <c r="A3" s="79" t="s">
        <v>0</v>
      </c>
      <c r="B3" s="79"/>
      <c r="C3" s="79"/>
      <c r="D3" s="79"/>
      <c r="E3" s="90"/>
      <c r="F3" s="90"/>
      <c r="G3" s="90"/>
      <c r="H3" s="91"/>
      <c r="I3" s="55"/>
      <c r="J3" s="90"/>
      <c r="K3" s="85"/>
      <c r="L3" s="90"/>
      <c r="M3" s="85"/>
    </row>
    <row r="4" spans="1:13" ht="27" customHeight="1" x14ac:dyDescent="0.3">
      <c r="A4" s="409" t="s">
        <v>1</v>
      </c>
      <c r="B4" s="410" t="s">
        <v>292</v>
      </c>
      <c r="C4" s="410" t="s">
        <v>313</v>
      </c>
      <c r="D4" s="410" t="s">
        <v>314</v>
      </c>
      <c r="E4" s="408" t="s">
        <v>218</v>
      </c>
      <c r="F4" s="413"/>
      <c r="G4" s="414"/>
      <c r="H4" s="400" t="s">
        <v>14</v>
      </c>
      <c r="I4" s="397" t="s">
        <v>4</v>
      </c>
      <c r="J4" s="400" t="s">
        <v>15</v>
      </c>
      <c r="L4" s="403" t="s">
        <v>293</v>
      </c>
    </row>
    <row r="5" spans="1:13" ht="10.5" customHeight="1" x14ac:dyDescent="0.3">
      <c r="A5" s="409"/>
      <c r="B5" s="411"/>
      <c r="C5" s="411"/>
      <c r="D5" s="411"/>
      <c r="E5" s="406" t="s">
        <v>2</v>
      </c>
      <c r="F5" s="407" t="s">
        <v>341</v>
      </c>
      <c r="G5" s="408" t="s">
        <v>16</v>
      </c>
      <c r="H5" s="401"/>
      <c r="I5" s="398"/>
      <c r="J5" s="401"/>
      <c r="L5" s="404"/>
    </row>
    <row r="6" spans="1:13" ht="17.25" customHeight="1" x14ac:dyDescent="0.3">
      <c r="A6" s="409"/>
      <c r="B6" s="412"/>
      <c r="C6" s="412"/>
      <c r="D6" s="412"/>
      <c r="E6" s="406"/>
      <c r="F6" s="407"/>
      <c r="G6" s="408"/>
      <c r="H6" s="402"/>
      <c r="I6" s="399"/>
      <c r="J6" s="402"/>
      <c r="L6" s="405"/>
    </row>
    <row r="7" spans="1:13" ht="19.5" customHeight="1" x14ac:dyDescent="0.3">
      <c r="A7" s="94" t="s">
        <v>219</v>
      </c>
      <c r="B7" s="95"/>
      <c r="C7" s="95"/>
      <c r="D7" s="95"/>
      <c r="E7" s="96">
        <f>E8+E92</f>
        <v>1739768572</v>
      </c>
      <c r="F7" s="97">
        <f>F8+F92</f>
        <v>0</v>
      </c>
      <c r="G7" s="98">
        <f>G8+G92</f>
        <v>1739768572</v>
      </c>
      <c r="H7" s="99">
        <f>H8+H92</f>
        <v>1500077641</v>
      </c>
      <c r="I7" s="100">
        <f>H7/G7</f>
        <v>0.86222826710540212</v>
      </c>
      <c r="J7" s="99">
        <f>J8+J92</f>
        <v>239690931</v>
      </c>
      <c r="L7" s="99"/>
    </row>
    <row r="8" spans="1:13" s="107" customFormat="1" ht="18.75" customHeight="1" x14ac:dyDescent="0.3">
      <c r="A8" s="102" t="s">
        <v>17</v>
      </c>
      <c r="B8" s="102"/>
      <c r="C8" s="102"/>
      <c r="D8" s="102"/>
      <c r="E8" s="103">
        <f>SUM(E9:E15)+SUM(E18:E23)+SUM(E26:E28)+SUM(E31:E32)+SUM(E35:E51)</f>
        <v>1371039362</v>
      </c>
      <c r="F8" s="103">
        <f>SUM(F9:F15)+SUM(F18:F23)+SUM(F26:F28)+SUM(F31:F32)+SUM(F35:F51)</f>
        <v>-37189475</v>
      </c>
      <c r="G8" s="104">
        <f>SUM(G9:G15)+SUM(G18:G23)+SUM(G26:G28)+SUM(G31:G32)+SUM(G35:G51)</f>
        <v>1333849887</v>
      </c>
      <c r="H8" s="105">
        <f>SUM(H9:H15)+SUM(H18:H23)+SUM(H26:H28)+SUM(H31:H32)+SUM(H35:H51)</f>
        <v>1274231552</v>
      </c>
      <c r="I8" s="106">
        <f t="shared" ref="I8:I49" si="0">H8/G8</f>
        <v>0.9553035648306053</v>
      </c>
      <c r="J8" s="105">
        <f>SUM(J9:J15)+SUM(J18:J23)+SUM(J26:J28)+SUM(J31:J32)+SUM(J35:J51)</f>
        <v>59618335</v>
      </c>
      <c r="L8" s="105"/>
      <c r="M8" s="108"/>
    </row>
    <row r="9" spans="1:13" ht="18" customHeight="1" x14ac:dyDescent="0.3">
      <c r="A9" s="72" t="s">
        <v>18</v>
      </c>
      <c r="B9" s="56"/>
      <c r="C9" s="56"/>
      <c r="D9" s="56"/>
      <c r="E9" s="109">
        <f>+[1]BYDEPT!F9</f>
        <v>12658419</v>
      </c>
      <c r="F9" s="109">
        <f>[1]BYDEPT!AE9</f>
        <v>0</v>
      </c>
      <c r="G9" s="110">
        <f t="shared" ref="G9:G14" si="1">E9+F9</f>
        <v>12658419</v>
      </c>
      <c r="H9" s="111">
        <f>[1]BYDEPT!BD9</f>
        <v>12658419</v>
      </c>
      <c r="I9" s="77">
        <f t="shared" si="0"/>
        <v>1</v>
      </c>
      <c r="J9" s="111">
        <f t="shared" ref="J9:J14" si="2">G9-H9</f>
        <v>0</v>
      </c>
      <c r="L9" s="111"/>
    </row>
    <row r="10" spans="1:13" ht="16.5" customHeight="1" x14ac:dyDescent="0.3">
      <c r="A10" s="72" t="s">
        <v>19</v>
      </c>
      <c r="B10" s="56"/>
      <c r="C10" s="56"/>
      <c r="D10" s="56"/>
      <c r="E10" s="109">
        <f>+[1]BYDEPT!F10</f>
        <v>2567637</v>
      </c>
      <c r="F10" s="109">
        <f>[1]BYDEPT!AE10</f>
        <v>0</v>
      </c>
      <c r="G10" s="110">
        <f t="shared" si="1"/>
        <v>2567637</v>
      </c>
      <c r="H10" s="111">
        <f>[1]BYDEPT!BD10</f>
        <v>2567637</v>
      </c>
      <c r="I10" s="77">
        <f>H10/G10</f>
        <v>1</v>
      </c>
      <c r="J10" s="111">
        <f t="shared" si="2"/>
        <v>0</v>
      </c>
      <c r="L10" s="111"/>
    </row>
    <row r="11" spans="1:13" ht="16.5" customHeight="1" x14ac:dyDescent="0.3">
      <c r="A11" s="72" t="s">
        <v>20</v>
      </c>
      <c r="B11" s="56"/>
      <c r="C11" s="56"/>
      <c r="D11" s="56"/>
      <c r="E11" s="109">
        <f>+[1]BYDEPT!F11</f>
        <v>222632</v>
      </c>
      <c r="F11" s="109">
        <f>[1]BYDEPT!AE11</f>
        <v>0</v>
      </c>
      <c r="G11" s="110">
        <f t="shared" si="1"/>
        <v>222632</v>
      </c>
      <c r="H11" s="111">
        <f>[1]BYDEPT!BD11</f>
        <v>222632</v>
      </c>
      <c r="I11" s="77">
        <f>H11/G11</f>
        <v>1</v>
      </c>
      <c r="J11" s="111">
        <f t="shared" si="2"/>
        <v>0</v>
      </c>
      <c r="L11" s="111"/>
    </row>
    <row r="12" spans="1:13" ht="16.5" customHeight="1" x14ac:dyDescent="0.3">
      <c r="A12" s="72" t="s">
        <v>21</v>
      </c>
      <c r="B12" s="56"/>
      <c r="C12" s="56"/>
      <c r="D12" s="56"/>
      <c r="E12" s="109">
        <f>+[1]BYDEPT!F12</f>
        <v>10260106</v>
      </c>
      <c r="F12" s="109">
        <f>[1]BYDEPT!AE12</f>
        <v>-1421</v>
      </c>
      <c r="G12" s="110">
        <f t="shared" si="1"/>
        <v>10258685</v>
      </c>
      <c r="H12" s="111">
        <f>[1]BYDEPT!BD12</f>
        <v>10157685</v>
      </c>
      <c r="I12" s="77">
        <f>H12/G12</f>
        <v>0.99015468356811809</v>
      </c>
      <c r="J12" s="111">
        <f t="shared" si="2"/>
        <v>101000</v>
      </c>
      <c r="L12" s="111"/>
    </row>
    <row r="13" spans="1:13" ht="16.5" customHeight="1" x14ac:dyDescent="0.3">
      <c r="A13" s="72" t="s">
        <v>22</v>
      </c>
      <c r="B13" s="56"/>
      <c r="C13" s="56"/>
      <c r="D13" s="56"/>
      <c r="E13" s="109">
        <f>+[1]BYDEPT!F13</f>
        <v>48697540</v>
      </c>
      <c r="F13" s="109">
        <f>[1]BYDEPT!AE13</f>
        <v>-6762464</v>
      </c>
      <c r="G13" s="110">
        <f t="shared" si="1"/>
        <v>41935076</v>
      </c>
      <c r="H13" s="111">
        <f>[1]BYDEPT!BD13</f>
        <v>40435736</v>
      </c>
      <c r="I13" s="77">
        <f>H13/G13</f>
        <v>0.96424615994495877</v>
      </c>
      <c r="J13" s="111">
        <f t="shared" si="2"/>
        <v>1499340</v>
      </c>
      <c r="L13" s="111"/>
    </row>
    <row r="14" spans="1:13" ht="16.5" customHeight="1" x14ac:dyDescent="0.3">
      <c r="A14" s="72" t="s">
        <v>23</v>
      </c>
      <c r="B14" s="56"/>
      <c r="C14" s="56"/>
      <c r="D14" s="56"/>
      <c r="E14" s="109">
        <f>+[1]BYDEPT!F14</f>
        <v>1418771</v>
      </c>
      <c r="F14" s="109">
        <f>[1]BYDEPT!AE14</f>
        <v>331362</v>
      </c>
      <c r="G14" s="110">
        <f t="shared" si="1"/>
        <v>1750133</v>
      </c>
      <c r="H14" s="111">
        <f>[1]BYDEPT!BD14</f>
        <v>1750133</v>
      </c>
      <c r="I14" s="77">
        <f>H14/G14</f>
        <v>1</v>
      </c>
      <c r="J14" s="111">
        <f t="shared" si="2"/>
        <v>0</v>
      </c>
      <c r="L14" s="111"/>
    </row>
    <row r="15" spans="1:13" ht="16.5" customHeight="1" x14ac:dyDescent="0.3">
      <c r="A15" s="72" t="s">
        <v>24</v>
      </c>
      <c r="B15" s="56"/>
      <c r="C15" s="56"/>
      <c r="D15" s="56"/>
      <c r="E15" s="109">
        <f>+[1]BYDEPT!F15</f>
        <v>321059493</v>
      </c>
      <c r="F15" s="109">
        <f>SUM(F16:F17)</f>
        <v>-48166611</v>
      </c>
      <c r="G15" s="110">
        <f>SUM(G16:G17)</f>
        <v>272892882</v>
      </c>
      <c r="H15" s="111">
        <f>SUM(H16:H17)</f>
        <v>270223759</v>
      </c>
      <c r="I15" s="77">
        <f t="shared" si="0"/>
        <v>0.99021915492834289</v>
      </c>
      <c r="J15" s="111">
        <f>SUM(J16:J17)</f>
        <v>2669123</v>
      </c>
      <c r="L15" s="111"/>
    </row>
    <row r="16" spans="1:13" ht="15.75" hidden="1" customHeight="1" x14ac:dyDescent="0.3">
      <c r="A16" s="72" t="s">
        <v>25</v>
      </c>
      <c r="B16" s="56"/>
      <c r="C16" s="56"/>
      <c r="D16" s="56"/>
      <c r="E16" s="109">
        <f>+[1]BYDEPT!F16</f>
        <v>56949476</v>
      </c>
      <c r="F16" s="109">
        <f>[1]BYDEPT!AE16</f>
        <v>-10923042</v>
      </c>
      <c r="G16" s="110">
        <f t="shared" ref="G16:G22" si="3">E16+F16</f>
        <v>46026434</v>
      </c>
      <c r="H16" s="111">
        <f>[1]BYDEPT!BD16</f>
        <v>43386103</v>
      </c>
      <c r="I16" s="77">
        <f t="shared" si="0"/>
        <v>0.94263446522926364</v>
      </c>
      <c r="J16" s="111">
        <f t="shared" ref="J16:J22" si="4">G16-H16</f>
        <v>2640331</v>
      </c>
      <c r="L16" s="111"/>
    </row>
    <row r="17" spans="1:12" ht="16.5" hidden="1" customHeight="1" x14ac:dyDescent="0.3">
      <c r="A17" s="72" t="s">
        <v>26</v>
      </c>
      <c r="B17" s="56"/>
      <c r="C17" s="56"/>
      <c r="D17" s="56"/>
      <c r="E17" s="109">
        <f>+[1]BYDEPT!F17</f>
        <v>264110017</v>
      </c>
      <c r="F17" s="109">
        <f>[1]BYDEPT!AE17</f>
        <v>-37243569</v>
      </c>
      <c r="G17" s="110">
        <f t="shared" si="3"/>
        <v>226866448</v>
      </c>
      <c r="H17" s="111">
        <f>[1]BYDEPT!BD17</f>
        <v>226837656</v>
      </c>
      <c r="I17" s="77"/>
      <c r="J17" s="111">
        <f t="shared" si="4"/>
        <v>28792</v>
      </c>
      <c r="L17" s="111"/>
    </row>
    <row r="18" spans="1:12" ht="16.5" customHeight="1" x14ac:dyDescent="0.3">
      <c r="A18" s="72" t="s">
        <v>27</v>
      </c>
      <c r="B18" s="56"/>
      <c r="C18" s="56"/>
      <c r="D18" s="56"/>
      <c r="E18" s="109">
        <f>+[1]BYDEPT!F18</f>
        <v>42279507</v>
      </c>
      <c r="F18" s="109">
        <f>[1]BYDEPT!AE18</f>
        <v>0</v>
      </c>
      <c r="G18" s="110">
        <f t="shared" si="3"/>
        <v>42279507</v>
      </c>
      <c r="H18" s="111">
        <f>[1]BYDEPT!BD18</f>
        <v>41519928</v>
      </c>
      <c r="I18" s="77">
        <f t="shared" si="0"/>
        <v>0.9820343458593308</v>
      </c>
      <c r="J18" s="111">
        <f t="shared" si="4"/>
        <v>759579</v>
      </c>
      <c r="L18" s="111"/>
    </row>
    <row r="19" spans="1:12" ht="16.5" customHeight="1" x14ac:dyDescent="0.3">
      <c r="A19" s="72" t="s">
        <v>28</v>
      </c>
      <c r="B19" s="56"/>
      <c r="C19" s="56"/>
      <c r="D19" s="56"/>
      <c r="E19" s="109">
        <f>+[1]BYDEPT!F19</f>
        <v>3469772</v>
      </c>
      <c r="F19" s="109">
        <f>[1]BYDEPT!AE19</f>
        <v>0</v>
      </c>
      <c r="G19" s="110">
        <f t="shared" si="3"/>
        <v>3469772</v>
      </c>
      <c r="H19" s="111">
        <f>[1]BYDEPT!BD19</f>
        <v>3469272</v>
      </c>
      <c r="I19" s="77">
        <f t="shared" si="0"/>
        <v>0.99985589831262689</v>
      </c>
      <c r="J19" s="111">
        <f t="shared" si="4"/>
        <v>500</v>
      </c>
      <c r="L19" s="111"/>
    </row>
    <row r="20" spans="1:12" ht="16.5" customHeight="1" x14ac:dyDescent="0.3">
      <c r="A20" s="72" t="s">
        <v>29</v>
      </c>
      <c r="B20" s="56"/>
      <c r="C20" s="56"/>
      <c r="D20" s="56"/>
      <c r="E20" s="109">
        <f>+[1]BYDEPT!F20</f>
        <v>21017958</v>
      </c>
      <c r="F20" s="109">
        <f>[1]BYDEPT!AE20</f>
        <v>0</v>
      </c>
      <c r="G20" s="110">
        <f t="shared" si="3"/>
        <v>21017958</v>
      </c>
      <c r="H20" s="111">
        <f>[1]BYDEPT!BD20</f>
        <v>20771598</v>
      </c>
      <c r="I20" s="77">
        <f t="shared" si="0"/>
        <v>0.98827859490441461</v>
      </c>
      <c r="J20" s="111">
        <f t="shared" si="4"/>
        <v>246360</v>
      </c>
      <c r="L20" s="111"/>
    </row>
    <row r="21" spans="1:12" ht="16.5" customHeight="1" x14ac:dyDescent="0.3">
      <c r="A21" s="72" t="s">
        <v>30</v>
      </c>
      <c r="B21" s="56"/>
      <c r="C21" s="56"/>
      <c r="D21" s="56"/>
      <c r="E21" s="109">
        <f>+[1]BYDEPT!F21</f>
        <v>13863384</v>
      </c>
      <c r="F21" s="109">
        <f>[1]BYDEPT!AE21</f>
        <v>0</v>
      </c>
      <c r="G21" s="110">
        <f t="shared" si="3"/>
        <v>13863384</v>
      </c>
      <c r="H21" s="111">
        <f>[1]BYDEPT!BD21</f>
        <v>12856042</v>
      </c>
      <c r="I21" s="77">
        <f t="shared" si="0"/>
        <v>0.92733794288609472</v>
      </c>
      <c r="J21" s="111">
        <f t="shared" si="4"/>
        <v>1007342</v>
      </c>
      <c r="L21" s="111"/>
    </row>
    <row r="22" spans="1:12" ht="16.5" customHeight="1" x14ac:dyDescent="0.3">
      <c r="A22" s="72" t="s">
        <v>31</v>
      </c>
      <c r="B22" s="56"/>
      <c r="C22" s="56"/>
      <c r="D22" s="56"/>
      <c r="E22" s="109">
        <f>+[1]BYDEPT!F22</f>
        <v>12954894</v>
      </c>
      <c r="F22" s="109">
        <f>[1]BYDEPT!AE22</f>
        <v>0</v>
      </c>
      <c r="G22" s="110">
        <f t="shared" si="3"/>
        <v>12954894</v>
      </c>
      <c r="H22" s="111">
        <f>[1]BYDEPT!BD22</f>
        <v>11857884</v>
      </c>
      <c r="I22" s="77">
        <f t="shared" si="0"/>
        <v>0.91532080463182486</v>
      </c>
      <c r="J22" s="111">
        <f t="shared" si="4"/>
        <v>1097010</v>
      </c>
      <c r="L22" s="111"/>
    </row>
    <row r="23" spans="1:12" ht="16.5" customHeight="1" x14ac:dyDescent="0.3">
      <c r="A23" s="72" t="s">
        <v>32</v>
      </c>
      <c r="B23" s="56"/>
      <c r="C23" s="56"/>
      <c r="D23" s="56"/>
      <c r="E23" s="109">
        <f>+[1]BYDEPT!F23</f>
        <v>87596927</v>
      </c>
      <c r="F23" s="109">
        <f>SUM(F24:F25)</f>
        <v>-37189130</v>
      </c>
      <c r="G23" s="110">
        <f>SUM(G24:G25)</f>
        <v>50407797</v>
      </c>
      <c r="H23" s="111">
        <f>SUM(H24:H25)</f>
        <v>37792681</v>
      </c>
      <c r="I23" s="77">
        <f t="shared" si="0"/>
        <v>0.74973879536929577</v>
      </c>
      <c r="J23" s="111">
        <f>SUM(J24:J25)</f>
        <v>12615116</v>
      </c>
      <c r="L23" s="111"/>
    </row>
    <row r="24" spans="1:12" ht="16.5" hidden="1" customHeight="1" x14ac:dyDescent="0.3">
      <c r="A24" s="72" t="s">
        <v>25</v>
      </c>
      <c r="B24" s="56"/>
      <c r="C24" s="56"/>
      <c r="D24" s="56"/>
      <c r="E24" s="109">
        <f>+[1]BYDEPT!F24</f>
        <v>27713038</v>
      </c>
      <c r="F24" s="109">
        <f>[1]BYDEPT!AE24</f>
        <v>-3617339</v>
      </c>
      <c r="G24" s="110">
        <f>E24+F24</f>
        <v>24095699</v>
      </c>
      <c r="H24" s="111">
        <f>[1]BYDEPT!BD24</f>
        <v>22549065</v>
      </c>
      <c r="I24" s="77">
        <f t="shared" si="0"/>
        <v>0.93581286021210675</v>
      </c>
      <c r="J24" s="111">
        <f>G24-H24</f>
        <v>1546634</v>
      </c>
      <c r="L24" s="111"/>
    </row>
    <row r="25" spans="1:12" ht="16.5" hidden="1" customHeight="1" x14ac:dyDescent="0.3">
      <c r="A25" s="72" t="s">
        <v>26</v>
      </c>
      <c r="B25" s="56"/>
      <c r="C25" s="56"/>
      <c r="D25" s="56"/>
      <c r="E25" s="109">
        <f>+[1]BYDEPT!F25</f>
        <v>59883889</v>
      </c>
      <c r="F25" s="109">
        <f>[1]BYDEPT!AE25</f>
        <v>-33571791</v>
      </c>
      <c r="G25" s="110">
        <f>E25+F25</f>
        <v>26312098</v>
      </c>
      <c r="H25" s="111">
        <f>[1]BYDEPT!BD25</f>
        <v>15243616</v>
      </c>
      <c r="I25" s="77"/>
      <c r="J25" s="111">
        <f>G25-H25</f>
        <v>11068482</v>
      </c>
      <c r="L25" s="111"/>
    </row>
    <row r="26" spans="1:12" ht="16.5" customHeight="1" x14ac:dyDescent="0.3">
      <c r="A26" s="72" t="s">
        <v>33</v>
      </c>
      <c r="B26" s="56"/>
      <c r="C26" s="56"/>
      <c r="D26" s="56"/>
      <c r="E26" s="109">
        <f>+[1]BYDEPT!F26</f>
        <v>104566889</v>
      </c>
      <c r="F26" s="109">
        <f>[1]BYDEPT!AE26</f>
        <v>0</v>
      </c>
      <c r="G26" s="110">
        <f>E26+F26</f>
        <v>104566889</v>
      </c>
      <c r="H26" s="111">
        <f>[1]BYDEPT!BD26</f>
        <v>102785268</v>
      </c>
      <c r="I26" s="77">
        <f t="shared" si="0"/>
        <v>0.98296190106602488</v>
      </c>
      <c r="J26" s="111">
        <f>G26-H26</f>
        <v>1781621</v>
      </c>
      <c r="L26" s="111"/>
    </row>
    <row r="27" spans="1:12" ht="16.5" customHeight="1" x14ac:dyDescent="0.3">
      <c r="A27" s="72" t="s">
        <v>34</v>
      </c>
      <c r="B27" s="56"/>
      <c r="C27" s="56"/>
      <c r="D27" s="56"/>
      <c r="E27" s="109">
        <f>+[1]BYDEPT!F27</f>
        <v>11325550</v>
      </c>
      <c r="F27" s="109">
        <f>[1]BYDEPT!AE27</f>
        <v>371</v>
      </c>
      <c r="G27" s="110">
        <f>E27+F27</f>
        <v>11325921</v>
      </c>
      <c r="H27" s="111">
        <f>[1]BYDEPT!BD27</f>
        <v>11211357</v>
      </c>
      <c r="I27" s="77">
        <f t="shared" si="0"/>
        <v>0.98988479612386493</v>
      </c>
      <c r="J27" s="111">
        <f>G27-H27</f>
        <v>114564</v>
      </c>
      <c r="L27" s="111"/>
    </row>
    <row r="28" spans="1:12" ht="16.5" customHeight="1" x14ac:dyDescent="0.3">
      <c r="A28" s="72" t="s">
        <v>35</v>
      </c>
      <c r="B28" s="56"/>
      <c r="C28" s="56"/>
      <c r="D28" s="56"/>
      <c r="E28" s="109">
        <f>+[1]BYDEPT!F28</f>
        <v>11550153</v>
      </c>
      <c r="F28" s="109">
        <f>SUM(F29:F30)</f>
        <v>0</v>
      </c>
      <c r="G28" s="110">
        <f>SUM(G29:G30)</f>
        <v>11550153</v>
      </c>
      <c r="H28" s="111">
        <f>SUM(H29:H30)</f>
        <v>11543579</v>
      </c>
      <c r="I28" s="77">
        <f t="shared" si="0"/>
        <v>0.99943083005047639</v>
      </c>
      <c r="J28" s="111">
        <f>SUM(J29:J30)</f>
        <v>6574</v>
      </c>
      <c r="L28" s="111"/>
    </row>
    <row r="29" spans="1:12" ht="16.5" hidden="1" customHeight="1" x14ac:dyDescent="0.3">
      <c r="A29" s="72" t="s">
        <v>25</v>
      </c>
      <c r="B29" s="56"/>
      <c r="C29" s="56"/>
      <c r="D29" s="56"/>
      <c r="E29" s="109">
        <f>+[1]BYDEPT!F29</f>
        <v>8028231</v>
      </c>
      <c r="F29" s="109">
        <f>[1]BYDEPT!AE29</f>
        <v>0</v>
      </c>
      <c r="G29" s="110">
        <f>E29+F29</f>
        <v>8028231</v>
      </c>
      <c r="H29" s="111">
        <f>[1]BYDEPT!BD29</f>
        <v>8021657</v>
      </c>
      <c r="I29" s="77">
        <f t="shared" si="0"/>
        <v>0.99918113965579713</v>
      </c>
      <c r="J29" s="111">
        <f>G29-H29</f>
        <v>6574</v>
      </c>
      <c r="L29" s="111"/>
    </row>
    <row r="30" spans="1:12" ht="18" hidden="1" customHeight="1" x14ac:dyDescent="0.3">
      <c r="A30" s="72" t="s">
        <v>26</v>
      </c>
      <c r="B30" s="56"/>
      <c r="C30" s="56"/>
      <c r="D30" s="56"/>
      <c r="E30" s="109">
        <f>+[1]BYDEPT!F30</f>
        <v>3521922</v>
      </c>
      <c r="F30" s="109">
        <f>[1]BYDEPT!AE30</f>
        <v>0</v>
      </c>
      <c r="G30" s="110">
        <f>E30+F30</f>
        <v>3521922</v>
      </c>
      <c r="H30" s="111">
        <f>[1]BYDEPT!BD30</f>
        <v>3521922</v>
      </c>
      <c r="I30" s="77"/>
      <c r="J30" s="111">
        <f>G30-H30</f>
        <v>0</v>
      </c>
      <c r="L30" s="111"/>
    </row>
    <row r="31" spans="1:12" ht="16.5" customHeight="1" x14ac:dyDescent="0.3">
      <c r="A31" s="72" t="s">
        <v>36</v>
      </c>
      <c r="B31" s="56"/>
      <c r="C31" s="56"/>
      <c r="D31" s="56"/>
      <c r="E31" s="109">
        <f>+[1]BYDEPT!F31</f>
        <v>99924639</v>
      </c>
      <c r="F31" s="109">
        <f>[1]BYDEPT!AE31</f>
        <v>0</v>
      </c>
      <c r="G31" s="110">
        <f>E31+F31</f>
        <v>99924639</v>
      </c>
      <c r="H31" s="111">
        <f>[1]BYDEPT!BD31</f>
        <v>89183017</v>
      </c>
      <c r="I31" s="77">
        <f t="shared" si="0"/>
        <v>0.89250276901175496</v>
      </c>
      <c r="J31" s="111">
        <f>G31-H31</f>
        <v>10741622</v>
      </c>
      <c r="L31" s="111"/>
    </row>
    <row r="32" spans="1:12" ht="16.5" customHeight="1" x14ac:dyDescent="0.3">
      <c r="A32" s="72" t="s">
        <v>37</v>
      </c>
      <c r="B32" s="56"/>
      <c r="C32" s="56"/>
      <c r="D32" s="56"/>
      <c r="E32" s="109">
        <f>+[1]BYDEPT!F32</f>
        <v>290470888</v>
      </c>
      <c r="F32" s="109">
        <f>SUM(F33:F34)</f>
        <v>53163736</v>
      </c>
      <c r="G32" s="110">
        <f>SUM(G33:G34)</f>
        <v>343634624</v>
      </c>
      <c r="H32" s="111">
        <f>SUM(H33:H34)</f>
        <v>317850208</v>
      </c>
      <c r="I32" s="77">
        <f t="shared" si="0"/>
        <v>0.92496560532852479</v>
      </c>
      <c r="J32" s="111">
        <f>SUM(J33:J34)</f>
        <v>25784416</v>
      </c>
      <c r="L32" s="111"/>
    </row>
    <row r="33" spans="1:12" ht="16.5" hidden="1" customHeight="1" x14ac:dyDescent="0.3">
      <c r="A33" s="72" t="s">
        <v>25</v>
      </c>
      <c r="B33" s="56"/>
      <c r="C33" s="56"/>
      <c r="D33" s="56"/>
      <c r="E33" s="109">
        <f>+[1]BYDEPT!F33</f>
        <v>141311696</v>
      </c>
      <c r="F33" s="109">
        <f>[1]BYDEPT!AE33</f>
        <v>53193736</v>
      </c>
      <c r="G33" s="110">
        <f t="shared" ref="G33:G49" si="5">E33+F33</f>
        <v>194505432</v>
      </c>
      <c r="H33" s="111">
        <f>[1]BYDEPT!BD33</f>
        <v>168721016</v>
      </c>
      <c r="I33" s="77">
        <f t="shared" si="0"/>
        <v>0.86743601073310894</v>
      </c>
      <c r="J33" s="111">
        <f t="shared" ref="J33:J49" si="6">G33-H33</f>
        <v>25784416</v>
      </c>
      <c r="L33" s="111"/>
    </row>
    <row r="34" spans="1:12" ht="16.5" hidden="1" customHeight="1" x14ac:dyDescent="0.3">
      <c r="A34" s="72" t="s">
        <v>26</v>
      </c>
      <c r="B34" s="56"/>
      <c r="C34" s="56"/>
      <c r="D34" s="56"/>
      <c r="E34" s="109">
        <f>+[1]BYDEPT!F34</f>
        <v>149159192</v>
      </c>
      <c r="F34" s="109">
        <f>[1]BYDEPT!AE34</f>
        <v>-30000</v>
      </c>
      <c r="G34" s="110">
        <f t="shared" si="5"/>
        <v>149129192</v>
      </c>
      <c r="H34" s="111">
        <f>[1]BYDEPT!BD34</f>
        <v>149129192</v>
      </c>
      <c r="I34" s="77"/>
      <c r="J34" s="111">
        <f t="shared" si="6"/>
        <v>0</v>
      </c>
      <c r="L34" s="111"/>
    </row>
    <row r="35" spans="1:12" ht="16.5" customHeight="1" x14ac:dyDescent="0.3">
      <c r="A35" s="72" t="s">
        <v>38</v>
      </c>
      <c r="B35" s="56"/>
      <c r="C35" s="56"/>
      <c r="D35" s="56"/>
      <c r="E35" s="109">
        <f>+[1]BYDEPT!F35</f>
        <v>17577814</v>
      </c>
      <c r="F35" s="109">
        <f>[1]BYDEPT!AE35</f>
        <v>0</v>
      </c>
      <c r="G35" s="110">
        <f t="shared" si="5"/>
        <v>17577814</v>
      </c>
      <c r="H35" s="111">
        <f>[1]BYDEPT!BD35</f>
        <v>17570925</v>
      </c>
      <c r="I35" s="77">
        <f t="shared" si="0"/>
        <v>0.99960808551051916</v>
      </c>
      <c r="J35" s="111">
        <f t="shared" si="6"/>
        <v>6889</v>
      </c>
      <c r="L35" s="111"/>
    </row>
    <row r="36" spans="1:12" ht="16.5" customHeight="1" x14ac:dyDescent="0.3">
      <c r="A36" s="72" t="s">
        <v>39</v>
      </c>
      <c r="B36" s="56"/>
      <c r="C36" s="56"/>
      <c r="D36" s="56"/>
      <c r="E36" s="109">
        <f>+[1]BYDEPT!F36</f>
        <v>108077730</v>
      </c>
      <c r="F36" s="109">
        <f>[1]BYDEPT!AE36</f>
        <v>-376478</v>
      </c>
      <c r="G36" s="110">
        <f t="shared" si="5"/>
        <v>107701252</v>
      </c>
      <c r="H36" s="111">
        <f>[1]BYDEPT!BD36</f>
        <v>107701252</v>
      </c>
      <c r="I36" s="77">
        <f t="shared" si="0"/>
        <v>1</v>
      </c>
      <c r="J36" s="111">
        <f t="shared" si="6"/>
        <v>0</v>
      </c>
      <c r="L36" s="111"/>
    </row>
    <row r="37" spans="1:12" ht="16.5" customHeight="1" x14ac:dyDescent="0.3">
      <c r="A37" s="72" t="s">
        <v>40</v>
      </c>
      <c r="B37" s="56"/>
      <c r="C37" s="56"/>
      <c r="D37" s="56"/>
      <c r="E37" s="109">
        <f>+[1]BYDEPT!F37</f>
        <v>2478718</v>
      </c>
      <c r="F37" s="109">
        <f>[1]BYDEPT!AE37</f>
        <v>0</v>
      </c>
      <c r="G37" s="110">
        <f t="shared" si="5"/>
        <v>2478718</v>
      </c>
      <c r="H37" s="111">
        <f>[1]BYDEPT!BD37</f>
        <v>2478718</v>
      </c>
      <c r="I37" s="77">
        <f t="shared" si="0"/>
        <v>1</v>
      </c>
      <c r="J37" s="111">
        <f t="shared" si="6"/>
        <v>0</v>
      </c>
      <c r="L37" s="111"/>
    </row>
    <row r="38" spans="1:12" ht="16.5" customHeight="1" x14ac:dyDescent="0.3">
      <c r="A38" s="72" t="s">
        <v>41</v>
      </c>
      <c r="B38" s="56"/>
      <c r="C38" s="56"/>
      <c r="D38" s="56"/>
      <c r="E38" s="109">
        <f>+[1]BYDEPT!F38</f>
        <v>3734308</v>
      </c>
      <c r="F38" s="109">
        <f>[1]BYDEPT!AE38</f>
        <v>0</v>
      </c>
      <c r="G38" s="110">
        <f t="shared" si="5"/>
        <v>3734308</v>
      </c>
      <c r="H38" s="111">
        <f>[1]BYDEPT!BD38</f>
        <v>3734308</v>
      </c>
      <c r="I38" s="77">
        <f t="shared" si="0"/>
        <v>1</v>
      </c>
      <c r="J38" s="111">
        <f t="shared" si="6"/>
        <v>0</v>
      </c>
      <c r="L38" s="111"/>
    </row>
    <row r="39" spans="1:12" ht="16.5" customHeight="1" x14ac:dyDescent="0.3">
      <c r="A39" s="72" t="s">
        <v>42</v>
      </c>
      <c r="B39" s="56"/>
      <c r="C39" s="56"/>
      <c r="D39" s="56"/>
      <c r="E39" s="109">
        <f>+[1]BYDEPT!F39</f>
        <v>52874342</v>
      </c>
      <c r="F39" s="109">
        <f>[1]BYDEPT!AE39</f>
        <v>705</v>
      </c>
      <c r="G39" s="110">
        <f t="shared" si="5"/>
        <v>52875047</v>
      </c>
      <c r="H39" s="111">
        <f>[1]BYDEPT!BD39</f>
        <v>52874342</v>
      </c>
      <c r="I39" s="77">
        <f t="shared" si="0"/>
        <v>0.99998666667851854</v>
      </c>
      <c r="J39" s="111">
        <f t="shared" si="6"/>
        <v>705</v>
      </c>
      <c r="L39" s="111"/>
    </row>
    <row r="40" spans="1:12" ht="16.5" customHeight="1" x14ac:dyDescent="0.3">
      <c r="A40" s="72" t="s">
        <v>43</v>
      </c>
      <c r="B40" s="56"/>
      <c r="C40" s="56"/>
      <c r="D40" s="56"/>
      <c r="E40" s="109">
        <f>+[1]BYDEPT!F40</f>
        <v>6272780</v>
      </c>
      <c r="F40" s="109">
        <f>[1]BYDEPT!AE40</f>
        <v>0</v>
      </c>
      <c r="G40" s="110">
        <f t="shared" si="5"/>
        <v>6272780</v>
      </c>
      <c r="H40" s="111">
        <f>[1]BYDEPT!BD40</f>
        <v>6038550</v>
      </c>
      <c r="I40" s="77">
        <f t="shared" si="0"/>
        <v>0.96265929938559935</v>
      </c>
      <c r="J40" s="111">
        <f t="shared" si="6"/>
        <v>234230</v>
      </c>
      <c r="L40" s="111"/>
    </row>
    <row r="41" spans="1:12" ht="16.5" customHeight="1" x14ac:dyDescent="0.3">
      <c r="A41" s="72" t="s">
        <v>44</v>
      </c>
      <c r="B41" s="56"/>
      <c r="C41" s="56"/>
      <c r="D41" s="56"/>
      <c r="E41" s="109">
        <f>+[1]BYDEPT!F41</f>
        <v>1111145</v>
      </c>
      <c r="F41" s="109">
        <f>[1]BYDEPT!AE41</f>
        <v>0</v>
      </c>
      <c r="G41" s="110">
        <f t="shared" si="5"/>
        <v>1111145</v>
      </c>
      <c r="H41" s="111">
        <f>[1]BYDEPT!BD41</f>
        <v>987312</v>
      </c>
      <c r="I41" s="77">
        <f t="shared" si="0"/>
        <v>0.88855369911217708</v>
      </c>
      <c r="J41" s="111">
        <f t="shared" si="6"/>
        <v>123833</v>
      </c>
      <c r="L41" s="111"/>
    </row>
    <row r="42" spans="1:12" ht="16.5" customHeight="1" x14ac:dyDescent="0.3">
      <c r="A42" s="72" t="s">
        <v>45</v>
      </c>
      <c r="B42" s="56"/>
      <c r="C42" s="56"/>
      <c r="D42" s="56"/>
      <c r="E42" s="109">
        <f>+[1]BYDEPT!F42</f>
        <v>24299773</v>
      </c>
      <c r="F42" s="109">
        <f>[1]BYDEPT!AE42</f>
        <v>1810455</v>
      </c>
      <c r="G42" s="110">
        <f t="shared" si="5"/>
        <v>26110228</v>
      </c>
      <c r="H42" s="111">
        <f>[1]BYDEPT!BD42</f>
        <v>25893479</v>
      </c>
      <c r="I42" s="77">
        <f t="shared" si="0"/>
        <v>0.9916986937073089</v>
      </c>
      <c r="J42" s="111">
        <f t="shared" si="6"/>
        <v>216749</v>
      </c>
      <c r="L42" s="111"/>
    </row>
    <row r="43" spans="1:12" ht="16.5" customHeight="1" x14ac:dyDescent="0.3">
      <c r="A43" s="72" t="s">
        <v>46</v>
      </c>
      <c r="B43" s="56"/>
      <c r="C43" s="56"/>
      <c r="D43" s="56"/>
      <c r="E43" s="109">
        <f>+[1]BYDEPT!F43</f>
        <v>2897</v>
      </c>
      <c r="F43" s="109">
        <f>[1]BYDEPT!AE43</f>
        <v>0</v>
      </c>
      <c r="G43" s="110">
        <f t="shared" si="5"/>
        <v>2897</v>
      </c>
      <c r="H43" s="111">
        <f>[1]BYDEPT!BD43</f>
        <v>2897</v>
      </c>
      <c r="I43" s="77">
        <f t="shared" si="0"/>
        <v>1</v>
      </c>
      <c r="J43" s="111">
        <f t="shared" si="6"/>
        <v>0</v>
      </c>
      <c r="L43" s="111"/>
    </row>
    <row r="44" spans="1:12" ht="16.5" customHeight="1" x14ac:dyDescent="0.3">
      <c r="A44" s="72" t="s">
        <v>47</v>
      </c>
      <c r="B44" s="56"/>
      <c r="C44" s="56"/>
      <c r="D44" s="56"/>
      <c r="E44" s="109">
        <f>+[1]BYDEPT!F44</f>
        <v>20260782</v>
      </c>
      <c r="F44" s="109">
        <f>[1]BYDEPT!AE44</f>
        <v>0</v>
      </c>
      <c r="G44" s="110">
        <f t="shared" si="5"/>
        <v>20260782</v>
      </c>
      <c r="H44" s="111">
        <f>[1]BYDEPT!BD44</f>
        <v>20260782</v>
      </c>
      <c r="I44" s="77">
        <f t="shared" si="0"/>
        <v>1</v>
      </c>
      <c r="J44" s="111">
        <f t="shared" si="6"/>
        <v>0</v>
      </c>
      <c r="L44" s="111"/>
    </row>
    <row r="45" spans="1:12" ht="16.5" customHeight="1" x14ac:dyDescent="0.3">
      <c r="A45" s="72" t="s">
        <v>48</v>
      </c>
      <c r="B45" s="56"/>
      <c r="C45" s="56"/>
      <c r="D45" s="56"/>
      <c r="E45" s="109">
        <f>+[1]BYDEPT!F45</f>
        <v>1114273</v>
      </c>
      <c r="F45" s="109">
        <f>[1]BYDEPT!AE45</f>
        <v>0</v>
      </c>
      <c r="G45" s="110">
        <f t="shared" si="5"/>
        <v>1114273</v>
      </c>
      <c r="H45" s="111">
        <f>[1]BYDEPT!BD45</f>
        <v>1114273</v>
      </c>
      <c r="I45" s="77">
        <f t="shared" si="0"/>
        <v>1</v>
      </c>
      <c r="J45" s="111">
        <f t="shared" si="6"/>
        <v>0</v>
      </c>
      <c r="L45" s="111"/>
    </row>
    <row r="46" spans="1:12" ht="16.5" customHeight="1" x14ac:dyDescent="0.3">
      <c r="A46" s="72" t="s">
        <v>49</v>
      </c>
      <c r="B46" s="56"/>
      <c r="C46" s="56"/>
      <c r="D46" s="56"/>
      <c r="E46" s="109">
        <f>+[1]BYDEPT!F46</f>
        <v>7754238</v>
      </c>
      <c r="F46" s="109">
        <f>[1]BYDEPT!AE46</f>
        <v>0</v>
      </c>
      <c r="G46" s="110">
        <f t="shared" si="5"/>
        <v>7754238</v>
      </c>
      <c r="H46" s="111">
        <f>[1]BYDEPT!BD46</f>
        <v>7754238</v>
      </c>
      <c r="I46" s="77">
        <f t="shared" si="0"/>
        <v>1</v>
      </c>
      <c r="J46" s="111">
        <f t="shared" si="6"/>
        <v>0</v>
      </c>
      <c r="L46" s="111"/>
    </row>
    <row r="47" spans="1:12" ht="16.5" customHeight="1" x14ac:dyDescent="0.3">
      <c r="A47" s="72" t="s">
        <v>50</v>
      </c>
      <c r="B47" s="56"/>
      <c r="C47" s="56"/>
      <c r="D47" s="56"/>
      <c r="E47" s="109">
        <f>+[1]BYDEPT!F47</f>
        <v>16814910</v>
      </c>
      <c r="F47" s="109">
        <f>[1]BYDEPT!AE47</f>
        <v>0</v>
      </c>
      <c r="G47" s="110">
        <f t="shared" si="5"/>
        <v>16814910</v>
      </c>
      <c r="H47" s="111">
        <f>[1]BYDEPT!BD47</f>
        <v>16814910</v>
      </c>
      <c r="I47" s="77">
        <f t="shared" si="0"/>
        <v>1</v>
      </c>
      <c r="J47" s="111">
        <f t="shared" si="6"/>
        <v>0</v>
      </c>
      <c r="L47" s="111"/>
    </row>
    <row r="48" spans="1:12" ht="16.5" customHeight="1" x14ac:dyDescent="0.3">
      <c r="A48" s="72" t="s">
        <v>51</v>
      </c>
      <c r="B48" s="56"/>
      <c r="C48" s="56"/>
      <c r="D48" s="56"/>
      <c r="E48" s="109">
        <f>+[1]BYDEPT!F48</f>
        <v>1821694</v>
      </c>
      <c r="F48" s="109">
        <f>[1]BYDEPT!AE48</f>
        <v>0</v>
      </c>
      <c r="G48" s="110">
        <f t="shared" si="5"/>
        <v>1821694</v>
      </c>
      <c r="H48" s="111">
        <f>[1]BYDEPT!BD48</f>
        <v>1821694</v>
      </c>
      <c r="I48" s="77">
        <f t="shared" si="0"/>
        <v>1</v>
      </c>
      <c r="J48" s="111">
        <f t="shared" si="6"/>
        <v>0</v>
      </c>
      <c r="L48" s="111"/>
    </row>
    <row r="49" spans="1:13" ht="16.5" customHeight="1" x14ac:dyDescent="0.3">
      <c r="A49" s="72" t="s">
        <v>52</v>
      </c>
      <c r="B49" s="56"/>
      <c r="C49" s="56"/>
      <c r="D49" s="56"/>
      <c r="E49" s="109">
        <f>+[1]BYDEPT!F49</f>
        <v>355101</v>
      </c>
      <c r="F49" s="109">
        <f>[1]BYDEPT!AE49</f>
        <v>0</v>
      </c>
      <c r="G49" s="110">
        <f t="shared" si="5"/>
        <v>355101</v>
      </c>
      <c r="H49" s="111">
        <f>[1]BYDEPT!BD49</f>
        <v>355101</v>
      </c>
      <c r="I49" s="77">
        <f t="shared" si="0"/>
        <v>1</v>
      </c>
      <c r="J49" s="111">
        <f t="shared" si="6"/>
        <v>0</v>
      </c>
      <c r="L49" s="111"/>
    </row>
    <row r="50" spans="1:13" ht="16.5" hidden="1" customHeight="1" x14ac:dyDescent="0.3">
      <c r="A50" s="72"/>
      <c r="B50" s="56"/>
      <c r="C50" s="56"/>
      <c r="D50" s="56"/>
      <c r="E50" s="109"/>
      <c r="F50" s="109"/>
      <c r="G50" s="110"/>
      <c r="H50" s="111"/>
      <c r="I50" s="77"/>
      <c r="J50" s="111"/>
      <c r="L50" s="111"/>
    </row>
    <row r="51" spans="1:13" ht="16.5" customHeight="1" x14ac:dyDescent="0.3">
      <c r="A51" s="72" t="s">
        <v>92</v>
      </c>
      <c r="B51" s="56"/>
      <c r="C51" s="56"/>
      <c r="D51" s="56"/>
      <c r="E51" s="112">
        <f>SUM(E52:E55)+SUM(E58:E70)+SUM(E75:E90)</f>
        <v>10583698</v>
      </c>
      <c r="F51" s="112">
        <f>SUM(F52:F55)+SUM(F58:F70)+SUM(F75:F90)</f>
        <v>0</v>
      </c>
      <c r="G51" s="113">
        <f>SUM(G52:G55)+SUM(G58:G70)+SUM(G75:G90)</f>
        <v>10583698</v>
      </c>
      <c r="H51" s="114">
        <f>SUM(H52:H55)+SUM(H58:H70)+SUM(H75:H90)</f>
        <v>9971936</v>
      </c>
      <c r="I51" s="115">
        <f>H51/G51</f>
        <v>0.94219770821125093</v>
      </c>
      <c r="J51" s="114">
        <f>SUM(J52:J55)+SUM(J58:J70)+SUM(J75:J90)</f>
        <v>611762</v>
      </c>
      <c r="L51" s="114"/>
      <c r="M51" s="101"/>
    </row>
    <row r="52" spans="1:13" ht="16.5" customHeight="1" x14ac:dyDescent="0.3">
      <c r="A52" s="72" t="s">
        <v>53</v>
      </c>
      <c r="B52" s="56"/>
      <c r="C52" s="56"/>
      <c r="D52" s="56"/>
      <c r="E52" s="109">
        <f>+[1]BYDEPT!F52</f>
        <v>40000</v>
      </c>
      <c r="F52" s="109">
        <f>[1]BYDEPT!AE52</f>
        <v>0</v>
      </c>
      <c r="G52" s="110">
        <f>E52+F52</f>
        <v>40000</v>
      </c>
      <c r="H52" s="111">
        <f>[1]BYDEPT!BD52</f>
        <v>40000</v>
      </c>
      <c r="I52" s="77">
        <f>H52/G52</f>
        <v>1</v>
      </c>
      <c r="J52" s="111">
        <f>G52-H52</f>
        <v>0</v>
      </c>
      <c r="L52" s="111"/>
    </row>
    <row r="53" spans="1:13" ht="16.5" customHeight="1" x14ac:dyDescent="0.3">
      <c r="A53" s="72" t="s">
        <v>54</v>
      </c>
      <c r="B53" s="56"/>
      <c r="C53" s="56"/>
      <c r="D53" s="56"/>
      <c r="E53" s="109">
        <f>+[1]BYDEPT!F53</f>
        <v>78250</v>
      </c>
      <c r="F53" s="109">
        <f>[1]BYDEPT!AE53</f>
        <v>0</v>
      </c>
      <c r="G53" s="110">
        <f>E53+F53</f>
        <v>78250</v>
      </c>
      <c r="H53" s="111">
        <f>[1]BYDEPT!BD53</f>
        <v>78250</v>
      </c>
      <c r="I53" s="77">
        <f>H53/G53</f>
        <v>1</v>
      </c>
      <c r="J53" s="111">
        <f>G53-H53</f>
        <v>0</v>
      </c>
      <c r="L53" s="111"/>
    </row>
    <row r="54" spans="1:13" ht="16.5" customHeight="1" x14ac:dyDescent="0.3">
      <c r="A54" s="72" t="s">
        <v>55</v>
      </c>
      <c r="B54" s="56"/>
      <c r="C54" s="56"/>
      <c r="D54" s="56"/>
      <c r="E54" s="109">
        <f>+[1]BYDEPT!F54</f>
        <v>82792</v>
      </c>
      <c r="F54" s="109">
        <f>[1]BYDEPT!AE54</f>
        <v>0</v>
      </c>
      <c r="G54" s="110">
        <f>E54+F54</f>
        <v>82792</v>
      </c>
      <c r="H54" s="111">
        <f>[1]BYDEPT!BD54</f>
        <v>82792</v>
      </c>
      <c r="I54" s="77">
        <f>H54/G54</f>
        <v>1</v>
      </c>
      <c r="J54" s="111">
        <f>G54-H54</f>
        <v>0</v>
      </c>
      <c r="L54" s="111"/>
    </row>
    <row r="55" spans="1:13" ht="16.5" customHeight="1" x14ac:dyDescent="0.3">
      <c r="A55" s="72" t="s">
        <v>56</v>
      </c>
      <c r="B55" s="56"/>
      <c r="C55" s="56"/>
      <c r="D55" s="56"/>
      <c r="E55" s="109">
        <f>+[1]BYDEPT!F55</f>
        <v>2368769</v>
      </c>
      <c r="F55" s="109">
        <f>SUM(F56:F57)</f>
        <v>0</v>
      </c>
      <c r="G55" s="110">
        <f>SUM(G56:G57)</f>
        <v>2368769</v>
      </c>
      <c r="H55" s="111">
        <f>+[1]BYDEPT!BD55</f>
        <v>2368769</v>
      </c>
      <c r="I55" s="77">
        <f t="shared" ref="I55:I90" si="7">H55/G55</f>
        <v>1</v>
      </c>
      <c r="J55" s="111">
        <f>SUM(J56:J57)</f>
        <v>0</v>
      </c>
      <c r="L55" s="111"/>
    </row>
    <row r="56" spans="1:13" ht="16.5" hidden="1" customHeight="1" x14ac:dyDescent="0.3">
      <c r="A56" s="72" t="s">
        <v>57</v>
      </c>
      <c r="B56" s="56"/>
      <c r="C56" s="56"/>
      <c r="D56" s="56"/>
      <c r="E56" s="109">
        <f>+[1]BYDEPT!F56</f>
        <v>2138428</v>
      </c>
      <c r="F56" s="109">
        <f>[1]BYDEPT!AE56</f>
        <v>0</v>
      </c>
      <c r="G56" s="110">
        <f t="shared" ref="G56:G69" si="8">E56+F56</f>
        <v>2138428</v>
      </c>
      <c r="H56" s="111">
        <f>[1]BYDEPT!BD56</f>
        <v>2138428</v>
      </c>
      <c r="I56" s="77">
        <f t="shared" si="7"/>
        <v>1</v>
      </c>
      <c r="J56" s="111">
        <f t="shared" ref="J56:J69" si="9">G56-H56</f>
        <v>0</v>
      </c>
      <c r="L56" s="111"/>
    </row>
    <row r="57" spans="1:13" ht="16.5" hidden="1" customHeight="1" x14ac:dyDescent="0.3">
      <c r="A57" s="72" t="s">
        <v>58</v>
      </c>
      <c r="B57" s="56"/>
      <c r="C57" s="56"/>
      <c r="D57" s="56"/>
      <c r="E57" s="109">
        <f>+[1]BYDEPT!F57</f>
        <v>230341</v>
      </c>
      <c r="F57" s="109">
        <f>[1]BYDEPT!AE57</f>
        <v>0</v>
      </c>
      <c r="G57" s="110">
        <f t="shared" si="8"/>
        <v>230341</v>
      </c>
      <c r="H57" s="111">
        <f>[1]BYDEPT!BD57</f>
        <v>230341</v>
      </c>
      <c r="I57" s="77"/>
      <c r="J57" s="111">
        <f t="shared" si="9"/>
        <v>0</v>
      </c>
      <c r="L57" s="111"/>
    </row>
    <row r="58" spans="1:13" ht="16.5" customHeight="1" x14ac:dyDescent="0.3">
      <c r="A58" s="72" t="s">
        <v>59</v>
      </c>
      <c r="B58" s="56"/>
      <c r="C58" s="56"/>
      <c r="D58" s="56"/>
      <c r="E58" s="109">
        <f>+[1]BYDEPT!F58</f>
        <v>41066</v>
      </c>
      <c r="F58" s="109">
        <f>[1]BYDEPT!AE58</f>
        <v>0</v>
      </c>
      <c r="G58" s="110">
        <f t="shared" si="8"/>
        <v>41066</v>
      </c>
      <c r="H58" s="111">
        <f>[1]BYDEPT!BD58</f>
        <v>41066</v>
      </c>
      <c r="I58" s="77">
        <f t="shared" si="7"/>
        <v>1</v>
      </c>
      <c r="J58" s="111">
        <f t="shared" si="9"/>
        <v>0</v>
      </c>
      <c r="L58" s="111"/>
    </row>
    <row r="59" spans="1:13" ht="16.5" customHeight="1" x14ac:dyDescent="0.3">
      <c r="A59" s="72" t="s">
        <v>60</v>
      </c>
      <c r="B59" s="56"/>
      <c r="C59" s="56"/>
      <c r="D59" s="56"/>
      <c r="E59" s="109">
        <f>+[1]BYDEPT!F59</f>
        <v>119075</v>
      </c>
      <c r="F59" s="109">
        <f>[1]BYDEPT!AE59</f>
        <v>0</v>
      </c>
      <c r="G59" s="110">
        <f t="shared" si="8"/>
        <v>119075</v>
      </c>
      <c r="H59" s="111">
        <f>[1]BYDEPT!BD59</f>
        <v>119075</v>
      </c>
      <c r="I59" s="77">
        <f t="shared" si="7"/>
        <v>1</v>
      </c>
      <c r="J59" s="111">
        <f t="shared" si="9"/>
        <v>0</v>
      </c>
      <c r="L59" s="111"/>
    </row>
    <row r="60" spans="1:13" ht="16.5" customHeight="1" x14ac:dyDescent="0.3">
      <c r="A60" s="72" t="s">
        <v>61</v>
      </c>
      <c r="B60" s="56"/>
      <c r="C60" s="56"/>
      <c r="D60" s="56"/>
      <c r="E60" s="109">
        <f>+[1]BYDEPT!F60</f>
        <v>477354</v>
      </c>
      <c r="F60" s="109">
        <f>[1]BYDEPT!AE60</f>
        <v>0</v>
      </c>
      <c r="G60" s="110">
        <f t="shared" si="8"/>
        <v>477354</v>
      </c>
      <c r="H60" s="111">
        <f>[1]BYDEPT!BD60</f>
        <v>477354</v>
      </c>
      <c r="I60" s="77">
        <f t="shared" si="7"/>
        <v>1</v>
      </c>
      <c r="J60" s="111">
        <f t="shared" si="9"/>
        <v>0</v>
      </c>
      <c r="L60" s="111"/>
    </row>
    <row r="61" spans="1:13" ht="16.5" customHeight="1" x14ac:dyDescent="0.3">
      <c r="A61" s="72" t="s">
        <v>62</v>
      </c>
      <c r="B61" s="56"/>
      <c r="C61" s="56"/>
      <c r="D61" s="56"/>
      <c r="E61" s="109">
        <f>+[1]BYDEPT!F61</f>
        <v>56824</v>
      </c>
      <c r="F61" s="109">
        <f>[1]BYDEPT!AE61</f>
        <v>0</v>
      </c>
      <c r="G61" s="110">
        <f t="shared" si="8"/>
        <v>56824</v>
      </c>
      <c r="H61" s="111">
        <f>[1]BYDEPT!BD61</f>
        <v>56824</v>
      </c>
      <c r="I61" s="77">
        <f t="shared" si="7"/>
        <v>1</v>
      </c>
      <c r="J61" s="111">
        <f t="shared" si="9"/>
        <v>0</v>
      </c>
      <c r="L61" s="111"/>
    </row>
    <row r="62" spans="1:13" ht="16.5" customHeight="1" x14ac:dyDescent="0.3">
      <c r="A62" s="72" t="s">
        <v>220</v>
      </c>
      <c r="B62" s="56"/>
      <c r="C62" s="56"/>
      <c r="D62" s="56"/>
      <c r="E62" s="109">
        <f>+[1]BYDEPT!F62</f>
        <v>57976</v>
      </c>
      <c r="F62" s="109">
        <f>[1]BYDEPT!AE62</f>
        <v>0</v>
      </c>
      <c r="G62" s="110">
        <f t="shared" si="8"/>
        <v>57976</v>
      </c>
      <c r="H62" s="111">
        <f>[1]BYDEPT!BD62</f>
        <v>57976</v>
      </c>
      <c r="I62" s="77">
        <f t="shared" si="7"/>
        <v>1</v>
      </c>
      <c r="J62" s="111">
        <f t="shared" si="9"/>
        <v>0</v>
      </c>
      <c r="L62" s="111"/>
    </row>
    <row r="63" spans="1:13" ht="16.5" customHeight="1" x14ac:dyDescent="0.3">
      <c r="A63" s="72" t="s">
        <v>63</v>
      </c>
      <c r="B63" s="56"/>
      <c r="C63" s="56"/>
      <c r="D63" s="56"/>
      <c r="E63" s="109">
        <f>+[1]BYDEPT!F63</f>
        <v>63195</v>
      </c>
      <c r="F63" s="109">
        <f>[1]BYDEPT!AE63</f>
        <v>0</v>
      </c>
      <c r="G63" s="110">
        <f t="shared" si="8"/>
        <v>63195</v>
      </c>
      <c r="H63" s="111">
        <f>[1]BYDEPT!BD63</f>
        <v>63195</v>
      </c>
      <c r="I63" s="77">
        <f t="shared" si="7"/>
        <v>1</v>
      </c>
      <c r="J63" s="111">
        <f t="shared" si="9"/>
        <v>0</v>
      </c>
      <c r="L63" s="111"/>
    </row>
    <row r="64" spans="1:13" ht="16.5" customHeight="1" x14ac:dyDescent="0.3">
      <c r="A64" s="72" t="s">
        <v>178</v>
      </c>
      <c r="B64" s="56"/>
      <c r="C64" s="56"/>
      <c r="D64" s="56"/>
      <c r="E64" s="109">
        <f>+[1]BYDEPT!F64</f>
        <v>99057</v>
      </c>
      <c r="F64" s="109">
        <f>[1]BYDEPT!AE64</f>
        <v>0</v>
      </c>
      <c r="G64" s="110">
        <f t="shared" si="8"/>
        <v>99057</v>
      </c>
      <c r="H64" s="111">
        <f>[1]BYDEPT!BD64</f>
        <v>99057</v>
      </c>
      <c r="I64" s="77">
        <f t="shared" si="7"/>
        <v>1</v>
      </c>
      <c r="J64" s="111">
        <f t="shared" si="9"/>
        <v>0</v>
      </c>
      <c r="L64" s="111"/>
    </row>
    <row r="65" spans="1:12" ht="16.5" customHeight="1" x14ac:dyDescent="0.3">
      <c r="A65" s="72" t="s">
        <v>64</v>
      </c>
      <c r="B65" s="56"/>
      <c r="C65" s="56"/>
      <c r="D65" s="56"/>
      <c r="E65" s="109">
        <f>+[1]BYDEPT!F65</f>
        <v>189434</v>
      </c>
      <c r="F65" s="109">
        <f>[1]BYDEPT!AE65</f>
        <v>0</v>
      </c>
      <c r="G65" s="110">
        <f t="shared" si="8"/>
        <v>189434</v>
      </c>
      <c r="H65" s="111">
        <f>[1]BYDEPT!BD65</f>
        <v>189434</v>
      </c>
      <c r="I65" s="77">
        <f t="shared" si="7"/>
        <v>1</v>
      </c>
      <c r="J65" s="111">
        <f t="shared" si="9"/>
        <v>0</v>
      </c>
      <c r="L65" s="111"/>
    </row>
    <row r="66" spans="1:12" ht="16.5" customHeight="1" x14ac:dyDescent="0.3">
      <c r="A66" s="72" t="s">
        <v>65</v>
      </c>
      <c r="B66" s="56"/>
      <c r="C66" s="56"/>
      <c r="D66" s="56"/>
      <c r="E66" s="109">
        <f>+[1]BYDEPT!F66</f>
        <v>119507</v>
      </c>
      <c r="F66" s="109">
        <f>[1]BYDEPT!AE66</f>
        <v>0</v>
      </c>
      <c r="G66" s="110">
        <f t="shared" si="8"/>
        <v>119507</v>
      </c>
      <c r="H66" s="111">
        <f>[1]BYDEPT!BD66</f>
        <v>119507</v>
      </c>
      <c r="I66" s="77">
        <f t="shared" si="7"/>
        <v>1</v>
      </c>
      <c r="J66" s="111">
        <f t="shared" si="9"/>
        <v>0</v>
      </c>
      <c r="L66" s="111"/>
    </row>
    <row r="67" spans="1:12" ht="16.5" customHeight="1" x14ac:dyDescent="0.3">
      <c r="A67" s="72" t="s">
        <v>66</v>
      </c>
      <c r="B67" s="56"/>
      <c r="C67" s="56"/>
      <c r="D67" s="56"/>
      <c r="E67" s="109">
        <f>+[1]BYDEPT!F67</f>
        <v>99942</v>
      </c>
      <c r="F67" s="109">
        <f>[1]BYDEPT!AE67</f>
        <v>0</v>
      </c>
      <c r="G67" s="110">
        <f t="shared" si="8"/>
        <v>99942</v>
      </c>
      <c r="H67" s="111">
        <f>[1]BYDEPT!BD67</f>
        <v>99942</v>
      </c>
      <c r="I67" s="77">
        <f t="shared" si="7"/>
        <v>1</v>
      </c>
      <c r="J67" s="111">
        <f t="shared" si="9"/>
        <v>0</v>
      </c>
      <c r="L67" s="111"/>
    </row>
    <row r="68" spans="1:12" ht="16.5" customHeight="1" x14ac:dyDescent="0.3">
      <c r="A68" s="72" t="s">
        <v>67</v>
      </c>
      <c r="B68" s="56"/>
      <c r="C68" s="56"/>
      <c r="D68" s="56"/>
      <c r="E68" s="109">
        <f>+[1]BYDEPT!F68</f>
        <v>23287</v>
      </c>
      <c r="F68" s="109">
        <f>[1]BYDEPT!AE68</f>
        <v>0</v>
      </c>
      <c r="G68" s="110">
        <f t="shared" si="8"/>
        <v>23287</v>
      </c>
      <c r="H68" s="111">
        <f>[1]BYDEPT!BD68</f>
        <v>23287</v>
      </c>
      <c r="I68" s="77">
        <f t="shared" si="7"/>
        <v>1</v>
      </c>
      <c r="J68" s="111">
        <f t="shared" si="9"/>
        <v>0</v>
      </c>
      <c r="L68" s="111"/>
    </row>
    <row r="69" spans="1:12" ht="16.5" customHeight="1" x14ac:dyDescent="0.3">
      <c r="A69" s="72" t="s">
        <v>68</v>
      </c>
      <c r="B69" s="56"/>
      <c r="C69" s="56"/>
      <c r="D69" s="56"/>
      <c r="E69" s="109">
        <f>+[1]BYDEPT!F69</f>
        <v>154497</v>
      </c>
      <c r="F69" s="109">
        <f>[1]BYDEPT!AE69</f>
        <v>0</v>
      </c>
      <c r="G69" s="110">
        <f t="shared" si="8"/>
        <v>154497</v>
      </c>
      <c r="H69" s="111">
        <f>[1]BYDEPT!BD69</f>
        <v>154497</v>
      </c>
      <c r="I69" s="77">
        <f t="shared" si="7"/>
        <v>1</v>
      </c>
      <c r="J69" s="111">
        <f t="shared" si="9"/>
        <v>0</v>
      </c>
      <c r="L69" s="111"/>
    </row>
    <row r="70" spans="1:12" ht="16.5" customHeight="1" x14ac:dyDescent="0.3">
      <c r="A70" s="72" t="s">
        <v>69</v>
      </c>
      <c r="B70" s="56"/>
      <c r="C70" s="56"/>
      <c r="D70" s="56"/>
      <c r="E70" s="112">
        <f>SUM(E71:E74)</f>
        <v>1737192</v>
      </c>
      <c r="F70" s="112">
        <f>SUM(F71:F74)</f>
        <v>0</v>
      </c>
      <c r="G70" s="113">
        <f>SUM(G71:G74)</f>
        <v>1737192</v>
      </c>
      <c r="H70" s="114">
        <f>SUM(H71:H74)</f>
        <v>1158430</v>
      </c>
      <c r="I70" s="115">
        <f t="shared" si="7"/>
        <v>0.66684051043292858</v>
      </c>
      <c r="J70" s="114">
        <f>SUM(J71:J74)</f>
        <v>578762</v>
      </c>
      <c r="L70" s="114"/>
    </row>
    <row r="71" spans="1:12" ht="16.5" customHeight="1" x14ac:dyDescent="0.3">
      <c r="A71" s="72" t="s">
        <v>70</v>
      </c>
      <c r="B71" s="56"/>
      <c r="C71" s="56"/>
      <c r="D71" s="56"/>
      <c r="E71" s="109">
        <f>[1]BYDEPT!AJ71</f>
        <v>94165</v>
      </c>
      <c r="F71" s="109">
        <f>[1]BYDEPT!AE71</f>
        <v>0</v>
      </c>
      <c r="G71" s="110">
        <f t="shared" ref="G71:G90" si="10">E71+F71</f>
        <v>94165</v>
      </c>
      <c r="H71" s="111">
        <f>[1]BYDEPT!BD71</f>
        <v>39165</v>
      </c>
      <c r="I71" s="77">
        <f t="shared" si="7"/>
        <v>0.41591886582063398</v>
      </c>
      <c r="J71" s="111">
        <f t="shared" ref="J71:J90" si="11">G71-H71</f>
        <v>55000</v>
      </c>
      <c r="L71" s="111"/>
    </row>
    <row r="72" spans="1:12" ht="16.5" customHeight="1" x14ac:dyDescent="0.3">
      <c r="A72" s="72" t="s">
        <v>71</v>
      </c>
      <c r="B72" s="56"/>
      <c r="C72" s="56"/>
      <c r="D72" s="56"/>
      <c r="E72" s="109">
        <f>[1]BYDEPT!AJ72</f>
        <v>788049</v>
      </c>
      <c r="F72" s="109">
        <f>[1]BYDEPT!AE72</f>
        <v>0</v>
      </c>
      <c r="G72" s="110">
        <f t="shared" si="10"/>
        <v>788049</v>
      </c>
      <c r="H72" s="111">
        <f>[1]BYDEPT!BD72</f>
        <v>743049</v>
      </c>
      <c r="I72" s="77">
        <f t="shared" si="7"/>
        <v>0.94289695183928923</v>
      </c>
      <c r="J72" s="111">
        <f t="shared" si="11"/>
        <v>45000</v>
      </c>
      <c r="L72" s="111"/>
    </row>
    <row r="73" spans="1:12" ht="16.5" customHeight="1" x14ac:dyDescent="0.3">
      <c r="A73" s="72" t="s">
        <v>72</v>
      </c>
      <c r="B73" s="56"/>
      <c r="C73" s="56"/>
      <c r="D73" s="56"/>
      <c r="E73" s="109">
        <f>[1]BYDEPT!AJ73</f>
        <v>270221</v>
      </c>
      <c r="F73" s="109">
        <f>[1]BYDEPT!AE73</f>
        <v>0</v>
      </c>
      <c r="G73" s="110">
        <f t="shared" si="10"/>
        <v>270221</v>
      </c>
      <c r="H73" s="111">
        <f>[1]BYDEPT!BD73</f>
        <v>270221</v>
      </c>
      <c r="I73" s="77">
        <f t="shared" si="7"/>
        <v>1</v>
      </c>
      <c r="J73" s="111">
        <f t="shared" si="11"/>
        <v>0</v>
      </c>
      <c r="L73" s="111"/>
    </row>
    <row r="74" spans="1:12" ht="16.5" customHeight="1" x14ac:dyDescent="0.3">
      <c r="A74" s="72" t="s">
        <v>73</v>
      </c>
      <c r="B74" s="56"/>
      <c r="C74" s="56"/>
      <c r="D74" s="56"/>
      <c r="E74" s="109">
        <f>[1]BYDEPT!AJ74</f>
        <v>584757</v>
      </c>
      <c r="F74" s="109">
        <f>[1]BYDEPT!AE74</f>
        <v>0</v>
      </c>
      <c r="G74" s="110">
        <f t="shared" si="10"/>
        <v>584757</v>
      </c>
      <c r="H74" s="111">
        <f>[1]BYDEPT!BD74</f>
        <v>105995</v>
      </c>
      <c r="I74" s="77">
        <f t="shared" si="7"/>
        <v>0.18126332818589602</v>
      </c>
      <c r="J74" s="111">
        <f t="shared" si="11"/>
        <v>478762</v>
      </c>
      <c r="L74" s="111"/>
    </row>
    <row r="75" spans="1:12" ht="16.5" customHeight="1" x14ac:dyDescent="0.3">
      <c r="A75" s="72" t="s">
        <v>74</v>
      </c>
      <c r="B75" s="56"/>
      <c r="C75" s="56"/>
      <c r="D75" s="56"/>
      <c r="E75" s="109">
        <f>[1]BYDEPT!AJ75</f>
        <v>774823</v>
      </c>
      <c r="F75" s="109">
        <f>[1]BYDEPT!AE75</f>
        <v>0</v>
      </c>
      <c r="G75" s="110">
        <f t="shared" si="10"/>
        <v>774823</v>
      </c>
      <c r="H75" s="111">
        <f>[1]BYDEPT!BD75</f>
        <v>774823</v>
      </c>
      <c r="I75" s="77">
        <f t="shared" si="7"/>
        <v>1</v>
      </c>
      <c r="J75" s="111">
        <f t="shared" si="11"/>
        <v>0</v>
      </c>
      <c r="L75" s="111"/>
    </row>
    <row r="76" spans="1:12" ht="16.5" customHeight="1" x14ac:dyDescent="0.3">
      <c r="A76" s="72" t="s">
        <v>175</v>
      </c>
      <c r="B76" s="56"/>
      <c r="C76" s="56"/>
      <c r="D76" s="56"/>
      <c r="E76" s="109">
        <f>[1]BYDEPT!AJ76</f>
        <v>451779</v>
      </c>
      <c r="F76" s="109">
        <f>[1]BYDEPT!AE76</f>
        <v>0</v>
      </c>
      <c r="G76" s="110">
        <f t="shared" si="10"/>
        <v>451779</v>
      </c>
      <c r="H76" s="111">
        <f>[1]BYDEPT!BD76</f>
        <v>436779</v>
      </c>
      <c r="I76" s="77">
        <f t="shared" si="7"/>
        <v>0.96679792553438737</v>
      </c>
      <c r="J76" s="111">
        <f t="shared" si="11"/>
        <v>15000</v>
      </c>
      <c r="L76" s="111"/>
    </row>
    <row r="77" spans="1:12" ht="15.75" customHeight="1" x14ac:dyDescent="0.3">
      <c r="A77" s="72" t="s">
        <v>75</v>
      </c>
      <c r="B77" s="56"/>
      <c r="C77" s="56"/>
      <c r="D77" s="56"/>
      <c r="E77" s="109">
        <f>[1]BYDEPT!AJ77</f>
        <v>530030</v>
      </c>
      <c r="F77" s="109">
        <f>[1]BYDEPT!AE77</f>
        <v>0</v>
      </c>
      <c r="G77" s="110">
        <f t="shared" si="10"/>
        <v>530030</v>
      </c>
      <c r="H77" s="111">
        <f>[1]BYDEPT!BD77</f>
        <v>530030</v>
      </c>
      <c r="I77" s="77">
        <f t="shared" si="7"/>
        <v>1</v>
      </c>
      <c r="J77" s="111">
        <f t="shared" si="11"/>
        <v>0</v>
      </c>
      <c r="L77" s="111"/>
    </row>
    <row r="78" spans="1:12" ht="16.5" customHeight="1" x14ac:dyDescent="0.3">
      <c r="A78" s="72" t="s">
        <v>76</v>
      </c>
      <c r="B78" s="56"/>
      <c r="C78" s="56"/>
      <c r="D78" s="56"/>
      <c r="E78" s="109">
        <f>[1]BYDEPT!AJ78</f>
        <v>91622</v>
      </c>
      <c r="F78" s="109">
        <f>[1]BYDEPT!AE78</f>
        <v>0</v>
      </c>
      <c r="G78" s="110">
        <f t="shared" si="10"/>
        <v>91622</v>
      </c>
      <c r="H78" s="111">
        <f>[1]BYDEPT!BD78</f>
        <v>91622</v>
      </c>
      <c r="I78" s="77">
        <f t="shared" si="7"/>
        <v>1</v>
      </c>
      <c r="J78" s="111">
        <f t="shared" si="11"/>
        <v>0</v>
      </c>
      <c r="L78" s="111"/>
    </row>
    <row r="79" spans="1:12" ht="16.5" customHeight="1" x14ac:dyDescent="0.3">
      <c r="A79" s="72" t="s">
        <v>77</v>
      </c>
      <c r="B79" s="56"/>
      <c r="C79" s="56"/>
      <c r="D79" s="56"/>
      <c r="E79" s="109">
        <f>[1]BYDEPT!AJ79</f>
        <v>314747</v>
      </c>
      <c r="F79" s="109">
        <f>[1]BYDEPT!AE79</f>
        <v>0</v>
      </c>
      <c r="G79" s="110">
        <f t="shared" si="10"/>
        <v>314747</v>
      </c>
      <c r="H79" s="111">
        <f>[1]BYDEPT!BD79</f>
        <v>314747</v>
      </c>
      <c r="I79" s="77">
        <f t="shared" si="7"/>
        <v>1</v>
      </c>
      <c r="J79" s="111">
        <f t="shared" si="11"/>
        <v>0</v>
      </c>
      <c r="L79" s="111"/>
    </row>
    <row r="80" spans="1:12" ht="16.5" customHeight="1" x14ac:dyDescent="0.3">
      <c r="A80" s="72" t="s">
        <v>78</v>
      </c>
      <c r="B80" s="56"/>
      <c r="C80" s="56"/>
      <c r="D80" s="56"/>
      <c r="E80" s="109">
        <f>[1]BYDEPT!AJ80</f>
        <v>582280</v>
      </c>
      <c r="F80" s="109">
        <f>[1]BYDEPT!AE80</f>
        <v>0</v>
      </c>
      <c r="G80" s="110">
        <f>E80+F80</f>
        <v>582280</v>
      </c>
      <c r="H80" s="111">
        <f>[1]BYDEPT!BD80</f>
        <v>582280</v>
      </c>
      <c r="I80" s="77">
        <f>H80/G80</f>
        <v>1</v>
      </c>
      <c r="J80" s="111">
        <f t="shared" si="11"/>
        <v>0</v>
      </c>
      <c r="L80" s="111"/>
    </row>
    <row r="81" spans="1:12" ht="16.5" customHeight="1" x14ac:dyDescent="0.3">
      <c r="A81" s="72" t="s">
        <v>179</v>
      </c>
      <c r="B81" s="56"/>
      <c r="C81" s="56"/>
      <c r="D81" s="56"/>
      <c r="E81" s="109">
        <f>[1]BYDEPT!AJ81</f>
        <v>45826</v>
      </c>
      <c r="F81" s="109">
        <f>[1]BYDEPT!AE81</f>
        <v>0</v>
      </c>
      <c r="G81" s="110">
        <f>E81+F81</f>
        <v>45826</v>
      </c>
      <c r="H81" s="111">
        <f>[1]BYDEPT!BD81</f>
        <v>45826</v>
      </c>
      <c r="I81" s="77">
        <f>H81/G81</f>
        <v>1</v>
      </c>
      <c r="J81" s="111">
        <f t="shared" si="11"/>
        <v>0</v>
      </c>
      <c r="L81" s="111"/>
    </row>
    <row r="82" spans="1:12" ht="16.5" customHeight="1" x14ac:dyDescent="0.3">
      <c r="A82" s="18" t="s">
        <v>221</v>
      </c>
      <c r="B82" s="56"/>
      <c r="C82" s="56"/>
      <c r="D82" s="56"/>
      <c r="E82" s="109">
        <f>[1]BYDEPT!AJ82</f>
        <v>168778</v>
      </c>
      <c r="F82" s="109">
        <f>[1]BYDEPT!AE82</f>
        <v>0</v>
      </c>
      <c r="G82" s="110">
        <f t="shared" si="10"/>
        <v>168778</v>
      </c>
      <c r="H82" s="111">
        <f>[1]BYDEPT!BD82</f>
        <v>168778</v>
      </c>
      <c r="I82" s="77">
        <f t="shared" si="7"/>
        <v>1</v>
      </c>
      <c r="J82" s="111">
        <f t="shared" si="11"/>
        <v>0</v>
      </c>
      <c r="L82" s="111"/>
    </row>
    <row r="83" spans="1:12" ht="16.5" customHeight="1" x14ac:dyDescent="0.3">
      <c r="A83" s="18" t="s">
        <v>222</v>
      </c>
      <c r="B83" s="56"/>
      <c r="C83" s="56"/>
      <c r="D83" s="56"/>
      <c r="E83" s="109">
        <f>[1]BYDEPT!AJ83</f>
        <v>57265</v>
      </c>
      <c r="F83" s="109">
        <f>[1]BYDEPT!AE83</f>
        <v>0</v>
      </c>
      <c r="G83" s="110">
        <f t="shared" si="10"/>
        <v>57265</v>
      </c>
      <c r="H83" s="111">
        <f>[1]BYDEPT!BD83</f>
        <v>57265</v>
      </c>
      <c r="I83" s="77">
        <f t="shared" si="7"/>
        <v>1</v>
      </c>
      <c r="J83" s="111">
        <f t="shared" si="11"/>
        <v>0</v>
      </c>
      <c r="L83" s="111"/>
    </row>
    <row r="84" spans="1:12" ht="16.5" customHeight="1" x14ac:dyDescent="0.3">
      <c r="A84" s="18" t="s">
        <v>223</v>
      </c>
      <c r="B84" s="56"/>
      <c r="C84" s="56"/>
      <c r="D84" s="56"/>
      <c r="E84" s="109">
        <f>[1]BYDEPT!AJ84</f>
        <v>915357</v>
      </c>
      <c r="F84" s="109">
        <f>[1]BYDEPT!AE84</f>
        <v>0</v>
      </c>
      <c r="G84" s="110">
        <f t="shared" si="10"/>
        <v>915357</v>
      </c>
      <c r="H84" s="111">
        <f>[1]BYDEPT!BD84</f>
        <v>897357</v>
      </c>
      <c r="I84" s="77">
        <f t="shared" si="7"/>
        <v>0.98033554121506694</v>
      </c>
      <c r="J84" s="111">
        <f t="shared" si="11"/>
        <v>18000</v>
      </c>
      <c r="L84" s="111"/>
    </row>
    <row r="85" spans="1:12" ht="16.5" customHeight="1" x14ac:dyDescent="0.3">
      <c r="A85" s="18" t="s">
        <v>80</v>
      </c>
      <c r="B85" s="56"/>
      <c r="C85" s="56"/>
      <c r="D85" s="56"/>
      <c r="E85" s="109">
        <f>[1]BYDEPT!AJ85</f>
        <v>114320</v>
      </c>
      <c r="F85" s="109">
        <f>[1]BYDEPT!AE85</f>
        <v>0</v>
      </c>
      <c r="G85" s="110">
        <f t="shared" si="10"/>
        <v>114320</v>
      </c>
      <c r="H85" s="111">
        <f>[1]BYDEPT!BD85</f>
        <v>114320</v>
      </c>
      <c r="I85" s="77">
        <f t="shared" si="7"/>
        <v>1</v>
      </c>
      <c r="J85" s="111">
        <f t="shared" si="11"/>
        <v>0</v>
      </c>
      <c r="L85" s="111"/>
    </row>
    <row r="86" spans="1:12" ht="16.5" customHeight="1" x14ac:dyDescent="0.3">
      <c r="A86" s="18" t="s">
        <v>82</v>
      </c>
      <c r="B86" s="56"/>
      <c r="C86" s="56"/>
      <c r="D86" s="56"/>
      <c r="E86" s="109">
        <f>[1]BYDEPT!AJ86</f>
        <v>186924</v>
      </c>
      <c r="F86" s="109">
        <f>[1]BYDEPT!AE86</f>
        <v>0</v>
      </c>
      <c r="G86" s="110">
        <f t="shared" si="10"/>
        <v>186924</v>
      </c>
      <c r="H86" s="111">
        <f>[1]BYDEPT!BD86</f>
        <v>186924</v>
      </c>
      <c r="I86" s="77">
        <f t="shared" si="7"/>
        <v>1</v>
      </c>
      <c r="J86" s="111">
        <f t="shared" si="11"/>
        <v>0</v>
      </c>
      <c r="L86" s="111"/>
    </row>
    <row r="87" spans="1:12" ht="16.5" customHeight="1" x14ac:dyDescent="0.3">
      <c r="A87" s="18" t="s">
        <v>83</v>
      </c>
      <c r="B87" s="56"/>
      <c r="C87" s="56"/>
      <c r="D87" s="56"/>
      <c r="E87" s="109">
        <f>+[1]BYDEPT!F87</f>
        <v>117773</v>
      </c>
      <c r="F87" s="109">
        <f>[1]BYDEPT!AE87</f>
        <v>0</v>
      </c>
      <c r="G87" s="110">
        <f t="shared" si="10"/>
        <v>117773</v>
      </c>
      <c r="H87" s="111">
        <f>[1]BYDEPT!BD87</f>
        <v>117773</v>
      </c>
      <c r="I87" s="77">
        <f t="shared" si="7"/>
        <v>1</v>
      </c>
      <c r="J87" s="111">
        <f t="shared" si="11"/>
        <v>0</v>
      </c>
      <c r="L87" s="111"/>
    </row>
    <row r="88" spans="1:12" ht="16.5" customHeight="1" x14ac:dyDescent="0.3">
      <c r="A88" s="18" t="s">
        <v>210</v>
      </c>
      <c r="B88" s="56"/>
      <c r="C88" s="56"/>
      <c r="D88" s="56"/>
      <c r="E88" s="109">
        <f>+[1]BYDEPT!F88</f>
        <v>72232</v>
      </c>
      <c r="F88" s="109">
        <f>[1]BYDEPT!AE88</f>
        <v>0</v>
      </c>
      <c r="G88" s="110">
        <f t="shared" si="10"/>
        <v>72232</v>
      </c>
      <c r="H88" s="111">
        <f>[1]BYDEPT!BD88</f>
        <v>72232</v>
      </c>
      <c r="I88" s="77">
        <f t="shared" si="7"/>
        <v>1</v>
      </c>
      <c r="J88" s="111">
        <f t="shared" si="11"/>
        <v>0</v>
      </c>
      <c r="L88" s="111"/>
    </row>
    <row r="89" spans="1:12" ht="16.5" customHeight="1" x14ac:dyDescent="0.3">
      <c r="A89" s="18" t="s">
        <v>84</v>
      </c>
      <c r="B89" s="56"/>
      <c r="C89" s="56"/>
      <c r="D89" s="56"/>
      <c r="E89" s="109">
        <f>+[1]BYDEPT!F89</f>
        <v>36433</v>
      </c>
      <c r="F89" s="109">
        <f>[1]BYDEPT!AE89</f>
        <v>0</v>
      </c>
      <c r="G89" s="110">
        <f t="shared" si="10"/>
        <v>36433</v>
      </c>
      <c r="H89" s="111">
        <f>[1]BYDEPT!BD89</f>
        <v>36433</v>
      </c>
      <c r="I89" s="77">
        <f t="shared" si="7"/>
        <v>1</v>
      </c>
      <c r="J89" s="111">
        <f t="shared" si="11"/>
        <v>0</v>
      </c>
      <c r="L89" s="111"/>
    </row>
    <row r="90" spans="1:12" ht="16.5" customHeight="1" x14ac:dyDescent="0.3">
      <c r="A90" s="18" t="s">
        <v>85</v>
      </c>
      <c r="B90" s="56"/>
      <c r="C90" s="56"/>
      <c r="D90" s="56"/>
      <c r="E90" s="109">
        <f>+[1]BYDEPT!F90</f>
        <v>315292</v>
      </c>
      <c r="F90" s="109">
        <f>[1]BYDEPT!AE90</f>
        <v>0</v>
      </c>
      <c r="G90" s="110">
        <f t="shared" si="10"/>
        <v>315292</v>
      </c>
      <c r="H90" s="111">
        <f>[1]BYDEPT!BD90</f>
        <v>315292</v>
      </c>
      <c r="I90" s="77">
        <f t="shared" si="7"/>
        <v>1</v>
      </c>
      <c r="J90" s="111">
        <f t="shared" si="11"/>
        <v>0</v>
      </c>
      <c r="L90" s="111"/>
    </row>
    <row r="91" spans="1:12" ht="15.75" customHeight="1" x14ac:dyDescent="0.3">
      <c r="A91" s="72"/>
      <c r="B91" s="56"/>
      <c r="C91" s="56"/>
      <c r="D91" s="56"/>
      <c r="E91" s="109"/>
      <c r="F91" s="109"/>
      <c r="G91" s="110"/>
      <c r="H91" s="111"/>
      <c r="I91" s="77"/>
      <c r="J91" s="111"/>
      <c r="L91" s="111"/>
    </row>
    <row r="92" spans="1:12" ht="16.5" customHeight="1" x14ac:dyDescent="0.3">
      <c r="A92" s="116" t="s">
        <v>165</v>
      </c>
      <c r="B92" s="117"/>
      <c r="C92" s="117"/>
      <c r="D92" s="117"/>
      <c r="E92" s="118">
        <f>E93+E94+SUM(E101:E109)</f>
        <v>368729210</v>
      </c>
      <c r="F92" s="119">
        <f>F93+F94+SUM(F101:F109)</f>
        <v>37189475</v>
      </c>
      <c r="G92" s="120">
        <f>G93+G94+SUM(G101:G109)</f>
        <v>405918685</v>
      </c>
      <c r="H92" s="121">
        <f>H93+H94+SUM(H101:H109)</f>
        <v>225846089</v>
      </c>
      <c r="I92" s="122">
        <f t="shared" ref="I92:I109" si="12">H92/G92</f>
        <v>0.55638258928632467</v>
      </c>
      <c r="J92" s="121">
        <f>J93+J94+SUM(J101:J109)</f>
        <v>180072596</v>
      </c>
      <c r="L92" s="121"/>
    </row>
    <row r="93" spans="1:12" ht="16.5" customHeight="1" x14ac:dyDescent="0.3">
      <c r="A93" s="48" t="s">
        <v>141</v>
      </c>
      <c r="B93" s="123"/>
      <c r="C93" s="123"/>
      <c r="D93" s="123"/>
      <c r="E93" s="109">
        <f>+[1]BYDEPT!F93</f>
        <v>62483680</v>
      </c>
      <c r="F93" s="109">
        <f>[1]BYDEPT!AE93</f>
        <v>37189475</v>
      </c>
      <c r="G93" s="110">
        <f>E93+F93</f>
        <v>99673155</v>
      </c>
      <c r="H93" s="111">
        <f>[1]BYDEPT!BD93</f>
        <v>82896544</v>
      </c>
      <c r="I93" s="77">
        <f t="shared" si="12"/>
        <v>0.83168375677483064</v>
      </c>
      <c r="J93" s="111">
        <f>G93-H93</f>
        <v>16776611</v>
      </c>
      <c r="L93" s="111"/>
    </row>
    <row r="94" spans="1:12" ht="16.5" customHeight="1" x14ac:dyDescent="0.3">
      <c r="A94" s="48" t="s">
        <v>224</v>
      </c>
      <c r="B94" s="123"/>
      <c r="C94" s="123"/>
      <c r="D94" s="123"/>
      <c r="E94" s="112">
        <f>SUM(E95:E99)</f>
        <v>33471298</v>
      </c>
      <c r="F94" s="112">
        <f>SUM(F95:F99)</f>
        <v>0</v>
      </c>
      <c r="G94" s="113">
        <f>SUM(G95:G99)</f>
        <v>33471298</v>
      </c>
      <c r="H94" s="114">
        <f>SUM(H95:H99)</f>
        <v>9967241</v>
      </c>
      <c r="I94" s="115">
        <f t="shared" si="12"/>
        <v>0.29778471692373565</v>
      </c>
      <c r="J94" s="114">
        <f>SUM(J95:J99)</f>
        <v>23504057</v>
      </c>
      <c r="L94" s="114"/>
    </row>
    <row r="95" spans="1:12" ht="16.5" customHeight="1" x14ac:dyDescent="0.3">
      <c r="A95" s="20" t="s">
        <v>225</v>
      </c>
      <c r="B95" s="124"/>
      <c r="C95" s="124"/>
      <c r="D95" s="124"/>
      <c r="E95" s="109">
        <f>+[1]BYDEPT!F95</f>
        <v>27904053</v>
      </c>
      <c r="F95" s="109">
        <f>[1]BYDEPT!AE95</f>
        <v>0</v>
      </c>
      <c r="G95" s="110">
        <f>E95+F95</f>
        <v>27904053</v>
      </c>
      <c r="H95" s="111">
        <f>[1]BYDEPT!BD95</f>
        <v>5142698</v>
      </c>
      <c r="I95" s="77">
        <f t="shared" si="12"/>
        <v>0.1842993202457005</v>
      </c>
      <c r="J95" s="111">
        <f>G95-H95</f>
        <v>22761355</v>
      </c>
      <c r="L95" s="111"/>
    </row>
    <row r="96" spans="1:12" ht="16.5" customHeight="1" x14ac:dyDescent="0.3">
      <c r="A96" s="20" t="s">
        <v>226</v>
      </c>
      <c r="B96" s="124"/>
      <c r="C96" s="124"/>
      <c r="D96" s="124"/>
      <c r="E96" s="109">
        <f>+[1]BYDEPT!F96</f>
        <v>2188290</v>
      </c>
      <c r="F96" s="109">
        <f>[1]BYDEPT!AE98</f>
        <v>0</v>
      </c>
      <c r="G96" s="110">
        <f>E96+F96</f>
        <v>2188290</v>
      </c>
      <c r="H96" s="111">
        <f>[1]BYDEPT!BD96</f>
        <v>1979540</v>
      </c>
      <c r="I96" s="77">
        <f>H96/G96</f>
        <v>0.90460587947666904</v>
      </c>
      <c r="J96" s="111">
        <f>G96-H96</f>
        <v>208750</v>
      </c>
      <c r="L96" s="111"/>
    </row>
    <row r="97" spans="1:13" ht="16.5" customHeight="1" x14ac:dyDescent="0.3">
      <c r="A97" s="20" t="s">
        <v>227</v>
      </c>
      <c r="B97" s="124"/>
      <c r="C97" s="124"/>
      <c r="D97" s="124"/>
      <c r="E97" s="109">
        <f>+[1]BYDEPT!F97</f>
        <v>50000</v>
      </c>
      <c r="F97" s="109">
        <f>[1]BYDEPT!AE96</f>
        <v>0</v>
      </c>
      <c r="G97" s="110">
        <f>E97+F97</f>
        <v>50000</v>
      </c>
      <c r="H97" s="111">
        <f>[1]BYDEPT!BD97</f>
        <v>15748</v>
      </c>
      <c r="I97" s="77">
        <f t="shared" si="12"/>
        <v>0.31496000000000002</v>
      </c>
      <c r="J97" s="111">
        <f>G97-H97</f>
        <v>34252</v>
      </c>
      <c r="L97" s="111"/>
    </row>
    <row r="98" spans="1:13" ht="15.75" customHeight="1" x14ac:dyDescent="0.3">
      <c r="A98" s="20" t="s">
        <v>228</v>
      </c>
      <c r="B98" s="124"/>
      <c r="C98" s="124"/>
      <c r="D98" s="124"/>
      <c r="E98" s="109">
        <f>+[1]BYDEPT!F98</f>
        <v>3128955</v>
      </c>
      <c r="F98" s="109">
        <f>[1]BYDEPT!AE97</f>
        <v>0</v>
      </c>
      <c r="G98" s="110">
        <f>E98+F98</f>
        <v>3128955</v>
      </c>
      <c r="H98" s="111">
        <f>[1]BYDEPT!BD98</f>
        <v>2829255</v>
      </c>
      <c r="I98" s="77">
        <f>H98/G98</f>
        <v>0.90421722268297244</v>
      </c>
      <c r="J98" s="111">
        <f>G98-H98</f>
        <v>299700</v>
      </c>
      <c r="L98" s="111"/>
    </row>
    <row r="99" spans="1:13" ht="16.5" customHeight="1" x14ac:dyDescent="0.3">
      <c r="A99" s="20" t="s">
        <v>229</v>
      </c>
      <c r="B99" s="124"/>
      <c r="C99" s="124"/>
      <c r="D99" s="124"/>
      <c r="E99" s="109">
        <f>+[1]BYDEPT!F99</f>
        <v>200000</v>
      </c>
      <c r="F99" s="109">
        <f>[1]BYDEPT!AE97</f>
        <v>0</v>
      </c>
      <c r="G99" s="110">
        <f>E99+F99</f>
        <v>200000</v>
      </c>
      <c r="H99" s="111">
        <f>[1]BYDEPT!BD99</f>
        <v>0</v>
      </c>
      <c r="I99" s="77">
        <f t="shared" si="12"/>
        <v>0</v>
      </c>
      <c r="J99" s="111">
        <f>G99-H99</f>
        <v>200000</v>
      </c>
      <c r="L99" s="111"/>
    </row>
    <row r="100" spans="1:13" ht="14.25" customHeight="1" x14ac:dyDescent="0.3">
      <c r="A100" s="72"/>
      <c r="B100" s="56"/>
      <c r="C100" s="56"/>
      <c r="D100" s="56"/>
      <c r="E100" s="109">
        <f>+[1]BYDEPT!F100</f>
        <v>0</v>
      </c>
      <c r="F100" s="73"/>
      <c r="G100" s="110"/>
      <c r="H100" s="125"/>
      <c r="I100" s="76"/>
      <c r="J100" s="125"/>
      <c r="L100" s="125"/>
    </row>
    <row r="101" spans="1:13" ht="16.5" customHeight="1" x14ac:dyDescent="0.3">
      <c r="A101" s="126" t="s">
        <v>143</v>
      </c>
      <c r="B101" s="70"/>
      <c r="C101" s="70"/>
      <c r="D101" s="70"/>
      <c r="E101" s="109">
        <f>+[1]BYDEPT!F101</f>
        <v>2000000</v>
      </c>
      <c r="F101" s="109">
        <f>[1]BYDEPT!AE102</f>
        <v>0</v>
      </c>
      <c r="G101" s="110">
        <f t="shared" ref="G101:G109" si="13">E101+F101</f>
        <v>2000000</v>
      </c>
      <c r="H101" s="111">
        <f>[1]BYDEPT!BD101</f>
        <v>537050</v>
      </c>
      <c r="I101" s="77">
        <f t="shared" si="12"/>
        <v>0.26852500000000001</v>
      </c>
      <c r="J101" s="111">
        <f t="shared" ref="J101:J108" si="14">G101-H101</f>
        <v>1462950</v>
      </c>
      <c r="K101" s="101"/>
      <c r="L101" s="111"/>
    </row>
    <row r="102" spans="1:13" ht="16.5" hidden="1" customHeight="1" x14ac:dyDescent="0.3">
      <c r="A102" s="126" t="s">
        <v>230</v>
      </c>
      <c r="B102" s="70"/>
      <c r="C102" s="70"/>
      <c r="D102" s="70"/>
      <c r="E102" s="109">
        <f>+[1]BYDEPT!F102</f>
        <v>0</v>
      </c>
      <c r="F102" s="109">
        <f>[1]BYDEPT!AE103</f>
        <v>0</v>
      </c>
      <c r="G102" s="110">
        <f t="shared" si="13"/>
        <v>0</v>
      </c>
      <c r="H102" s="111">
        <f>[1]BYDEPT!BD102</f>
        <v>0</v>
      </c>
      <c r="I102" s="77"/>
      <c r="J102" s="111">
        <f t="shared" si="14"/>
        <v>0</v>
      </c>
      <c r="L102" s="111"/>
    </row>
    <row r="103" spans="1:13" ht="16.5" customHeight="1" x14ac:dyDescent="0.3">
      <c r="A103" s="48" t="s">
        <v>144</v>
      </c>
      <c r="B103" s="123"/>
      <c r="C103" s="123"/>
      <c r="D103" s="123"/>
      <c r="E103" s="109">
        <f>+[1]BYDEPT!F103</f>
        <v>1000000</v>
      </c>
      <c r="F103" s="109">
        <f>[1]BYDEPT!AE104</f>
        <v>0</v>
      </c>
      <c r="G103" s="110">
        <f t="shared" si="13"/>
        <v>1000000</v>
      </c>
      <c r="H103" s="111">
        <f>[1]BYDEPT!BD103</f>
        <v>215717</v>
      </c>
      <c r="I103" s="77">
        <f t="shared" si="12"/>
        <v>0.21571699999999999</v>
      </c>
      <c r="J103" s="111">
        <f t="shared" si="14"/>
        <v>784283</v>
      </c>
      <c r="L103" s="111"/>
    </row>
    <row r="104" spans="1:13" ht="16.5" hidden="1" customHeight="1" x14ac:dyDescent="0.3">
      <c r="A104" s="48" t="s">
        <v>231</v>
      </c>
      <c r="B104" s="123"/>
      <c r="C104" s="123"/>
      <c r="D104" s="123"/>
      <c r="E104" s="109">
        <f>+[1]BYDEPT!F104</f>
        <v>0</v>
      </c>
      <c r="F104" s="109"/>
      <c r="G104" s="110">
        <f>E104+F104</f>
        <v>0</v>
      </c>
      <c r="H104" s="111">
        <f>[1]BYDEPT!BD104</f>
        <v>0</v>
      </c>
      <c r="I104" s="77"/>
      <c r="J104" s="111">
        <f t="shared" si="14"/>
        <v>0</v>
      </c>
      <c r="L104" s="111"/>
    </row>
    <row r="105" spans="1:13" ht="16.5" customHeight="1" x14ac:dyDescent="0.3">
      <c r="A105" s="48" t="s">
        <v>145</v>
      </c>
      <c r="B105" s="123"/>
      <c r="C105" s="123"/>
      <c r="D105" s="123"/>
      <c r="E105" s="109">
        <f>+[1]BYDEPT!F105</f>
        <v>10724648</v>
      </c>
      <c r="F105" s="109">
        <f>[1]BYDEPT!AE105</f>
        <v>0</v>
      </c>
      <c r="G105" s="110">
        <f t="shared" si="13"/>
        <v>10724648</v>
      </c>
      <c r="H105" s="111">
        <f>[1]BYDEPT!BD105</f>
        <v>7991226</v>
      </c>
      <c r="I105" s="77">
        <f t="shared" si="12"/>
        <v>0.74512711279661581</v>
      </c>
      <c r="J105" s="111">
        <f t="shared" si="14"/>
        <v>2733422</v>
      </c>
      <c r="L105" s="111"/>
    </row>
    <row r="106" spans="1:13" ht="16.5" customHeight="1" x14ac:dyDescent="0.3">
      <c r="A106" s="48" t="s">
        <v>232</v>
      </c>
      <c r="B106" s="123"/>
      <c r="C106" s="123"/>
      <c r="D106" s="123"/>
      <c r="E106" s="109">
        <f>+[1]BYDEPT!F106</f>
        <v>117381083</v>
      </c>
      <c r="F106" s="109">
        <f>[1]BYDEPT!AE106</f>
        <v>0</v>
      </c>
      <c r="G106" s="110">
        <f t="shared" si="13"/>
        <v>117381083</v>
      </c>
      <c r="H106" s="111">
        <f>[1]BYDEPT!BD106</f>
        <v>49952688</v>
      </c>
      <c r="I106" s="77">
        <f t="shared" si="12"/>
        <v>0.42555995159799304</v>
      </c>
      <c r="J106" s="111">
        <f t="shared" si="14"/>
        <v>67428395</v>
      </c>
      <c r="K106" s="101"/>
      <c r="L106" s="111"/>
    </row>
    <row r="107" spans="1:13" ht="16.5" customHeight="1" x14ac:dyDescent="0.3">
      <c r="A107" s="126" t="s">
        <v>233</v>
      </c>
      <c r="B107" s="70"/>
      <c r="C107" s="70"/>
      <c r="D107" s="70"/>
      <c r="E107" s="109">
        <f>+[1]BYDEPT!F107</f>
        <v>14000000</v>
      </c>
      <c r="F107" s="109">
        <f>[1]BYDEPT!AE101</f>
        <v>0</v>
      </c>
      <c r="G107" s="110">
        <f>E107+F107</f>
        <v>14000000</v>
      </c>
      <c r="H107" s="111">
        <f>[1]BYDEPT!BD107</f>
        <v>3719152</v>
      </c>
      <c r="I107" s="77">
        <f>H107/G107</f>
        <v>0.26565371428571427</v>
      </c>
      <c r="J107" s="111">
        <f t="shared" si="14"/>
        <v>10280848</v>
      </c>
      <c r="L107" s="111"/>
      <c r="M107" s="101"/>
    </row>
    <row r="108" spans="1:13" ht="16.5" customHeight="1" x14ac:dyDescent="0.3">
      <c r="A108" s="48" t="s">
        <v>196</v>
      </c>
      <c r="B108" s="123"/>
      <c r="C108" s="123"/>
      <c r="D108" s="123"/>
      <c r="E108" s="109">
        <f>+[1]BYDEPT!F108</f>
        <v>126668501</v>
      </c>
      <c r="F108" s="109">
        <f>[1]BYDEPT!AE108</f>
        <v>0</v>
      </c>
      <c r="G108" s="110">
        <f t="shared" si="13"/>
        <v>126668501</v>
      </c>
      <c r="H108" s="111">
        <f>[1]BYDEPT!BD108</f>
        <v>70566471</v>
      </c>
      <c r="I108" s="77">
        <f t="shared" si="12"/>
        <v>0.55709565079640444</v>
      </c>
      <c r="J108" s="111">
        <f t="shared" si="14"/>
        <v>56102030</v>
      </c>
      <c r="L108" s="111"/>
    </row>
    <row r="109" spans="1:13" ht="16.5" customHeight="1" x14ac:dyDescent="0.3">
      <c r="A109" s="48" t="s">
        <v>234</v>
      </c>
      <c r="B109" s="70"/>
      <c r="C109" s="123"/>
      <c r="D109" s="127"/>
      <c r="E109" s="109">
        <f>+[1]BYDEPT!F109</f>
        <v>1000000</v>
      </c>
      <c r="F109" s="109">
        <f>[1]BYDEPT!AE109</f>
        <v>0</v>
      </c>
      <c r="G109" s="110">
        <f t="shared" si="13"/>
        <v>1000000</v>
      </c>
      <c r="H109" s="111">
        <f>[1]BYDEPT!BD109</f>
        <v>0</v>
      </c>
      <c r="I109" s="77">
        <f t="shared" si="12"/>
        <v>0</v>
      </c>
      <c r="J109" s="111">
        <f>G109-H109</f>
        <v>1000000</v>
      </c>
      <c r="L109" s="111"/>
    </row>
    <row r="110" spans="1:13" ht="16.5" customHeight="1" x14ac:dyDescent="0.3">
      <c r="A110" s="128"/>
      <c r="B110" s="52"/>
      <c r="C110" s="71"/>
      <c r="D110" s="52"/>
      <c r="E110" s="129"/>
      <c r="F110" s="129"/>
      <c r="G110" s="130"/>
      <c r="H110" s="131"/>
      <c r="I110" s="76"/>
      <c r="J110" s="131"/>
      <c r="L110" s="131"/>
    </row>
    <row r="111" spans="1:13" ht="16.5" customHeight="1" x14ac:dyDescent="0.3">
      <c r="A111" s="116" t="s">
        <v>327</v>
      </c>
      <c r="B111" s="117"/>
      <c r="C111" s="132"/>
      <c r="D111" s="133"/>
      <c r="E111" s="59">
        <f>SUM(E112:E116)+SUM(E119:E122)</f>
        <v>866231428</v>
      </c>
      <c r="F111" s="59">
        <f>SUM(F112:F116)+SUM(F119:F122)</f>
        <v>0</v>
      </c>
      <c r="G111" s="134">
        <f>SUM(G112:G116)+SUM(G119:G122)</f>
        <v>866231428</v>
      </c>
      <c r="H111" s="135">
        <f>SUM(H112:H116)+SUM(H119:H122)</f>
        <v>821794114</v>
      </c>
      <c r="I111" s="136">
        <f t="shared" ref="I111:I122" si="15">H111/G111</f>
        <v>0.94870041358046875</v>
      </c>
      <c r="J111" s="135">
        <f>SUM(J112:J116)+SUM(J119:J122)</f>
        <v>44437314</v>
      </c>
      <c r="L111" s="135"/>
    </row>
    <row r="112" spans="1:13" ht="16.5" customHeight="1" x14ac:dyDescent="0.3">
      <c r="A112" s="137" t="s">
        <v>159</v>
      </c>
      <c r="B112" s="57"/>
      <c r="C112" s="66"/>
      <c r="D112" s="69"/>
      <c r="E112" s="109">
        <f>[1]BYDEPT!F112</f>
        <v>30139510</v>
      </c>
      <c r="F112" s="109">
        <f>[1]BYDEPT!AE112</f>
        <v>0</v>
      </c>
      <c r="G112" s="110">
        <f>E112+F112</f>
        <v>30139510</v>
      </c>
      <c r="H112" s="111">
        <f>[1]BYDEPT!BD112</f>
        <v>31336871</v>
      </c>
      <c r="I112" s="77">
        <f t="shared" si="15"/>
        <v>1.0397272882007704</v>
      </c>
      <c r="J112" s="111">
        <f>G112-H112</f>
        <v>-1197361</v>
      </c>
      <c r="L112" s="111"/>
    </row>
    <row r="113" spans="1:12" ht="16.5" customHeight="1" x14ac:dyDescent="0.3">
      <c r="A113" s="138" t="s">
        <v>160</v>
      </c>
      <c r="B113" s="56"/>
      <c r="C113" s="73"/>
      <c r="D113" s="139"/>
      <c r="E113" s="109">
        <f>[1]BYDEPT!F113</f>
        <v>389860429</v>
      </c>
      <c r="F113" s="109">
        <f>[1]BYDEPT!AE113</f>
        <v>0</v>
      </c>
      <c r="G113" s="110">
        <f>E113+F113</f>
        <v>389860429</v>
      </c>
      <c r="H113" s="111">
        <f>[1]BYDEPT!BD113</f>
        <v>389860429</v>
      </c>
      <c r="I113" s="77">
        <f t="shared" si="15"/>
        <v>1</v>
      </c>
      <c r="J113" s="111">
        <f>G113-H113</f>
        <v>0</v>
      </c>
      <c r="L113" s="111"/>
    </row>
    <row r="114" spans="1:12" ht="16.5" customHeight="1" x14ac:dyDescent="0.3">
      <c r="A114" s="61" t="s">
        <v>306</v>
      </c>
      <c r="B114" s="61"/>
      <c r="C114" s="66"/>
      <c r="D114" s="69"/>
      <c r="E114" s="109">
        <f>[1]BYDEPT!F114</f>
        <v>331</v>
      </c>
      <c r="F114" s="109">
        <f>[1]BYDEPT!AE114</f>
        <v>0</v>
      </c>
      <c r="G114" s="110">
        <f>E114+F114</f>
        <v>331</v>
      </c>
      <c r="H114" s="111">
        <f>[1]BYDEPT!BD114</f>
        <v>331</v>
      </c>
      <c r="I114" s="77">
        <f t="shared" si="15"/>
        <v>1</v>
      </c>
      <c r="J114" s="111">
        <f>G114-H114</f>
        <v>0</v>
      </c>
      <c r="L114" s="111"/>
    </row>
    <row r="115" spans="1:12" ht="16.5" customHeight="1" x14ac:dyDescent="0.3">
      <c r="A115" s="140" t="s">
        <v>93</v>
      </c>
      <c r="B115" s="66"/>
      <c r="C115" s="66"/>
      <c r="D115" s="66"/>
      <c r="E115" s="109">
        <f>[1]BYDEPT!F115</f>
        <v>142902</v>
      </c>
      <c r="F115" s="109">
        <f>[1]BYDEPT!AE115</f>
        <v>0</v>
      </c>
      <c r="G115" s="110">
        <f>E115+F115</f>
        <v>142902</v>
      </c>
      <c r="H115" s="111">
        <f>[1]BYDEPT!BD115</f>
        <v>142902</v>
      </c>
      <c r="I115" s="77">
        <f t="shared" si="15"/>
        <v>1</v>
      </c>
      <c r="J115" s="111">
        <f>G115-H115</f>
        <v>0</v>
      </c>
      <c r="L115" s="111"/>
    </row>
    <row r="116" spans="1:12" ht="16.5" customHeight="1" x14ac:dyDescent="0.3">
      <c r="A116" s="137" t="s">
        <v>161</v>
      </c>
      <c r="B116" s="69"/>
      <c r="C116" s="69"/>
      <c r="D116" s="69"/>
      <c r="E116" s="141">
        <f>SUM(E117:E118)</f>
        <v>21250256</v>
      </c>
      <c r="F116" s="141">
        <f>SUM(F117:F118)</f>
        <v>0</v>
      </c>
      <c r="G116" s="142">
        <f>SUM(G117:G118)</f>
        <v>21250256</v>
      </c>
      <c r="H116" s="143">
        <f>SUM(H117:H118)</f>
        <v>14614443</v>
      </c>
      <c r="I116" s="115">
        <f t="shared" si="15"/>
        <v>0.68773020899136461</v>
      </c>
      <c r="J116" s="143">
        <f>SUM(J117:J118)</f>
        <v>6635813</v>
      </c>
      <c r="L116" s="143"/>
    </row>
    <row r="117" spans="1:12" ht="16.5" customHeight="1" x14ac:dyDescent="0.3">
      <c r="A117" s="137" t="s">
        <v>235</v>
      </c>
      <c r="B117" s="69"/>
      <c r="C117" s="69"/>
      <c r="D117" s="69"/>
      <c r="E117" s="109">
        <f>[1]BYDEPT!F117</f>
        <v>12998297</v>
      </c>
      <c r="F117" s="109">
        <f>[1]BYDEPT!AE117</f>
        <v>0</v>
      </c>
      <c r="G117" s="110">
        <f t="shared" ref="G117:G122" si="16">E117+F117</f>
        <v>12998297</v>
      </c>
      <c r="H117" s="111">
        <f>[1]BYDEPT!BD117</f>
        <v>7916312</v>
      </c>
      <c r="I117" s="77">
        <f t="shared" si="15"/>
        <v>0.60902685944166379</v>
      </c>
      <c r="J117" s="111">
        <f t="shared" ref="J117:J122" si="17">G117-H117</f>
        <v>5081985</v>
      </c>
      <c r="L117" s="111"/>
    </row>
    <row r="118" spans="1:12" ht="16.5" customHeight="1" x14ac:dyDescent="0.3">
      <c r="A118" s="137" t="s">
        <v>162</v>
      </c>
      <c r="B118" s="69"/>
      <c r="C118" s="69"/>
      <c r="D118" s="69"/>
      <c r="E118" s="109">
        <f>[1]BYDEPT!F118</f>
        <v>8251959</v>
      </c>
      <c r="F118" s="109">
        <f>[1]BYDEPT!AE118</f>
        <v>0</v>
      </c>
      <c r="G118" s="110">
        <f t="shared" si="16"/>
        <v>8251959</v>
      </c>
      <c r="H118" s="111">
        <f>[1]BYDEPT!BD118</f>
        <v>6698131</v>
      </c>
      <c r="I118" s="77">
        <f t="shared" si="15"/>
        <v>0.8117019243551743</v>
      </c>
      <c r="J118" s="111">
        <f t="shared" si="17"/>
        <v>1553828</v>
      </c>
      <c r="L118" s="111"/>
    </row>
    <row r="119" spans="1:12" ht="16.5" customHeight="1" x14ac:dyDescent="0.3">
      <c r="A119" s="67" t="s">
        <v>87</v>
      </c>
      <c r="B119" s="61"/>
      <c r="C119" s="61"/>
      <c r="D119" s="61"/>
      <c r="E119" s="109">
        <f>[1]BYDEPT!F119</f>
        <v>0</v>
      </c>
      <c r="F119" s="109">
        <f>[1]BYDEPT!AE119</f>
        <v>0</v>
      </c>
      <c r="G119" s="110">
        <f t="shared" si="16"/>
        <v>0</v>
      </c>
      <c r="H119" s="111">
        <f>[1]BYDEPT!BD119</f>
        <v>0</v>
      </c>
      <c r="I119" s="77"/>
      <c r="J119" s="111">
        <f t="shared" si="17"/>
        <v>0</v>
      </c>
      <c r="L119" s="111"/>
    </row>
    <row r="120" spans="1:12" ht="15.75" customHeight="1" x14ac:dyDescent="0.3">
      <c r="A120" s="67" t="s">
        <v>88</v>
      </c>
      <c r="B120" s="61"/>
      <c r="C120" s="61"/>
      <c r="D120" s="61"/>
      <c r="E120" s="109">
        <f>[1]BYDEPT!F120</f>
        <v>26500000</v>
      </c>
      <c r="F120" s="109">
        <f>[1]BYDEPT!AE120</f>
        <v>0</v>
      </c>
      <c r="G120" s="110">
        <f t="shared" si="16"/>
        <v>26500000</v>
      </c>
      <c r="H120" s="111">
        <f>[1]BYDEPT!BD120</f>
        <v>2926000</v>
      </c>
      <c r="I120" s="77">
        <f t="shared" si="15"/>
        <v>0.11041509433962264</v>
      </c>
      <c r="J120" s="111">
        <f t="shared" si="17"/>
        <v>23574000</v>
      </c>
      <c r="L120" s="111"/>
    </row>
    <row r="121" spans="1:12" ht="16.5" customHeight="1" x14ac:dyDescent="0.3">
      <c r="A121" s="67" t="s">
        <v>89</v>
      </c>
      <c r="B121" s="61"/>
      <c r="C121" s="61"/>
      <c r="D121" s="61"/>
      <c r="E121" s="109">
        <f>[1]BYDEPT!F121</f>
        <v>372863000</v>
      </c>
      <c r="F121" s="109">
        <f>[1]BYDEPT!AE121</f>
        <v>0</v>
      </c>
      <c r="G121" s="110">
        <f t="shared" si="16"/>
        <v>372863000</v>
      </c>
      <c r="H121" s="111">
        <f>[1]BYDEPT!BD121</f>
        <v>372863000</v>
      </c>
      <c r="I121" s="77">
        <f t="shared" si="15"/>
        <v>1</v>
      </c>
      <c r="J121" s="111">
        <f t="shared" si="17"/>
        <v>0</v>
      </c>
      <c r="L121" s="111"/>
    </row>
    <row r="122" spans="1:12" ht="16.5" customHeight="1" x14ac:dyDescent="0.3">
      <c r="A122" s="125" t="s">
        <v>163</v>
      </c>
      <c r="B122" s="139"/>
      <c r="C122" s="139"/>
      <c r="D122" s="139"/>
      <c r="E122" s="109">
        <f>[1]BYDEPT!F122</f>
        <v>25475000</v>
      </c>
      <c r="F122" s="109">
        <f>[1]BYDEPT!AE122</f>
        <v>0</v>
      </c>
      <c r="G122" s="110">
        <f t="shared" si="16"/>
        <v>25475000</v>
      </c>
      <c r="H122" s="111">
        <f>[1]BYDEPT!BD122</f>
        <v>10050138</v>
      </c>
      <c r="I122" s="77">
        <f t="shared" si="15"/>
        <v>0.39450983316977428</v>
      </c>
      <c r="J122" s="111">
        <f t="shared" si="17"/>
        <v>15424862</v>
      </c>
      <c r="L122" s="111"/>
    </row>
    <row r="123" spans="1:12" ht="8.25" customHeight="1" x14ac:dyDescent="0.3">
      <c r="A123" s="58"/>
      <c r="B123" s="58"/>
      <c r="C123" s="58"/>
      <c r="D123" s="58"/>
      <c r="E123" s="109"/>
      <c r="F123" s="109"/>
      <c r="G123" s="110"/>
      <c r="H123" s="111"/>
      <c r="I123" s="77"/>
      <c r="J123" s="111"/>
      <c r="L123" s="111"/>
    </row>
    <row r="124" spans="1:12" ht="15.9" customHeight="1" x14ac:dyDescent="0.3">
      <c r="A124" s="116" t="s">
        <v>90</v>
      </c>
      <c r="B124" s="117"/>
      <c r="C124" s="117"/>
      <c r="D124" s="117"/>
      <c r="E124" s="144">
        <f>E111+E7</f>
        <v>2606000000</v>
      </c>
      <c r="F124" s="144">
        <f>F111+F7</f>
        <v>0</v>
      </c>
      <c r="G124" s="145">
        <f>G111+G7</f>
        <v>2606000000</v>
      </c>
      <c r="H124" s="146">
        <f>H111+H7</f>
        <v>2321871755</v>
      </c>
      <c r="I124" s="147">
        <f>H124/G124</f>
        <v>0.89097150997697616</v>
      </c>
      <c r="J124" s="146">
        <f>J111+J7</f>
        <v>284128245</v>
      </c>
      <c r="L124" s="135"/>
    </row>
    <row r="125" spans="1:12" s="107" customFormat="1" ht="6.75" customHeight="1" x14ac:dyDescent="0.3">
      <c r="A125" s="116"/>
      <c r="B125" s="117"/>
      <c r="C125" s="117"/>
      <c r="D125" s="117"/>
      <c r="E125" s="71"/>
      <c r="F125" s="71"/>
      <c r="G125" s="148"/>
      <c r="H125" s="149"/>
      <c r="I125" s="150"/>
      <c r="J125" s="149"/>
      <c r="L125" s="149"/>
    </row>
    <row r="126" spans="1:12" s="107" customFormat="1" ht="16.5" customHeight="1" x14ac:dyDescent="0.3">
      <c r="A126" s="116" t="s">
        <v>284</v>
      </c>
      <c r="B126" s="117"/>
      <c r="C126" s="117"/>
      <c r="D126" s="117"/>
      <c r="E126" s="144">
        <f>E127+E247+E249</f>
        <v>0</v>
      </c>
      <c r="F126" s="151">
        <f>F127+F247+F249</f>
        <v>0</v>
      </c>
      <c r="G126" s="145">
        <f>G127+G247+G249</f>
        <v>0</v>
      </c>
      <c r="H126" s="146">
        <f>H127+H247+H249</f>
        <v>75617990</v>
      </c>
      <c r="I126" s="147"/>
      <c r="J126" s="146">
        <f>J127+J247+J249</f>
        <v>-75617990</v>
      </c>
      <c r="K126" s="108"/>
      <c r="L126" s="135"/>
    </row>
    <row r="127" spans="1:12" s="107" customFormat="1" ht="16.5" customHeight="1" x14ac:dyDescent="0.3">
      <c r="A127" s="152" t="s">
        <v>326</v>
      </c>
      <c r="B127" s="153">
        <f t="shared" ref="B127:H127" si="18">B128+B232</f>
        <v>90483010</v>
      </c>
      <c r="C127" s="153">
        <f t="shared" si="18"/>
        <v>605470</v>
      </c>
      <c r="D127" s="154">
        <f t="shared" si="18"/>
        <v>91088480</v>
      </c>
      <c r="E127" s="59">
        <f t="shared" si="18"/>
        <v>0</v>
      </c>
      <c r="F127" s="60">
        <f t="shared" si="18"/>
        <v>0</v>
      </c>
      <c r="G127" s="134">
        <f t="shared" si="18"/>
        <v>0</v>
      </c>
      <c r="H127" s="135">
        <f t="shared" si="18"/>
        <v>62469453</v>
      </c>
      <c r="I127" s="136"/>
      <c r="J127" s="135">
        <f>J128+J232</f>
        <v>-62469453</v>
      </c>
      <c r="K127" s="108"/>
      <c r="L127" s="135">
        <f>L128+L232</f>
        <v>28619027</v>
      </c>
    </row>
    <row r="128" spans="1:12" ht="19.5" customHeight="1" x14ac:dyDescent="0.3">
      <c r="A128" s="155" t="s">
        <v>236</v>
      </c>
      <c r="B128" s="97">
        <f t="shared" ref="B128:H128" si="19">B129+B213</f>
        <v>68015402</v>
      </c>
      <c r="C128" s="97">
        <f t="shared" si="19"/>
        <v>605470</v>
      </c>
      <c r="D128" s="97">
        <f t="shared" si="19"/>
        <v>68620872</v>
      </c>
      <c r="E128" s="97">
        <f t="shared" si="19"/>
        <v>0</v>
      </c>
      <c r="F128" s="156">
        <f t="shared" si="19"/>
        <v>0</v>
      </c>
      <c r="G128" s="98">
        <f t="shared" si="19"/>
        <v>0</v>
      </c>
      <c r="H128" s="157">
        <f t="shared" si="19"/>
        <v>40019550</v>
      </c>
      <c r="I128" s="158"/>
      <c r="J128" s="157">
        <f>J129+J213</f>
        <v>-40019550</v>
      </c>
      <c r="L128" s="157">
        <f>L129+L213</f>
        <v>28601322</v>
      </c>
    </row>
    <row r="129" spans="1:12" s="107" customFormat="1" ht="18.75" customHeight="1" x14ac:dyDescent="0.3">
      <c r="A129" s="159" t="s">
        <v>91</v>
      </c>
      <c r="B129" s="103">
        <f t="shared" ref="B129:H129" si="20">SUM(B130:B136)+SUM(B139:B144)+SUM(B147:B149)+SUM(B152:B153)+SUM(B156:B172)</f>
        <v>40788301</v>
      </c>
      <c r="C129" s="103">
        <f t="shared" si="20"/>
        <v>0</v>
      </c>
      <c r="D129" s="103">
        <f t="shared" si="20"/>
        <v>40788301</v>
      </c>
      <c r="E129" s="103">
        <f t="shared" si="20"/>
        <v>0</v>
      </c>
      <c r="F129" s="160">
        <f t="shared" si="20"/>
        <v>0</v>
      </c>
      <c r="G129" s="104">
        <f t="shared" si="20"/>
        <v>0</v>
      </c>
      <c r="H129" s="105">
        <f t="shared" si="20"/>
        <v>27482383</v>
      </c>
      <c r="I129" s="161"/>
      <c r="J129" s="105">
        <f>SUM(J130:J136)+SUM(J139:J144)+SUM(J147:J149)+SUM(J152:J153)+SUM(J156:J172)</f>
        <v>-27482383</v>
      </c>
      <c r="L129" s="105">
        <f>SUM(L130:L136)+SUM(L139:L144)+SUM(L147:L149)+SUM(L152:L153)+SUM(L156:L172)</f>
        <v>13305918</v>
      </c>
    </row>
    <row r="130" spans="1:12" ht="18" hidden="1" customHeight="1" x14ac:dyDescent="0.3">
      <c r="A130" s="126" t="s">
        <v>18</v>
      </c>
      <c r="B130" s="56"/>
      <c r="C130" s="56"/>
      <c r="D130" s="56"/>
      <c r="E130" s="109"/>
      <c r="F130" s="162"/>
      <c r="G130" s="110">
        <f t="shared" ref="G130:G135" si="21">E130+F130</f>
        <v>0</v>
      </c>
      <c r="H130" s="111">
        <f>[1]BYDEPT!BD130</f>
        <v>0</v>
      </c>
      <c r="I130" s="163"/>
      <c r="J130" s="111">
        <f t="shared" ref="J130:J135" si="22">G130-H130</f>
        <v>0</v>
      </c>
      <c r="L130" s="111">
        <f>B130-H130</f>
        <v>0</v>
      </c>
    </row>
    <row r="131" spans="1:12" ht="16.5" hidden="1" customHeight="1" x14ac:dyDescent="0.3">
      <c r="A131" s="126" t="s">
        <v>19</v>
      </c>
      <c r="B131" s="56"/>
      <c r="C131" s="56"/>
      <c r="D131" s="56"/>
      <c r="E131" s="109"/>
      <c r="F131" s="162"/>
      <c r="G131" s="110">
        <f t="shared" si="21"/>
        <v>0</v>
      </c>
      <c r="H131" s="111">
        <f>[1]BYDEPT!BD131</f>
        <v>0</v>
      </c>
      <c r="I131" s="163"/>
      <c r="J131" s="111">
        <f t="shared" si="22"/>
        <v>0</v>
      </c>
      <c r="L131" s="111">
        <f>B131-H131</f>
        <v>0</v>
      </c>
    </row>
    <row r="132" spans="1:12" ht="17.25" hidden="1" customHeight="1" x14ac:dyDescent="0.3">
      <c r="A132" s="126" t="s">
        <v>20</v>
      </c>
      <c r="B132" s="56"/>
      <c r="C132" s="56"/>
      <c r="D132" s="56"/>
      <c r="E132" s="109"/>
      <c r="F132" s="162"/>
      <c r="G132" s="110">
        <f t="shared" si="21"/>
        <v>0</v>
      </c>
      <c r="H132" s="111">
        <f>[1]BYDEPT!BD132</f>
        <v>0</v>
      </c>
      <c r="I132" s="163"/>
      <c r="J132" s="111">
        <f t="shared" si="22"/>
        <v>0</v>
      </c>
      <c r="L132" s="111">
        <f>B132-H132</f>
        <v>0</v>
      </c>
    </row>
    <row r="133" spans="1:12" ht="16.5" customHeight="1" x14ac:dyDescent="0.3">
      <c r="A133" s="126" t="s">
        <v>21</v>
      </c>
      <c r="B133" s="56">
        <f>5043229+310206</f>
        <v>5353435</v>
      </c>
      <c r="C133" s="45"/>
      <c r="D133" s="56">
        <f>SUM(B133:C133)</f>
        <v>5353435</v>
      </c>
      <c r="E133" s="109"/>
      <c r="F133" s="162"/>
      <c r="G133" s="110">
        <f t="shared" si="21"/>
        <v>0</v>
      </c>
      <c r="H133" s="111">
        <f>[1]BYDEPT!BD133</f>
        <v>0</v>
      </c>
      <c r="I133" s="163"/>
      <c r="J133" s="111">
        <f t="shared" si="22"/>
        <v>0</v>
      </c>
      <c r="L133" s="111">
        <f>D133-H133</f>
        <v>5353435</v>
      </c>
    </row>
    <row r="134" spans="1:12" ht="16.5" customHeight="1" x14ac:dyDescent="0.3">
      <c r="A134" s="126" t="s">
        <v>22</v>
      </c>
      <c r="B134" s="164">
        <f>2630393</f>
        <v>2630393</v>
      </c>
      <c r="C134" s="47">
        <f>-427026-772800-1045001-1</f>
        <v>-2244828</v>
      </c>
      <c r="D134" s="164">
        <f>SUM(B134:C134)</f>
        <v>385565</v>
      </c>
      <c r="E134" s="109"/>
      <c r="F134" s="162"/>
      <c r="G134" s="110">
        <f t="shared" si="21"/>
        <v>0</v>
      </c>
      <c r="H134" s="111">
        <f>[1]BYDEPT!BD134</f>
        <v>60000</v>
      </c>
      <c r="I134" s="163"/>
      <c r="J134" s="111">
        <f t="shared" si="22"/>
        <v>-60000</v>
      </c>
      <c r="L134" s="111">
        <f>D134-H134</f>
        <v>325565</v>
      </c>
    </row>
    <row r="135" spans="1:12" ht="16.5" hidden="1" customHeight="1" x14ac:dyDescent="0.3">
      <c r="A135" s="126" t="s">
        <v>23</v>
      </c>
      <c r="B135" s="56"/>
      <c r="C135" s="45"/>
      <c r="D135" s="56">
        <f>SUM(B135:C135)</f>
        <v>0</v>
      </c>
      <c r="E135" s="109"/>
      <c r="F135" s="162"/>
      <c r="G135" s="110">
        <f t="shared" si="21"/>
        <v>0</v>
      </c>
      <c r="H135" s="111">
        <f>[1]BYDEPT!BD135</f>
        <v>0</v>
      </c>
      <c r="I135" s="163"/>
      <c r="J135" s="111">
        <f t="shared" si="22"/>
        <v>0</v>
      </c>
      <c r="L135" s="111">
        <f>D135-H135</f>
        <v>0</v>
      </c>
    </row>
    <row r="136" spans="1:12" ht="15.75" customHeight="1" x14ac:dyDescent="0.3">
      <c r="A136" s="126" t="s">
        <v>24</v>
      </c>
      <c r="B136" s="109">
        <f t="shared" ref="B136:H136" si="23">SUM(B137:B138)</f>
        <v>2229149</v>
      </c>
      <c r="C136" s="46">
        <f t="shared" si="23"/>
        <v>-21000</v>
      </c>
      <c r="D136" s="109">
        <f t="shared" si="23"/>
        <v>2208149</v>
      </c>
      <c r="E136" s="109">
        <f t="shared" si="23"/>
        <v>0</v>
      </c>
      <c r="F136" s="162">
        <f t="shared" si="23"/>
        <v>0</v>
      </c>
      <c r="G136" s="110">
        <f t="shared" si="23"/>
        <v>0</v>
      </c>
      <c r="H136" s="111">
        <f t="shared" si="23"/>
        <v>1530071</v>
      </c>
      <c r="I136" s="163"/>
      <c r="J136" s="111">
        <f>SUM(J137:J138)</f>
        <v>-1530071</v>
      </c>
      <c r="L136" s="111">
        <f>SUM(L137:L138)</f>
        <v>678078</v>
      </c>
    </row>
    <row r="137" spans="1:12" ht="15.75" hidden="1" customHeight="1" x14ac:dyDescent="0.3">
      <c r="A137" s="126" t="s">
        <v>25</v>
      </c>
      <c r="B137" s="56">
        <f>5000+2224149</f>
        <v>2229149</v>
      </c>
      <c r="C137" s="45">
        <v>-21000</v>
      </c>
      <c r="D137" s="56">
        <f t="shared" ref="D137:D143" si="24">SUM(B137:C137)</f>
        <v>2208149</v>
      </c>
      <c r="E137" s="109"/>
      <c r="F137" s="162"/>
      <c r="G137" s="110">
        <f t="shared" ref="G137:G143" si="25">E137+F137</f>
        <v>0</v>
      </c>
      <c r="H137" s="111">
        <f>[1]BYDEPT!BD137</f>
        <v>1530071</v>
      </c>
      <c r="I137" s="163"/>
      <c r="J137" s="111">
        <f t="shared" ref="J137:J143" si="26">G137-H137</f>
        <v>-1530071</v>
      </c>
      <c r="L137" s="111">
        <f t="shared" ref="L137:L143" si="27">D137-H137</f>
        <v>678078</v>
      </c>
    </row>
    <row r="138" spans="1:12" ht="16.5" hidden="1" customHeight="1" x14ac:dyDescent="0.3">
      <c r="A138" s="126" t="s">
        <v>26</v>
      </c>
      <c r="B138" s="56"/>
      <c r="C138" s="45"/>
      <c r="D138" s="56">
        <f t="shared" si="24"/>
        <v>0</v>
      </c>
      <c r="E138" s="109"/>
      <c r="F138" s="162"/>
      <c r="G138" s="110">
        <f t="shared" si="25"/>
        <v>0</v>
      </c>
      <c r="H138" s="111">
        <f>[1]BYDEPT!BD138</f>
        <v>0</v>
      </c>
      <c r="I138" s="163"/>
      <c r="J138" s="111">
        <f t="shared" si="26"/>
        <v>0</v>
      </c>
      <c r="L138" s="111">
        <f t="shared" si="27"/>
        <v>0</v>
      </c>
    </row>
    <row r="139" spans="1:12" ht="16.5" customHeight="1" x14ac:dyDescent="0.3">
      <c r="A139" s="126" t="s">
        <v>27</v>
      </c>
      <c r="B139" s="56">
        <f>311346</f>
        <v>311346</v>
      </c>
      <c r="C139" s="45"/>
      <c r="D139" s="56">
        <f t="shared" si="24"/>
        <v>311346</v>
      </c>
      <c r="E139" s="109"/>
      <c r="F139" s="162"/>
      <c r="G139" s="110">
        <f t="shared" si="25"/>
        <v>0</v>
      </c>
      <c r="H139" s="111">
        <f>[1]BYDEPT!BD139</f>
        <v>216842</v>
      </c>
      <c r="I139" s="163"/>
      <c r="J139" s="111">
        <f t="shared" si="26"/>
        <v>-216842</v>
      </c>
      <c r="L139" s="111">
        <f t="shared" si="27"/>
        <v>94504</v>
      </c>
    </row>
    <row r="140" spans="1:12" ht="16.5" hidden="1" customHeight="1" x14ac:dyDescent="0.3">
      <c r="A140" s="126" t="s">
        <v>28</v>
      </c>
      <c r="B140" s="56"/>
      <c r="C140" s="45"/>
      <c r="D140" s="56">
        <f t="shared" si="24"/>
        <v>0</v>
      </c>
      <c r="E140" s="109"/>
      <c r="F140" s="162"/>
      <c r="G140" s="110">
        <f t="shared" si="25"/>
        <v>0</v>
      </c>
      <c r="H140" s="111">
        <f>[1]BYDEPT!BD140</f>
        <v>0</v>
      </c>
      <c r="I140" s="163"/>
      <c r="J140" s="111">
        <f t="shared" si="26"/>
        <v>0</v>
      </c>
      <c r="L140" s="111">
        <f t="shared" si="27"/>
        <v>0</v>
      </c>
    </row>
    <row r="141" spans="1:12" ht="16.5" customHeight="1" x14ac:dyDescent="0.3">
      <c r="A141" s="126" t="s">
        <v>29</v>
      </c>
      <c r="B141" s="56">
        <f>1203284+25400</f>
        <v>1228684</v>
      </c>
      <c r="C141" s="45"/>
      <c r="D141" s="56">
        <f t="shared" si="24"/>
        <v>1228684</v>
      </c>
      <c r="E141" s="109"/>
      <c r="F141" s="162"/>
      <c r="G141" s="110">
        <f t="shared" si="25"/>
        <v>0</v>
      </c>
      <c r="H141" s="111">
        <f>[1]BYDEPT!BD141</f>
        <v>0</v>
      </c>
      <c r="I141" s="163"/>
      <c r="J141" s="111">
        <f t="shared" si="26"/>
        <v>0</v>
      </c>
      <c r="L141" s="111">
        <f t="shared" si="27"/>
        <v>1228684</v>
      </c>
    </row>
    <row r="142" spans="1:12" ht="16.5" customHeight="1" x14ac:dyDescent="0.3">
      <c r="A142" s="126" t="s">
        <v>30</v>
      </c>
      <c r="B142" s="56">
        <f>595868</f>
        <v>595868</v>
      </c>
      <c r="C142" s="45"/>
      <c r="D142" s="56">
        <f t="shared" si="24"/>
        <v>595868</v>
      </c>
      <c r="E142" s="109"/>
      <c r="F142" s="162"/>
      <c r="G142" s="110">
        <f t="shared" si="25"/>
        <v>0</v>
      </c>
      <c r="H142" s="111">
        <f>[1]BYDEPT!BD142</f>
        <v>524581</v>
      </c>
      <c r="I142" s="163"/>
      <c r="J142" s="111">
        <f t="shared" si="26"/>
        <v>-524581</v>
      </c>
      <c r="L142" s="111">
        <f t="shared" si="27"/>
        <v>71287</v>
      </c>
    </row>
    <row r="143" spans="1:12" ht="16.5" customHeight="1" x14ac:dyDescent="0.3">
      <c r="A143" s="126" t="s">
        <v>31</v>
      </c>
      <c r="B143" s="56">
        <f>478702</f>
        <v>478702</v>
      </c>
      <c r="C143" s="45"/>
      <c r="D143" s="56">
        <f t="shared" si="24"/>
        <v>478702</v>
      </c>
      <c r="E143" s="109"/>
      <c r="F143" s="162"/>
      <c r="G143" s="110">
        <f t="shared" si="25"/>
        <v>0</v>
      </c>
      <c r="H143" s="111">
        <f>[1]BYDEPT!BD143</f>
        <v>122339</v>
      </c>
      <c r="I143" s="163"/>
      <c r="J143" s="111">
        <f t="shared" si="26"/>
        <v>-122339</v>
      </c>
      <c r="L143" s="111">
        <f t="shared" si="27"/>
        <v>356363</v>
      </c>
    </row>
    <row r="144" spans="1:12" ht="16.5" hidden="1" customHeight="1" x14ac:dyDescent="0.3">
      <c r="A144" s="126" t="s">
        <v>32</v>
      </c>
      <c r="B144" s="56">
        <f t="shared" ref="B144:H144" si="28">SUM(B145:B146)</f>
        <v>0</v>
      </c>
      <c r="C144" s="45">
        <f t="shared" si="28"/>
        <v>0</v>
      </c>
      <c r="D144" s="56">
        <f t="shared" si="28"/>
        <v>0</v>
      </c>
      <c r="E144" s="109">
        <f t="shared" si="28"/>
        <v>0</v>
      </c>
      <c r="F144" s="162">
        <f t="shared" si="28"/>
        <v>0</v>
      </c>
      <c r="G144" s="110">
        <f t="shared" si="28"/>
        <v>0</v>
      </c>
      <c r="H144" s="111">
        <f t="shared" si="28"/>
        <v>0</v>
      </c>
      <c r="I144" s="163"/>
      <c r="J144" s="111">
        <f>SUM(J145:J146)</f>
        <v>0</v>
      </c>
      <c r="L144" s="111">
        <f>B144-H144</f>
        <v>0</v>
      </c>
    </row>
    <row r="145" spans="1:12" ht="16.5" hidden="1" customHeight="1" x14ac:dyDescent="0.3">
      <c r="A145" s="126" t="s">
        <v>25</v>
      </c>
      <c r="B145" s="56"/>
      <c r="C145" s="45"/>
      <c r="D145" s="56">
        <f>SUM(B145:C145)</f>
        <v>0</v>
      </c>
      <c r="E145" s="109"/>
      <c r="F145" s="162"/>
      <c r="G145" s="110">
        <f>E145+F145</f>
        <v>0</v>
      </c>
      <c r="H145" s="111">
        <f>[1]BYDEPT!BD145</f>
        <v>0</v>
      </c>
      <c r="I145" s="163"/>
      <c r="J145" s="111">
        <f>G145-H145</f>
        <v>0</v>
      </c>
      <c r="L145" s="111">
        <f>D145-H145</f>
        <v>0</v>
      </c>
    </row>
    <row r="146" spans="1:12" ht="16.5" hidden="1" customHeight="1" x14ac:dyDescent="0.3">
      <c r="A146" s="126" t="s">
        <v>26</v>
      </c>
      <c r="B146" s="56"/>
      <c r="C146" s="45"/>
      <c r="D146" s="56">
        <f>SUM(B146:C146)</f>
        <v>0</v>
      </c>
      <c r="E146" s="109"/>
      <c r="F146" s="162"/>
      <c r="G146" s="110">
        <f>E146+F146</f>
        <v>0</v>
      </c>
      <c r="H146" s="111">
        <f>[1]BYDEPT!BD146</f>
        <v>0</v>
      </c>
      <c r="I146" s="163"/>
      <c r="J146" s="111">
        <f>G146-H146</f>
        <v>0</v>
      </c>
      <c r="L146" s="111">
        <f>D146-H146</f>
        <v>0</v>
      </c>
    </row>
    <row r="147" spans="1:12" ht="16.5" customHeight="1" x14ac:dyDescent="0.3">
      <c r="A147" s="126" t="s">
        <v>33</v>
      </c>
      <c r="B147" s="56">
        <f>503700</f>
        <v>503700</v>
      </c>
      <c r="C147" s="45"/>
      <c r="D147" s="56">
        <f>SUM(B147:C147)</f>
        <v>503700</v>
      </c>
      <c r="E147" s="109"/>
      <c r="F147" s="162"/>
      <c r="G147" s="110">
        <f>E147+F147</f>
        <v>0</v>
      </c>
      <c r="H147" s="111">
        <f>[1]BYDEPT!BD147</f>
        <v>470000</v>
      </c>
      <c r="I147" s="163"/>
      <c r="J147" s="111">
        <f>G147-H147</f>
        <v>-470000</v>
      </c>
      <c r="L147" s="111">
        <f>D147-H147</f>
        <v>33700</v>
      </c>
    </row>
    <row r="148" spans="1:12" ht="16.5" hidden="1" customHeight="1" x14ac:dyDescent="0.3">
      <c r="A148" s="126" t="s">
        <v>34</v>
      </c>
      <c r="B148" s="56"/>
      <c r="C148" s="45"/>
      <c r="D148" s="56">
        <f>SUM(B148:C148)</f>
        <v>0</v>
      </c>
      <c r="E148" s="109"/>
      <c r="F148" s="162"/>
      <c r="G148" s="110">
        <f>E148+F148</f>
        <v>0</v>
      </c>
      <c r="H148" s="111">
        <f>[1]BYDEPT!BD148</f>
        <v>0</v>
      </c>
      <c r="I148" s="163"/>
      <c r="J148" s="111">
        <f>G148-H148</f>
        <v>0</v>
      </c>
      <c r="L148" s="111">
        <f>D148-H148</f>
        <v>0</v>
      </c>
    </row>
    <row r="149" spans="1:12" ht="16.5" customHeight="1" x14ac:dyDescent="0.3">
      <c r="A149" s="126" t="s">
        <v>35</v>
      </c>
      <c r="B149" s="56">
        <f t="shared" ref="B149:H149" si="29">SUM(B150:B151)</f>
        <v>2000</v>
      </c>
      <c r="C149" s="45">
        <f t="shared" si="29"/>
        <v>0</v>
      </c>
      <c r="D149" s="56">
        <f t="shared" si="29"/>
        <v>2000</v>
      </c>
      <c r="E149" s="109">
        <f t="shared" si="29"/>
        <v>0</v>
      </c>
      <c r="F149" s="162">
        <f t="shared" si="29"/>
        <v>0</v>
      </c>
      <c r="G149" s="110">
        <f t="shared" si="29"/>
        <v>0</v>
      </c>
      <c r="H149" s="111">
        <f t="shared" si="29"/>
        <v>0</v>
      </c>
      <c r="I149" s="163"/>
      <c r="J149" s="111">
        <f>SUM(J150:J151)</f>
        <v>0</v>
      </c>
      <c r="L149" s="111">
        <f>B149-H149</f>
        <v>2000</v>
      </c>
    </row>
    <row r="150" spans="1:12" ht="16.5" hidden="1" customHeight="1" x14ac:dyDescent="0.3">
      <c r="A150" s="126" t="s">
        <v>25</v>
      </c>
      <c r="B150" s="56"/>
      <c r="C150" s="45"/>
      <c r="D150" s="56">
        <f>SUM(B150:C150)</f>
        <v>0</v>
      </c>
      <c r="E150" s="109"/>
      <c r="F150" s="162"/>
      <c r="G150" s="110">
        <f>E150+F150</f>
        <v>0</v>
      </c>
      <c r="H150" s="111">
        <f>[1]BYDEPT!BD150</f>
        <v>0</v>
      </c>
      <c r="I150" s="163"/>
      <c r="J150" s="111">
        <f>G150-H150</f>
        <v>0</v>
      </c>
      <c r="L150" s="111">
        <f>D150-H150</f>
        <v>0</v>
      </c>
    </row>
    <row r="151" spans="1:12" ht="16.5" hidden="1" customHeight="1" x14ac:dyDescent="0.3">
      <c r="A151" s="126" t="s">
        <v>26</v>
      </c>
      <c r="B151" s="56">
        <f>2000</f>
        <v>2000</v>
      </c>
      <c r="C151" s="45"/>
      <c r="D151" s="56">
        <f>SUM(B151:C151)</f>
        <v>2000</v>
      </c>
      <c r="E151" s="109"/>
      <c r="F151" s="162"/>
      <c r="G151" s="110">
        <f>E151+F151</f>
        <v>0</v>
      </c>
      <c r="H151" s="111">
        <f>[1]BYDEPT!BD151</f>
        <v>0</v>
      </c>
      <c r="I151" s="163"/>
      <c r="J151" s="111">
        <f>G151-H151</f>
        <v>0</v>
      </c>
      <c r="L151" s="111">
        <f>D151-H151</f>
        <v>2000</v>
      </c>
    </row>
    <row r="152" spans="1:12" ht="16.5" customHeight="1" x14ac:dyDescent="0.3">
      <c r="A152" s="126" t="s">
        <v>36</v>
      </c>
      <c r="B152" s="56">
        <f>200000</f>
        <v>200000</v>
      </c>
      <c r="C152" s="45"/>
      <c r="D152" s="56">
        <f>SUM(B152:C152)</f>
        <v>200000</v>
      </c>
      <c r="E152" s="109"/>
      <c r="F152" s="162"/>
      <c r="G152" s="110">
        <f>E152+F152</f>
        <v>0</v>
      </c>
      <c r="H152" s="111">
        <f>[1]BYDEPT!BD152</f>
        <v>0</v>
      </c>
      <c r="I152" s="163"/>
      <c r="J152" s="111">
        <f>G152-H152</f>
        <v>0</v>
      </c>
      <c r="L152" s="111">
        <f>D152-H152</f>
        <v>200000</v>
      </c>
    </row>
    <row r="153" spans="1:12" ht="16.5" customHeight="1" x14ac:dyDescent="0.3">
      <c r="A153" s="126" t="s">
        <v>37</v>
      </c>
      <c r="B153" s="109">
        <f t="shared" ref="B153:H153" si="30">SUM(B154:B155)</f>
        <v>26276097</v>
      </c>
      <c r="C153" s="46">
        <f t="shared" si="30"/>
        <v>2086346</v>
      </c>
      <c r="D153" s="109">
        <f t="shared" si="30"/>
        <v>28362443</v>
      </c>
      <c r="E153" s="109">
        <f t="shared" si="30"/>
        <v>0</v>
      </c>
      <c r="F153" s="162">
        <f t="shared" si="30"/>
        <v>0</v>
      </c>
      <c r="G153" s="110">
        <f t="shared" si="30"/>
        <v>0</v>
      </c>
      <c r="H153" s="111">
        <f t="shared" si="30"/>
        <v>23401804</v>
      </c>
      <c r="I153" s="163"/>
      <c r="J153" s="111">
        <f>SUM(J154:J155)</f>
        <v>-23401804</v>
      </c>
      <c r="L153" s="111">
        <f>SUM(L154:L155)</f>
        <v>4960639</v>
      </c>
    </row>
    <row r="154" spans="1:12" ht="16.5" hidden="1" customHeight="1" x14ac:dyDescent="0.3">
      <c r="A154" s="126" t="s">
        <v>25</v>
      </c>
      <c r="B154" s="56">
        <f>26276097</f>
        <v>26276097</v>
      </c>
      <c r="C154" s="45">
        <f>337026+772800+1056520-80000</f>
        <v>2086346</v>
      </c>
      <c r="D154" s="56">
        <f>SUM(B154:C154)</f>
        <v>28362443</v>
      </c>
      <c r="E154" s="109"/>
      <c r="F154" s="162"/>
      <c r="G154" s="110">
        <f t="shared" ref="G154:G170" si="31">E154+F154</f>
        <v>0</v>
      </c>
      <c r="H154" s="111">
        <f>[1]BYDEPT!BD154</f>
        <v>23401804</v>
      </c>
      <c r="I154" s="163"/>
      <c r="J154" s="111">
        <f t="shared" ref="J154:J170" si="32">G154-H154</f>
        <v>-23401804</v>
      </c>
      <c r="L154" s="111">
        <f t="shared" ref="L154:L163" si="33">D154-H154</f>
        <v>4960639</v>
      </c>
    </row>
    <row r="155" spans="1:12" ht="16.5" hidden="1" customHeight="1" x14ac:dyDescent="0.3">
      <c r="A155" s="126" t="s">
        <v>26</v>
      </c>
      <c r="B155" s="56"/>
      <c r="C155" s="45"/>
      <c r="D155" s="56">
        <f t="shared" ref="D155:D163" si="34">SUM(B155:C155)</f>
        <v>0</v>
      </c>
      <c r="E155" s="109"/>
      <c r="F155" s="162"/>
      <c r="G155" s="110">
        <f t="shared" si="31"/>
        <v>0</v>
      </c>
      <c r="H155" s="111">
        <f>[1]BYDEPT!BD155</f>
        <v>0</v>
      </c>
      <c r="I155" s="163"/>
      <c r="J155" s="111">
        <f>G155-H155</f>
        <v>0</v>
      </c>
      <c r="L155" s="111">
        <f>D155-H155</f>
        <v>0</v>
      </c>
    </row>
    <row r="156" spans="1:12" ht="16.5" customHeight="1" x14ac:dyDescent="0.3">
      <c r="A156" s="126" t="s">
        <v>38</v>
      </c>
      <c r="B156" s="56">
        <f>1662</f>
        <v>1662</v>
      </c>
      <c r="C156" s="45"/>
      <c r="D156" s="56">
        <f t="shared" si="34"/>
        <v>1662</v>
      </c>
      <c r="E156" s="109"/>
      <c r="F156" s="162"/>
      <c r="G156" s="110">
        <f t="shared" si="31"/>
        <v>0</v>
      </c>
      <c r="H156" s="111">
        <f>[1]BYDEPT!BD156</f>
        <v>0</v>
      </c>
      <c r="I156" s="163"/>
      <c r="J156" s="111">
        <f t="shared" si="32"/>
        <v>0</v>
      </c>
      <c r="L156" s="111">
        <f t="shared" si="33"/>
        <v>1662</v>
      </c>
    </row>
    <row r="157" spans="1:12" ht="16.5" customHeight="1" x14ac:dyDescent="0.3">
      <c r="A157" s="126" t="s">
        <v>39</v>
      </c>
      <c r="B157" s="56">
        <f>53518</f>
        <v>53518</v>
      </c>
      <c r="C157" s="45"/>
      <c r="D157" s="56">
        <f t="shared" si="34"/>
        <v>53518</v>
      </c>
      <c r="E157" s="109"/>
      <c r="F157" s="162"/>
      <c r="G157" s="110">
        <f t="shared" si="31"/>
        <v>0</v>
      </c>
      <c r="H157" s="111">
        <f>[1]BYDEPT!BD157</f>
        <v>53517</v>
      </c>
      <c r="I157" s="163"/>
      <c r="J157" s="111">
        <f t="shared" si="32"/>
        <v>-53517</v>
      </c>
      <c r="L157" s="111">
        <f t="shared" si="33"/>
        <v>1</v>
      </c>
    </row>
    <row r="158" spans="1:12" ht="16.5" hidden="1" customHeight="1" x14ac:dyDescent="0.3">
      <c r="A158" s="126" t="s">
        <v>40</v>
      </c>
      <c r="B158" s="56"/>
      <c r="C158" s="45"/>
      <c r="D158" s="56">
        <f t="shared" si="34"/>
        <v>0</v>
      </c>
      <c r="E158" s="109"/>
      <c r="F158" s="162"/>
      <c r="G158" s="110">
        <f t="shared" si="31"/>
        <v>0</v>
      </c>
      <c r="H158" s="111">
        <f>[1]BYDEPT!BD158</f>
        <v>0</v>
      </c>
      <c r="I158" s="163"/>
      <c r="J158" s="111">
        <f t="shared" si="32"/>
        <v>0</v>
      </c>
      <c r="L158" s="111">
        <f t="shared" si="33"/>
        <v>0</v>
      </c>
    </row>
    <row r="159" spans="1:12" ht="16.5" customHeight="1" x14ac:dyDescent="0.3">
      <c r="A159" s="126" t="s">
        <v>41</v>
      </c>
      <c r="B159" s="56">
        <f>770000</f>
        <v>770000</v>
      </c>
      <c r="C159" s="45"/>
      <c r="D159" s="56">
        <f t="shared" si="34"/>
        <v>770000</v>
      </c>
      <c r="E159" s="109"/>
      <c r="F159" s="162"/>
      <c r="G159" s="110">
        <f t="shared" si="31"/>
        <v>0</v>
      </c>
      <c r="H159" s="111">
        <f>[1]BYDEPT!BD159</f>
        <v>770000</v>
      </c>
      <c r="I159" s="163"/>
      <c r="J159" s="111">
        <f t="shared" si="32"/>
        <v>-770000</v>
      </c>
      <c r="L159" s="111">
        <f t="shared" si="33"/>
        <v>0</v>
      </c>
    </row>
    <row r="160" spans="1:12" ht="16.5" hidden="1" customHeight="1" x14ac:dyDescent="0.3">
      <c r="A160" s="126" t="s">
        <v>42</v>
      </c>
      <c r="B160" s="56"/>
      <c r="C160" s="45"/>
      <c r="D160" s="56">
        <f t="shared" si="34"/>
        <v>0</v>
      </c>
      <c r="E160" s="109"/>
      <c r="F160" s="162"/>
      <c r="G160" s="110">
        <f t="shared" si="31"/>
        <v>0</v>
      </c>
      <c r="H160" s="111">
        <f>[1]BYDEPT!BD160</f>
        <v>0</v>
      </c>
      <c r="I160" s="163"/>
      <c r="J160" s="111">
        <f t="shared" si="32"/>
        <v>0</v>
      </c>
      <c r="L160" s="111">
        <f t="shared" si="33"/>
        <v>0</v>
      </c>
    </row>
    <row r="161" spans="1:12" ht="16.5" hidden="1" customHeight="1" x14ac:dyDescent="0.3">
      <c r="A161" s="126" t="s">
        <v>43</v>
      </c>
      <c r="B161" s="56"/>
      <c r="C161" s="45"/>
      <c r="D161" s="56">
        <f t="shared" si="34"/>
        <v>0</v>
      </c>
      <c r="E161" s="109"/>
      <c r="F161" s="162"/>
      <c r="G161" s="110">
        <f t="shared" si="31"/>
        <v>0</v>
      </c>
      <c r="H161" s="111">
        <f>[1]BYDEPT!BD161</f>
        <v>0</v>
      </c>
      <c r="I161" s="163"/>
      <c r="J161" s="111">
        <f t="shared" si="32"/>
        <v>0</v>
      </c>
      <c r="L161" s="111">
        <f t="shared" si="33"/>
        <v>0</v>
      </c>
    </row>
    <row r="162" spans="1:12" ht="16.5" hidden="1" customHeight="1" x14ac:dyDescent="0.3">
      <c r="A162" s="126" t="s">
        <v>44</v>
      </c>
      <c r="B162" s="56"/>
      <c r="C162" s="45"/>
      <c r="D162" s="56">
        <f t="shared" si="34"/>
        <v>0</v>
      </c>
      <c r="E162" s="109"/>
      <c r="F162" s="162"/>
      <c r="G162" s="110">
        <f t="shared" si="31"/>
        <v>0</v>
      </c>
      <c r="H162" s="111">
        <f>[1]BYDEPT!BD162</f>
        <v>0</v>
      </c>
      <c r="I162" s="163"/>
      <c r="J162" s="111">
        <f t="shared" si="32"/>
        <v>0</v>
      </c>
      <c r="L162" s="111">
        <f t="shared" si="33"/>
        <v>0</v>
      </c>
    </row>
    <row r="163" spans="1:12" ht="16.5" customHeight="1" x14ac:dyDescent="0.3">
      <c r="A163" s="126" t="s">
        <v>45</v>
      </c>
      <c r="B163" s="164">
        <f>153747</f>
        <v>153747</v>
      </c>
      <c r="C163" s="47">
        <f>10000+101000+68482</f>
        <v>179482</v>
      </c>
      <c r="D163" s="56">
        <f t="shared" si="34"/>
        <v>333229</v>
      </c>
      <c r="E163" s="109"/>
      <c r="F163" s="162"/>
      <c r="G163" s="110">
        <f t="shared" si="31"/>
        <v>0</v>
      </c>
      <c r="H163" s="111">
        <f>[1]BYDEPT!BD163</f>
        <v>333229</v>
      </c>
      <c r="I163" s="163"/>
      <c r="J163" s="111">
        <f t="shared" si="32"/>
        <v>-333229</v>
      </c>
      <c r="L163" s="111">
        <f t="shared" si="33"/>
        <v>0</v>
      </c>
    </row>
    <row r="164" spans="1:12" ht="16.5" hidden="1" customHeight="1" x14ac:dyDescent="0.3">
      <c r="A164" s="126" t="s">
        <v>46</v>
      </c>
      <c r="B164" s="56"/>
      <c r="C164" s="56"/>
      <c r="D164" s="56"/>
      <c r="E164" s="109"/>
      <c r="F164" s="162"/>
      <c r="G164" s="110">
        <f t="shared" si="31"/>
        <v>0</v>
      </c>
      <c r="H164" s="111">
        <f>[1]BYDEPT!BD164</f>
        <v>0</v>
      </c>
      <c r="I164" s="163"/>
      <c r="J164" s="111">
        <f t="shared" si="32"/>
        <v>0</v>
      </c>
      <c r="L164" s="111">
        <f t="shared" ref="L164:L170" si="35">B164-H164</f>
        <v>0</v>
      </c>
    </row>
    <row r="165" spans="1:12" ht="16.5" hidden="1" customHeight="1" x14ac:dyDescent="0.3">
      <c r="A165" s="126" t="s">
        <v>47</v>
      </c>
      <c r="B165" s="56"/>
      <c r="C165" s="56"/>
      <c r="D165" s="56"/>
      <c r="E165" s="109"/>
      <c r="F165" s="162"/>
      <c r="G165" s="110">
        <f t="shared" si="31"/>
        <v>0</v>
      </c>
      <c r="H165" s="111">
        <f>[1]BYDEPT!BD165</f>
        <v>0</v>
      </c>
      <c r="I165" s="163"/>
      <c r="J165" s="111">
        <f t="shared" si="32"/>
        <v>0</v>
      </c>
      <c r="L165" s="111">
        <f t="shared" si="35"/>
        <v>0</v>
      </c>
    </row>
    <row r="166" spans="1:12" ht="16.5" hidden="1" customHeight="1" x14ac:dyDescent="0.3">
      <c r="A166" s="126" t="s">
        <v>48</v>
      </c>
      <c r="B166" s="56"/>
      <c r="C166" s="56"/>
      <c r="D166" s="56"/>
      <c r="E166" s="109"/>
      <c r="F166" s="162"/>
      <c r="G166" s="110">
        <f t="shared" si="31"/>
        <v>0</v>
      </c>
      <c r="H166" s="111">
        <f>[1]BYDEPT!BD166</f>
        <v>0</v>
      </c>
      <c r="I166" s="163"/>
      <c r="J166" s="111">
        <f t="shared" si="32"/>
        <v>0</v>
      </c>
      <c r="L166" s="111">
        <f t="shared" si="35"/>
        <v>0</v>
      </c>
    </row>
    <row r="167" spans="1:12" ht="16.5" hidden="1" customHeight="1" x14ac:dyDescent="0.3">
      <c r="A167" s="126" t="s">
        <v>49</v>
      </c>
      <c r="B167" s="56"/>
      <c r="C167" s="56"/>
      <c r="D167" s="56"/>
      <c r="E167" s="109"/>
      <c r="F167" s="162"/>
      <c r="G167" s="110">
        <f t="shared" si="31"/>
        <v>0</v>
      </c>
      <c r="H167" s="111">
        <f>[1]BYDEPT!BD167</f>
        <v>0</v>
      </c>
      <c r="I167" s="163"/>
      <c r="J167" s="111">
        <f t="shared" si="32"/>
        <v>0</v>
      </c>
      <c r="L167" s="111">
        <f t="shared" si="35"/>
        <v>0</v>
      </c>
    </row>
    <row r="168" spans="1:12" ht="16.5" hidden="1" customHeight="1" x14ac:dyDescent="0.3">
      <c r="A168" s="126" t="s">
        <v>50</v>
      </c>
      <c r="B168" s="56"/>
      <c r="C168" s="56"/>
      <c r="D168" s="56"/>
      <c r="E168" s="109"/>
      <c r="F168" s="162"/>
      <c r="G168" s="110">
        <f t="shared" si="31"/>
        <v>0</v>
      </c>
      <c r="H168" s="111">
        <f>[1]BYDEPT!BD168</f>
        <v>0</v>
      </c>
      <c r="I168" s="163"/>
      <c r="J168" s="111">
        <f t="shared" si="32"/>
        <v>0</v>
      </c>
      <c r="L168" s="111">
        <f t="shared" si="35"/>
        <v>0</v>
      </c>
    </row>
    <row r="169" spans="1:12" ht="16.5" hidden="1" customHeight="1" x14ac:dyDescent="0.3">
      <c r="A169" s="126" t="s">
        <v>51</v>
      </c>
      <c r="B169" s="56"/>
      <c r="C169" s="56"/>
      <c r="D169" s="56"/>
      <c r="E169" s="109"/>
      <c r="F169" s="162"/>
      <c r="G169" s="110">
        <f t="shared" si="31"/>
        <v>0</v>
      </c>
      <c r="H169" s="111">
        <f>[1]BYDEPT!BD169</f>
        <v>0</v>
      </c>
      <c r="I169" s="163"/>
      <c r="J169" s="111">
        <f t="shared" si="32"/>
        <v>0</v>
      </c>
      <c r="L169" s="111">
        <f t="shared" si="35"/>
        <v>0</v>
      </c>
    </row>
    <row r="170" spans="1:12" ht="16.5" hidden="1" customHeight="1" x14ac:dyDescent="0.3">
      <c r="A170" s="126" t="s">
        <v>52</v>
      </c>
      <c r="B170" s="56"/>
      <c r="C170" s="56"/>
      <c r="D170" s="56"/>
      <c r="E170" s="109"/>
      <c r="F170" s="162"/>
      <c r="G170" s="110">
        <f t="shared" si="31"/>
        <v>0</v>
      </c>
      <c r="H170" s="111">
        <f>[1]BYDEPT!BD170</f>
        <v>0</v>
      </c>
      <c r="I170" s="163"/>
      <c r="J170" s="111">
        <f t="shared" si="32"/>
        <v>0</v>
      </c>
      <c r="L170" s="111">
        <f t="shared" si="35"/>
        <v>0</v>
      </c>
    </row>
    <row r="171" spans="1:12" ht="16.5" hidden="1" customHeight="1" x14ac:dyDescent="0.3">
      <c r="A171" s="126"/>
      <c r="B171" s="56"/>
      <c r="C171" s="56"/>
      <c r="D171" s="56"/>
      <c r="E171" s="109"/>
      <c r="F171" s="162"/>
      <c r="G171" s="110"/>
      <c r="H171" s="111"/>
      <c r="I171" s="163"/>
      <c r="J171" s="111"/>
      <c r="L171" s="111"/>
    </row>
    <row r="172" spans="1:12" ht="16.5" hidden="1" customHeight="1" x14ac:dyDescent="0.3">
      <c r="A172" s="126" t="s">
        <v>92</v>
      </c>
      <c r="B172" s="56"/>
      <c r="C172" s="56"/>
      <c r="D172" s="56"/>
      <c r="E172" s="112">
        <f>SUM(E173:E176)+SUM(E179:E191)+SUM(E196:E211)</f>
        <v>0</v>
      </c>
      <c r="F172" s="112">
        <f>SUM(F173:F176)+SUM(F179:F191)+SUM(F196:F211)</f>
        <v>0</v>
      </c>
      <c r="G172" s="113">
        <f>SUM(G173:G176)+SUM(G179:G191)+SUM(G196:G211)</f>
        <v>0</v>
      </c>
      <c r="H172" s="114">
        <f>SUM(H173:H176)+SUM(H179:H191)+SUM(H196:H211)</f>
        <v>0</v>
      </c>
      <c r="I172" s="165"/>
      <c r="J172" s="114">
        <f>SUM(J173:J176)+SUM(J179:J191)+SUM(J196:J211)</f>
        <v>0</v>
      </c>
      <c r="L172" s="114">
        <f>SUM(L173:L176)+SUM(L179:L191)+SUM(L196:L211)</f>
        <v>0</v>
      </c>
    </row>
    <row r="173" spans="1:12" ht="16.5" hidden="1" customHeight="1" x14ac:dyDescent="0.3">
      <c r="A173" s="126" t="s">
        <v>53</v>
      </c>
      <c r="B173" s="56"/>
      <c r="C173" s="56"/>
      <c r="D173" s="56"/>
      <c r="E173" s="109"/>
      <c r="F173" s="109"/>
      <c r="G173" s="110">
        <f>E173+F173</f>
        <v>0</v>
      </c>
      <c r="H173" s="111">
        <f>[1]BYDEPT!BD173</f>
        <v>0</v>
      </c>
      <c r="I173" s="163"/>
      <c r="J173" s="111">
        <f>G173-H173</f>
        <v>0</v>
      </c>
      <c r="L173" s="111">
        <f t="shared" ref="L173:L190" si="36">B173-H173</f>
        <v>0</v>
      </c>
    </row>
    <row r="174" spans="1:12" ht="16.5" hidden="1" customHeight="1" x14ac:dyDescent="0.3">
      <c r="A174" s="126" t="s">
        <v>54</v>
      </c>
      <c r="B174" s="56"/>
      <c r="C174" s="56"/>
      <c r="D174" s="56"/>
      <c r="E174" s="109"/>
      <c r="F174" s="109"/>
      <c r="G174" s="110">
        <f>E174+F174</f>
        <v>0</v>
      </c>
      <c r="H174" s="111">
        <f>[1]BYDEPT!BD174</f>
        <v>0</v>
      </c>
      <c r="I174" s="163"/>
      <c r="J174" s="111"/>
      <c r="L174" s="111">
        <f t="shared" si="36"/>
        <v>0</v>
      </c>
    </row>
    <row r="175" spans="1:12" ht="16.5" hidden="1" customHeight="1" x14ac:dyDescent="0.3">
      <c r="A175" s="126" t="s">
        <v>55</v>
      </c>
      <c r="B175" s="56"/>
      <c r="C175" s="56"/>
      <c r="D175" s="56"/>
      <c r="E175" s="109"/>
      <c r="F175" s="109"/>
      <c r="G175" s="110">
        <f>E175+F175</f>
        <v>0</v>
      </c>
      <c r="H175" s="111">
        <f>[1]BYDEPT!BD175</f>
        <v>0</v>
      </c>
      <c r="I175" s="163"/>
      <c r="J175" s="111">
        <f>G175-H175</f>
        <v>0</v>
      </c>
      <c r="L175" s="111">
        <f t="shared" si="36"/>
        <v>0</v>
      </c>
    </row>
    <row r="176" spans="1:12" ht="16.5" hidden="1" customHeight="1" x14ac:dyDescent="0.3">
      <c r="A176" s="126" t="s">
        <v>56</v>
      </c>
      <c r="B176" s="56"/>
      <c r="C176" s="56"/>
      <c r="D176" s="56"/>
      <c r="E176" s="109">
        <f>+E177+E178</f>
        <v>0</v>
      </c>
      <c r="F176" s="109">
        <f>+F177+F178</f>
        <v>0</v>
      </c>
      <c r="G176" s="110">
        <f>SUM(G177:G178)</f>
        <v>0</v>
      </c>
      <c r="H176" s="111">
        <f>+H177+H178</f>
        <v>0</v>
      </c>
      <c r="I176" s="163"/>
      <c r="J176" s="111">
        <f>SUM(J177:J178)</f>
        <v>0</v>
      </c>
      <c r="L176" s="111">
        <f t="shared" si="36"/>
        <v>0</v>
      </c>
    </row>
    <row r="177" spans="1:12" ht="16.5" hidden="1" customHeight="1" x14ac:dyDescent="0.3">
      <c r="A177" s="126" t="s">
        <v>57</v>
      </c>
      <c r="B177" s="56"/>
      <c r="C177" s="56"/>
      <c r="D177" s="56"/>
      <c r="E177" s="109"/>
      <c r="F177" s="109"/>
      <c r="G177" s="110">
        <f t="shared" ref="G177:G187" si="37">E177+F177</f>
        <v>0</v>
      </c>
      <c r="H177" s="111">
        <f>[1]BYDEPT!BD177</f>
        <v>0</v>
      </c>
      <c r="I177" s="163"/>
      <c r="J177" s="111">
        <f t="shared" ref="J177:J187" si="38">G177-H177</f>
        <v>0</v>
      </c>
      <c r="L177" s="111">
        <f t="shared" si="36"/>
        <v>0</v>
      </c>
    </row>
    <row r="178" spans="1:12" ht="16.5" hidden="1" customHeight="1" x14ac:dyDescent="0.3">
      <c r="A178" s="126" t="s">
        <v>58</v>
      </c>
      <c r="B178" s="56"/>
      <c r="C178" s="56"/>
      <c r="D178" s="56"/>
      <c r="E178" s="109"/>
      <c r="F178" s="109"/>
      <c r="G178" s="110">
        <f t="shared" si="37"/>
        <v>0</v>
      </c>
      <c r="H178" s="111">
        <f>[1]BYDEPT!BD178</f>
        <v>0</v>
      </c>
      <c r="I178" s="163"/>
      <c r="J178" s="111">
        <f t="shared" si="38"/>
        <v>0</v>
      </c>
      <c r="L178" s="111">
        <f t="shared" si="36"/>
        <v>0</v>
      </c>
    </row>
    <row r="179" spans="1:12" ht="16.5" hidden="1" customHeight="1" x14ac:dyDescent="0.3">
      <c r="A179" s="126" t="s">
        <v>59</v>
      </c>
      <c r="B179" s="56"/>
      <c r="C179" s="56"/>
      <c r="D179" s="56"/>
      <c r="E179" s="109"/>
      <c r="F179" s="109"/>
      <c r="G179" s="110">
        <f t="shared" si="37"/>
        <v>0</v>
      </c>
      <c r="H179" s="111">
        <f>[1]BYDEPT!BD179</f>
        <v>0</v>
      </c>
      <c r="I179" s="163"/>
      <c r="J179" s="111">
        <f t="shared" si="38"/>
        <v>0</v>
      </c>
      <c r="L179" s="111">
        <f t="shared" si="36"/>
        <v>0</v>
      </c>
    </row>
    <row r="180" spans="1:12" ht="16.5" hidden="1" customHeight="1" x14ac:dyDescent="0.3">
      <c r="A180" s="126" t="s">
        <v>60</v>
      </c>
      <c r="B180" s="56"/>
      <c r="C180" s="56"/>
      <c r="D180" s="56"/>
      <c r="E180" s="109"/>
      <c r="F180" s="109"/>
      <c r="G180" s="110">
        <f t="shared" si="37"/>
        <v>0</v>
      </c>
      <c r="H180" s="111">
        <f>[1]BYDEPT!BD180</f>
        <v>0</v>
      </c>
      <c r="I180" s="163"/>
      <c r="J180" s="111">
        <f t="shared" si="38"/>
        <v>0</v>
      </c>
      <c r="L180" s="111">
        <f t="shared" si="36"/>
        <v>0</v>
      </c>
    </row>
    <row r="181" spans="1:12" ht="16.5" hidden="1" customHeight="1" x14ac:dyDescent="0.3">
      <c r="A181" s="126" t="s">
        <v>61</v>
      </c>
      <c r="B181" s="56"/>
      <c r="C181" s="56"/>
      <c r="D181" s="56"/>
      <c r="E181" s="109"/>
      <c r="F181" s="109"/>
      <c r="G181" s="110">
        <f t="shared" si="37"/>
        <v>0</v>
      </c>
      <c r="H181" s="111">
        <f>[1]BYDEPT!BD181</f>
        <v>0</v>
      </c>
      <c r="I181" s="163"/>
      <c r="J181" s="111">
        <f t="shared" si="38"/>
        <v>0</v>
      </c>
      <c r="L181" s="111">
        <f t="shared" si="36"/>
        <v>0</v>
      </c>
    </row>
    <row r="182" spans="1:12" ht="16.5" hidden="1" customHeight="1" x14ac:dyDescent="0.3">
      <c r="A182" s="126" t="s">
        <v>62</v>
      </c>
      <c r="B182" s="56"/>
      <c r="C182" s="56"/>
      <c r="D182" s="56"/>
      <c r="E182" s="109"/>
      <c r="F182" s="109"/>
      <c r="G182" s="110">
        <f t="shared" si="37"/>
        <v>0</v>
      </c>
      <c r="H182" s="111">
        <f>[1]BYDEPT!BD182</f>
        <v>0</v>
      </c>
      <c r="I182" s="163"/>
      <c r="J182" s="111">
        <f t="shared" si="38"/>
        <v>0</v>
      </c>
      <c r="L182" s="111">
        <f t="shared" si="36"/>
        <v>0</v>
      </c>
    </row>
    <row r="183" spans="1:12" ht="16.5" hidden="1" customHeight="1" x14ac:dyDescent="0.3">
      <c r="A183" s="19" t="s">
        <v>220</v>
      </c>
      <c r="B183" s="56"/>
      <c r="C183" s="56"/>
      <c r="D183" s="56"/>
      <c r="E183" s="109"/>
      <c r="F183" s="109"/>
      <c r="G183" s="110"/>
      <c r="H183" s="111"/>
      <c r="I183" s="163"/>
      <c r="J183" s="111"/>
      <c r="L183" s="111"/>
    </row>
    <row r="184" spans="1:12" ht="16.5" hidden="1" customHeight="1" x14ac:dyDescent="0.3">
      <c r="A184" s="126" t="s">
        <v>63</v>
      </c>
      <c r="B184" s="56"/>
      <c r="C184" s="56"/>
      <c r="D184" s="56"/>
      <c r="E184" s="109"/>
      <c r="F184" s="109"/>
      <c r="G184" s="110">
        <f t="shared" si="37"/>
        <v>0</v>
      </c>
      <c r="H184" s="111">
        <f>[1]BYDEPT!BD184</f>
        <v>0</v>
      </c>
      <c r="I184" s="163"/>
      <c r="J184" s="111">
        <f t="shared" si="38"/>
        <v>0</v>
      </c>
      <c r="L184" s="111">
        <f t="shared" si="36"/>
        <v>0</v>
      </c>
    </row>
    <row r="185" spans="1:12" ht="16.5" hidden="1" customHeight="1" x14ac:dyDescent="0.3">
      <c r="A185" s="126" t="s">
        <v>178</v>
      </c>
      <c r="B185" s="56"/>
      <c r="C185" s="56"/>
      <c r="D185" s="56"/>
      <c r="E185" s="109"/>
      <c r="F185" s="109"/>
      <c r="G185" s="110"/>
      <c r="H185" s="111"/>
      <c r="I185" s="163"/>
      <c r="J185" s="111"/>
      <c r="L185" s="111">
        <f t="shared" si="36"/>
        <v>0</v>
      </c>
    </row>
    <row r="186" spans="1:12" ht="16.5" hidden="1" customHeight="1" x14ac:dyDescent="0.3">
      <c r="A186" s="126" t="s">
        <v>64</v>
      </c>
      <c r="B186" s="56"/>
      <c r="C186" s="56"/>
      <c r="D186" s="56"/>
      <c r="E186" s="109"/>
      <c r="F186" s="109"/>
      <c r="G186" s="110">
        <f t="shared" si="37"/>
        <v>0</v>
      </c>
      <c r="H186" s="111">
        <f>[1]BYDEPT!BD186</f>
        <v>0</v>
      </c>
      <c r="I186" s="163"/>
      <c r="J186" s="111">
        <f t="shared" si="38"/>
        <v>0</v>
      </c>
      <c r="L186" s="111">
        <f t="shared" si="36"/>
        <v>0</v>
      </c>
    </row>
    <row r="187" spans="1:12" ht="16.5" hidden="1" customHeight="1" x14ac:dyDescent="0.3">
      <c r="A187" s="126" t="s">
        <v>65</v>
      </c>
      <c r="B187" s="56"/>
      <c r="C187" s="56"/>
      <c r="D187" s="56"/>
      <c r="E187" s="109"/>
      <c r="F187" s="109"/>
      <c r="G187" s="110">
        <f t="shared" si="37"/>
        <v>0</v>
      </c>
      <c r="H187" s="111">
        <f>[1]BYDEPT!BD187</f>
        <v>0</v>
      </c>
      <c r="I187" s="163"/>
      <c r="J187" s="111">
        <f t="shared" si="38"/>
        <v>0</v>
      </c>
      <c r="L187" s="111">
        <f t="shared" si="36"/>
        <v>0</v>
      </c>
    </row>
    <row r="188" spans="1:12" ht="16.5" hidden="1" customHeight="1" x14ac:dyDescent="0.3">
      <c r="A188" s="126" t="s">
        <v>66</v>
      </c>
      <c r="B188" s="56"/>
      <c r="C188" s="56"/>
      <c r="D188" s="56"/>
      <c r="E188" s="109"/>
      <c r="F188" s="109"/>
      <c r="G188" s="110"/>
      <c r="H188" s="111">
        <f>[1]BYDEPT!BD188</f>
        <v>0</v>
      </c>
      <c r="I188" s="163"/>
      <c r="J188" s="111"/>
      <c r="L188" s="111">
        <f t="shared" si="36"/>
        <v>0</v>
      </c>
    </row>
    <row r="189" spans="1:12" ht="16.5" hidden="1" customHeight="1" x14ac:dyDescent="0.3">
      <c r="A189" s="126" t="s">
        <v>67</v>
      </c>
      <c r="B189" s="56"/>
      <c r="C189" s="56"/>
      <c r="D189" s="56"/>
      <c r="E189" s="109"/>
      <c r="F189" s="109"/>
      <c r="G189" s="110">
        <f>E189+F189</f>
        <v>0</v>
      </c>
      <c r="H189" s="111">
        <f>[1]BYDEPT!BD189</f>
        <v>0</v>
      </c>
      <c r="I189" s="163"/>
      <c r="J189" s="111">
        <f>G189-H189</f>
        <v>0</v>
      </c>
      <c r="L189" s="111">
        <f t="shared" si="36"/>
        <v>0</v>
      </c>
    </row>
    <row r="190" spans="1:12" ht="16.5" hidden="1" customHeight="1" x14ac:dyDescent="0.3">
      <c r="A190" s="126" t="s">
        <v>68</v>
      </c>
      <c r="B190" s="56"/>
      <c r="C190" s="56"/>
      <c r="D190" s="56"/>
      <c r="E190" s="109"/>
      <c r="F190" s="109"/>
      <c r="G190" s="110">
        <f>E190+F190</f>
        <v>0</v>
      </c>
      <c r="H190" s="111">
        <f>[1]BYDEPT!BD190</f>
        <v>0</v>
      </c>
      <c r="I190" s="163"/>
      <c r="J190" s="111">
        <f>G190-H190</f>
        <v>0</v>
      </c>
      <c r="L190" s="111">
        <f t="shared" si="36"/>
        <v>0</v>
      </c>
    </row>
    <row r="191" spans="1:12" ht="16.5" hidden="1" customHeight="1" x14ac:dyDescent="0.3">
      <c r="A191" s="126" t="s">
        <v>69</v>
      </c>
      <c r="B191" s="56"/>
      <c r="C191" s="56"/>
      <c r="D191" s="56"/>
      <c r="E191" s="112">
        <f>SUM(E192:E195)</f>
        <v>0</v>
      </c>
      <c r="F191" s="112">
        <f>SUM(F192:F195)</f>
        <v>0</v>
      </c>
      <c r="G191" s="113">
        <f>SUM(G192:G195)</f>
        <v>0</v>
      </c>
      <c r="H191" s="114">
        <f>SUM(H192:H195)</f>
        <v>0</v>
      </c>
      <c r="I191" s="165"/>
      <c r="J191" s="114">
        <f>SUM(J192:J195)</f>
        <v>0</v>
      </c>
      <c r="L191" s="114">
        <f>SUM(L192:L195)</f>
        <v>0</v>
      </c>
    </row>
    <row r="192" spans="1:12" ht="16.5" hidden="1" customHeight="1" x14ac:dyDescent="0.3">
      <c r="A192" s="126" t="s">
        <v>70</v>
      </c>
      <c r="B192" s="56"/>
      <c r="C192" s="56"/>
      <c r="D192" s="56"/>
      <c r="E192" s="109"/>
      <c r="F192" s="109"/>
      <c r="G192" s="110">
        <f t="shared" ref="G192:G211" si="39">E192+F192</f>
        <v>0</v>
      </c>
      <c r="H192" s="111">
        <f>[1]BYDEPT!BD192</f>
        <v>0</v>
      </c>
      <c r="I192" s="163"/>
      <c r="J192" s="111">
        <f t="shared" ref="J192:J211" si="40">G192-H192</f>
        <v>0</v>
      </c>
      <c r="L192" s="111">
        <f t="shared" ref="L192:L211" si="41">B192-H192</f>
        <v>0</v>
      </c>
    </row>
    <row r="193" spans="1:12" ht="16.5" hidden="1" customHeight="1" x14ac:dyDescent="0.3">
      <c r="A193" s="126" t="s">
        <v>71</v>
      </c>
      <c r="B193" s="56"/>
      <c r="C193" s="56"/>
      <c r="D193" s="56"/>
      <c r="E193" s="109"/>
      <c r="F193" s="109"/>
      <c r="G193" s="110">
        <f t="shared" si="39"/>
        <v>0</v>
      </c>
      <c r="H193" s="111">
        <f>[1]BYDEPT!BD193</f>
        <v>0</v>
      </c>
      <c r="I193" s="163"/>
      <c r="J193" s="111">
        <f t="shared" si="40"/>
        <v>0</v>
      </c>
      <c r="L193" s="111">
        <f t="shared" si="41"/>
        <v>0</v>
      </c>
    </row>
    <row r="194" spans="1:12" ht="16.5" hidden="1" customHeight="1" x14ac:dyDescent="0.3">
      <c r="A194" s="126" t="s">
        <v>72</v>
      </c>
      <c r="B194" s="56"/>
      <c r="C194" s="56"/>
      <c r="D194" s="56"/>
      <c r="E194" s="109"/>
      <c r="F194" s="109"/>
      <c r="G194" s="110">
        <f t="shared" si="39"/>
        <v>0</v>
      </c>
      <c r="H194" s="111">
        <f>[1]BYDEPT!BD194</f>
        <v>0</v>
      </c>
      <c r="I194" s="163"/>
      <c r="J194" s="111">
        <f t="shared" si="40"/>
        <v>0</v>
      </c>
      <c r="L194" s="111">
        <f t="shared" si="41"/>
        <v>0</v>
      </c>
    </row>
    <row r="195" spans="1:12" ht="16.5" hidden="1" customHeight="1" x14ac:dyDescent="0.3">
      <c r="A195" s="126" t="s">
        <v>73</v>
      </c>
      <c r="B195" s="56"/>
      <c r="C195" s="56"/>
      <c r="D195" s="56"/>
      <c r="E195" s="109"/>
      <c r="F195" s="109"/>
      <c r="G195" s="110">
        <f t="shared" si="39"/>
        <v>0</v>
      </c>
      <c r="H195" s="111">
        <f>[1]BYDEPT!BD195</f>
        <v>0</v>
      </c>
      <c r="I195" s="163"/>
      <c r="J195" s="111">
        <f t="shared" si="40"/>
        <v>0</v>
      </c>
      <c r="L195" s="111">
        <f t="shared" si="41"/>
        <v>0</v>
      </c>
    </row>
    <row r="196" spans="1:12" ht="16.5" hidden="1" customHeight="1" x14ac:dyDescent="0.3">
      <c r="A196" s="126" t="s">
        <v>74</v>
      </c>
      <c r="B196" s="56"/>
      <c r="C196" s="56"/>
      <c r="D196" s="56"/>
      <c r="E196" s="109"/>
      <c r="F196" s="109"/>
      <c r="G196" s="110">
        <f>E196+F196</f>
        <v>0</v>
      </c>
      <c r="H196" s="111">
        <f>[1]BYDEPT!BD196</f>
        <v>0</v>
      </c>
      <c r="I196" s="163"/>
      <c r="J196" s="111">
        <f>G196-H196</f>
        <v>0</v>
      </c>
      <c r="L196" s="111">
        <f t="shared" si="41"/>
        <v>0</v>
      </c>
    </row>
    <row r="197" spans="1:12" ht="16.5" hidden="1" customHeight="1" x14ac:dyDescent="0.3">
      <c r="A197" s="126" t="s">
        <v>175</v>
      </c>
      <c r="B197" s="56"/>
      <c r="C197" s="56"/>
      <c r="D197" s="56"/>
      <c r="E197" s="109"/>
      <c r="F197" s="109"/>
      <c r="G197" s="110">
        <f t="shared" si="39"/>
        <v>0</v>
      </c>
      <c r="H197" s="111">
        <f>[1]BYDEPT!BD197</f>
        <v>0</v>
      </c>
      <c r="I197" s="163"/>
      <c r="J197" s="111">
        <f t="shared" si="40"/>
        <v>0</v>
      </c>
      <c r="L197" s="111">
        <f t="shared" si="41"/>
        <v>0</v>
      </c>
    </row>
    <row r="198" spans="1:12" ht="16.5" hidden="1" customHeight="1" x14ac:dyDescent="0.3">
      <c r="A198" s="126" t="s">
        <v>75</v>
      </c>
      <c r="B198" s="56"/>
      <c r="C198" s="56"/>
      <c r="D198" s="56"/>
      <c r="E198" s="109"/>
      <c r="F198" s="109"/>
      <c r="G198" s="110">
        <f t="shared" si="39"/>
        <v>0</v>
      </c>
      <c r="H198" s="111">
        <f>[1]BYDEPT!BD198</f>
        <v>0</v>
      </c>
      <c r="I198" s="163"/>
      <c r="J198" s="111">
        <f t="shared" si="40"/>
        <v>0</v>
      </c>
      <c r="L198" s="111">
        <f t="shared" si="41"/>
        <v>0</v>
      </c>
    </row>
    <row r="199" spans="1:12" ht="16.5" hidden="1" customHeight="1" x14ac:dyDescent="0.3">
      <c r="A199" s="126" t="s">
        <v>76</v>
      </c>
      <c r="B199" s="56"/>
      <c r="C199" s="56"/>
      <c r="D199" s="56"/>
      <c r="E199" s="109"/>
      <c r="F199" s="109"/>
      <c r="G199" s="110">
        <f t="shared" si="39"/>
        <v>0</v>
      </c>
      <c r="H199" s="111">
        <f>[1]BYDEPT!BD199</f>
        <v>0</v>
      </c>
      <c r="I199" s="163"/>
      <c r="J199" s="111">
        <f t="shared" si="40"/>
        <v>0</v>
      </c>
      <c r="L199" s="111">
        <f t="shared" si="41"/>
        <v>0</v>
      </c>
    </row>
    <row r="200" spans="1:12" ht="16.5" hidden="1" customHeight="1" x14ac:dyDescent="0.3">
      <c r="A200" s="126" t="s">
        <v>77</v>
      </c>
      <c r="B200" s="56"/>
      <c r="C200" s="56"/>
      <c r="D200" s="56"/>
      <c r="E200" s="109"/>
      <c r="F200" s="109"/>
      <c r="G200" s="110"/>
      <c r="H200" s="111"/>
      <c r="I200" s="163"/>
      <c r="J200" s="111"/>
      <c r="L200" s="111">
        <f t="shared" si="41"/>
        <v>0</v>
      </c>
    </row>
    <row r="201" spans="1:12" ht="16.5" hidden="1" customHeight="1" x14ac:dyDescent="0.3">
      <c r="A201" s="126" t="s">
        <v>78</v>
      </c>
      <c r="B201" s="56"/>
      <c r="C201" s="56"/>
      <c r="D201" s="56"/>
      <c r="E201" s="109"/>
      <c r="F201" s="109"/>
      <c r="G201" s="110"/>
      <c r="H201" s="111">
        <f>[1]BYDEPT!BD202</f>
        <v>0</v>
      </c>
      <c r="I201" s="163"/>
      <c r="J201" s="111">
        <f>G201-H201</f>
        <v>0</v>
      </c>
      <c r="L201" s="111">
        <f t="shared" si="41"/>
        <v>0</v>
      </c>
    </row>
    <row r="202" spans="1:12" ht="16.5" hidden="1" customHeight="1" x14ac:dyDescent="0.3">
      <c r="A202" s="126" t="s">
        <v>179</v>
      </c>
      <c r="B202" s="56"/>
      <c r="C202" s="56"/>
      <c r="D202" s="56"/>
      <c r="E202" s="109"/>
      <c r="F202" s="109"/>
      <c r="G202" s="110">
        <f t="shared" si="39"/>
        <v>0</v>
      </c>
      <c r="H202" s="111">
        <f>[1]BYDEPT!BD201</f>
        <v>0</v>
      </c>
      <c r="I202" s="163"/>
      <c r="J202" s="111">
        <f t="shared" si="40"/>
        <v>0</v>
      </c>
      <c r="L202" s="111">
        <f t="shared" si="41"/>
        <v>0</v>
      </c>
    </row>
    <row r="203" spans="1:12" ht="16.5" hidden="1" customHeight="1" x14ac:dyDescent="0.3">
      <c r="A203" s="19" t="s">
        <v>81</v>
      </c>
      <c r="B203" s="56"/>
      <c r="C203" s="56"/>
      <c r="D203" s="56"/>
      <c r="E203" s="109"/>
      <c r="F203" s="109"/>
      <c r="G203" s="110">
        <f t="shared" si="39"/>
        <v>0</v>
      </c>
      <c r="H203" s="111">
        <f>[1]BYDEPT!BD203</f>
        <v>0</v>
      </c>
      <c r="I203" s="163"/>
      <c r="J203" s="111">
        <f t="shared" si="40"/>
        <v>0</v>
      </c>
      <c r="L203" s="111">
        <f t="shared" si="41"/>
        <v>0</v>
      </c>
    </row>
    <row r="204" spans="1:12" ht="16.5" hidden="1" customHeight="1" x14ac:dyDescent="0.3">
      <c r="A204" s="19" t="s">
        <v>140</v>
      </c>
      <c r="B204" s="56"/>
      <c r="C204" s="56"/>
      <c r="D204" s="56"/>
      <c r="E204" s="109"/>
      <c r="F204" s="109"/>
      <c r="G204" s="110">
        <f t="shared" si="39"/>
        <v>0</v>
      </c>
      <c r="H204" s="111">
        <f>[1]BYDEPT!BD204</f>
        <v>0</v>
      </c>
      <c r="I204" s="163"/>
      <c r="J204" s="111">
        <f t="shared" si="40"/>
        <v>0</v>
      </c>
      <c r="L204" s="111">
        <f t="shared" si="41"/>
        <v>0</v>
      </c>
    </row>
    <row r="205" spans="1:12" ht="16.5" hidden="1" customHeight="1" x14ac:dyDescent="0.3">
      <c r="A205" s="19" t="s">
        <v>79</v>
      </c>
      <c r="B205" s="56"/>
      <c r="C205" s="56"/>
      <c r="D205" s="56"/>
      <c r="E205" s="109"/>
      <c r="F205" s="109"/>
      <c r="G205" s="110">
        <f t="shared" si="39"/>
        <v>0</v>
      </c>
      <c r="H205" s="111">
        <f>[1]BYDEPT!BD205</f>
        <v>0</v>
      </c>
      <c r="I205" s="163"/>
      <c r="J205" s="111">
        <f t="shared" si="40"/>
        <v>0</v>
      </c>
      <c r="L205" s="111">
        <f t="shared" si="41"/>
        <v>0</v>
      </c>
    </row>
    <row r="206" spans="1:12" ht="16.5" hidden="1" customHeight="1" x14ac:dyDescent="0.3">
      <c r="A206" s="19" t="s">
        <v>80</v>
      </c>
      <c r="B206" s="56"/>
      <c r="C206" s="56"/>
      <c r="D206" s="56"/>
      <c r="E206" s="109"/>
      <c r="F206" s="109"/>
      <c r="G206" s="110"/>
      <c r="H206" s="111"/>
      <c r="I206" s="163"/>
      <c r="J206" s="111"/>
      <c r="L206" s="111">
        <f t="shared" si="41"/>
        <v>0</v>
      </c>
    </row>
    <row r="207" spans="1:12" ht="16.5" hidden="1" customHeight="1" x14ac:dyDescent="0.3">
      <c r="A207" s="19" t="s">
        <v>82</v>
      </c>
      <c r="B207" s="56"/>
      <c r="C207" s="56"/>
      <c r="D207" s="56"/>
      <c r="E207" s="109"/>
      <c r="F207" s="109"/>
      <c r="G207" s="110">
        <f t="shared" si="39"/>
        <v>0</v>
      </c>
      <c r="H207" s="111">
        <f>[1]BYDEPT!BD207</f>
        <v>0</v>
      </c>
      <c r="I207" s="163"/>
      <c r="J207" s="111">
        <f t="shared" si="40"/>
        <v>0</v>
      </c>
      <c r="L207" s="111">
        <f t="shared" si="41"/>
        <v>0</v>
      </c>
    </row>
    <row r="208" spans="1:12" ht="16.5" hidden="1" customHeight="1" x14ac:dyDescent="0.3">
      <c r="A208" s="19" t="s">
        <v>83</v>
      </c>
      <c r="B208" s="56"/>
      <c r="C208" s="56"/>
      <c r="D208" s="56"/>
      <c r="E208" s="109"/>
      <c r="F208" s="109"/>
      <c r="G208" s="110">
        <f t="shared" si="39"/>
        <v>0</v>
      </c>
      <c r="H208" s="111">
        <f>[1]BYDEPT!BD208</f>
        <v>0</v>
      </c>
      <c r="I208" s="163"/>
      <c r="J208" s="111">
        <f t="shared" si="40"/>
        <v>0</v>
      </c>
      <c r="L208" s="111">
        <f t="shared" si="41"/>
        <v>0</v>
      </c>
    </row>
    <row r="209" spans="1:13" ht="16.5" hidden="1" customHeight="1" x14ac:dyDescent="0.3">
      <c r="A209" s="19" t="s">
        <v>210</v>
      </c>
      <c r="B209" s="56"/>
      <c r="C209" s="56"/>
      <c r="D209" s="56"/>
      <c r="E209" s="109"/>
      <c r="F209" s="109"/>
      <c r="G209" s="110">
        <f t="shared" si="39"/>
        <v>0</v>
      </c>
      <c r="H209" s="111">
        <f>[1]BYDEPT!BD209</f>
        <v>0</v>
      </c>
      <c r="I209" s="163"/>
      <c r="J209" s="111">
        <f t="shared" si="40"/>
        <v>0</v>
      </c>
      <c r="L209" s="111">
        <f t="shared" si="41"/>
        <v>0</v>
      </c>
    </row>
    <row r="210" spans="1:13" ht="16.5" hidden="1" customHeight="1" x14ac:dyDescent="0.3">
      <c r="A210" s="19" t="s">
        <v>84</v>
      </c>
      <c r="B210" s="56"/>
      <c r="C210" s="56"/>
      <c r="D210" s="56"/>
      <c r="E210" s="109"/>
      <c r="F210" s="109"/>
      <c r="G210" s="110">
        <f t="shared" si="39"/>
        <v>0</v>
      </c>
      <c r="H210" s="111">
        <f>[1]BYDEPT!BD210</f>
        <v>0</v>
      </c>
      <c r="I210" s="163"/>
      <c r="J210" s="111">
        <f t="shared" si="40"/>
        <v>0</v>
      </c>
      <c r="L210" s="111">
        <f t="shared" si="41"/>
        <v>0</v>
      </c>
    </row>
    <row r="211" spans="1:13" ht="16.5" hidden="1" customHeight="1" x14ac:dyDescent="0.3">
      <c r="A211" s="19" t="s">
        <v>85</v>
      </c>
      <c r="B211" s="56"/>
      <c r="C211" s="56"/>
      <c r="D211" s="56"/>
      <c r="E211" s="109"/>
      <c r="F211" s="109"/>
      <c r="G211" s="110">
        <f t="shared" si="39"/>
        <v>0</v>
      </c>
      <c r="H211" s="111">
        <f>[1]BYDEPT!BD211</f>
        <v>0</v>
      </c>
      <c r="I211" s="163"/>
      <c r="J211" s="111">
        <f t="shared" si="40"/>
        <v>0</v>
      </c>
      <c r="L211" s="111">
        <f t="shared" si="41"/>
        <v>0</v>
      </c>
    </row>
    <row r="212" spans="1:13" ht="16.5" customHeight="1" x14ac:dyDescent="0.3">
      <c r="A212" s="126"/>
      <c r="B212" s="56"/>
      <c r="C212" s="56"/>
      <c r="D212" s="56"/>
      <c r="E212" s="109"/>
      <c r="F212" s="162"/>
      <c r="G212" s="110"/>
      <c r="H212" s="111"/>
      <c r="I212" s="163"/>
      <c r="J212" s="111"/>
      <c r="L212" s="111"/>
    </row>
    <row r="213" spans="1:13" ht="16.5" customHeight="1" x14ac:dyDescent="0.3">
      <c r="A213" s="166" t="s">
        <v>167</v>
      </c>
      <c r="B213" s="118">
        <f t="shared" ref="B213:H213" si="42">B214+B215+SUM(B222:B230)</f>
        <v>27227101</v>
      </c>
      <c r="C213" s="118">
        <f t="shared" si="42"/>
        <v>605470</v>
      </c>
      <c r="D213" s="118">
        <f t="shared" si="42"/>
        <v>27832571</v>
      </c>
      <c r="E213" s="118">
        <f t="shared" si="42"/>
        <v>0</v>
      </c>
      <c r="F213" s="119">
        <f t="shared" si="42"/>
        <v>0</v>
      </c>
      <c r="G213" s="120">
        <f t="shared" si="42"/>
        <v>0</v>
      </c>
      <c r="H213" s="121">
        <f t="shared" si="42"/>
        <v>12537167</v>
      </c>
      <c r="I213" s="167"/>
      <c r="J213" s="121">
        <f>J214+J215+SUM(J222:J230)</f>
        <v>-12537167</v>
      </c>
      <c r="L213" s="121">
        <f>L214+L215+SUM(L222:L230)</f>
        <v>15295404</v>
      </c>
    </row>
    <row r="214" spans="1:13" ht="16.5" customHeight="1" x14ac:dyDescent="0.3">
      <c r="A214" s="19" t="s">
        <v>200</v>
      </c>
      <c r="B214" s="56">
        <f>2259032</f>
        <v>2259032</v>
      </c>
      <c r="C214" s="56"/>
      <c r="D214" s="56">
        <f>SUM(B214:C214)</f>
        <v>2259032</v>
      </c>
      <c r="E214" s="109"/>
      <c r="F214" s="162"/>
      <c r="G214" s="110">
        <f>E214+F214</f>
        <v>0</v>
      </c>
      <c r="H214" s="111">
        <f>[1]BYDEPT!BD214</f>
        <v>871002</v>
      </c>
      <c r="I214" s="163"/>
      <c r="J214" s="111">
        <f>G214-H214</f>
        <v>-871002</v>
      </c>
      <c r="L214" s="111">
        <f>D214-H214</f>
        <v>1388030</v>
      </c>
    </row>
    <row r="215" spans="1:13" ht="16.5" customHeight="1" x14ac:dyDescent="0.3">
      <c r="A215" s="19" t="s">
        <v>201</v>
      </c>
      <c r="B215" s="112">
        <f>SUM(B216:B220)</f>
        <v>11644414</v>
      </c>
      <c r="C215" s="112">
        <f>SUM(C216:C220)</f>
        <v>0</v>
      </c>
      <c r="D215" s="112">
        <f>SUM(D216:D220)</f>
        <v>11644414</v>
      </c>
      <c r="E215" s="112">
        <f>SUM(E216:E219)</f>
        <v>0</v>
      </c>
      <c r="F215" s="168">
        <f>SUM(F216:F219)</f>
        <v>0</v>
      </c>
      <c r="G215" s="113">
        <f>SUM(G216:G219)</f>
        <v>0</v>
      </c>
      <c r="H215" s="114">
        <f>SUM(H216:H220)</f>
        <v>5923565</v>
      </c>
      <c r="I215" s="165"/>
      <c r="J215" s="114">
        <f>SUM(J216:J219)</f>
        <v>-5923565</v>
      </c>
      <c r="L215" s="114">
        <f>SUM(L216:L220)</f>
        <v>5720849</v>
      </c>
    </row>
    <row r="216" spans="1:13" ht="16.5" customHeight="1" x14ac:dyDescent="0.3">
      <c r="A216" s="19" t="s">
        <v>202</v>
      </c>
      <c r="B216" s="56">
        <f>11061812</f>
        <v>11061812</v>
      </c>
      <c r="C216" s="169"/>
      <c r="D216" s="75">
        <f>SUM(B216:C216)</f>
        <v>11061812</v>
      </c>
      <c r="E216" s="109"/>
      <c r="F216" s="162"/>
      <c r="G216" s="110">
        <f>E216+F216</f>
        <v>0</v>
      </c>
      <c r="H216" s="111">
        <f>[1]BYDEPT!BD216</f>
        <v>5767272</v>
      </c>
      <c r="I216" s="163"/>
      <c r="J216" s="111">
        <f>G216-H216</f>
        <v>-5767272</v>
      </c>
      <c r="L216" s="111">
        <f>D216-H216</f>
        <v>5294540</v>
      </c>
    </row>
    <row r="217" spans="1:13" ht="16.5" customHeight="1" x14ac:dyDescent="0.3">
      <c r="A217" s="19" t="s">
        <v>203</v>
      </c>
      <c r="B217" s="56"/>
      <c r="C217" s="73"/>
      <c r="D217" s="75">
        <f>SUM(B217:C217)</f>
        <v>0</v>
      </c>
      <c r="E217" s="109"/>
      <c r="F217" s="162"/>
      <c r="G217" s="110">
        <f>E217+F217</f>
        <v>0</v>
      </c>
      <c r="H217" s="111">
        <f>[1]BYDEPT!BD217</f>
        <v>0</v>
      </c>
      <c r="I217" s="163"/>
      <c r="J217" s="111">
        <f>G217-H217</f>
        <v>0</v>
      </c>
      <c r="L217" s="111">
        <f>D217-H217</f>
        <v>0</v>
      </c>
    </row>
    <row r="218" spans="1:13" ht="16.5" customHeight="1" x14ac:dyDescent="0.3">
      <c r="A218" s="170" t="s">
        <v>176</v>
      </c>
      <c r="B218" s="64">
        <f>27602</f>
        <v>27602</v>
      </c>
      <c r="C218" s="62"/>
      <c r="D218" s="64">
        <f>SUM(B218:C218)</f>
        <v>27602</v>
      </c>
      <c r="E218" s="109"/>
      <c r="F218" s="162"/>
      <c r="G218" s="110">
        <f>E218+F218</f>
        <v>0</v>
      </c>
      <c r="H218" s="111">
        <f>[1]BYDEPT!BD218</f>
        <v>0</v>
      </c>
      <c r="I218" s="163"/>
      <c r="J218" s="111">
        <f>G218-H218</f>
        <v>0</v>
      </c>
      <c r="L218" s="111">
        <f>D218-H218</f>
        <v>27602</v>
      </c>
    </row>
    <row r="219" spans="1:13" ht="16.5" customHeight="1" x14ac:dyDescent="0.3">
      <c r="A219" s="19" t="s">
        <v>204</v>
      </c>
      <c r="B219" s="56">
        <f>355000</f>
        <v>355000</v>
      </c>
      <c r="C219" s="73"/>
      <c r="D219" s="75">
        <f>SUM(B219:C219)</f>
        <v>355000</v>
      </c>
      <c r="E219" s="109"/>
      <c r="F219" s="162"/>
      <c r="G219" s="110">
        <f>E219+F219</f>
        <v>0</v>
      </c>
      <c r="H219" s="111">
        <f>[1]BYDEPT!BD219</f>
        <v>156293</v>
      </c>
      <c r="I219" s="163"/>
      <c r="J219" s="111">
        <f>G219-H219</f>
        <v>-156293</v>
      </c>
      <c r="L219" s="111">
        <f>D219-H219</f>
        <v>198707</v>
      </c>
    </row>
    <row r="220" spans="1:13" ht="16.5" customHeight="1" x14ac:dyDescent="0.3">
      <c r="A220" s="19" t="s">
        <v>197</v>
      </c>
      <c r="B220" s="56">
        <f>200000</f>
        <v>200000</v>
      </c>
      <c r="C220" s="73"/>
      <c r="D220" s="75">
        <f>SUM(B220:C220)</f>
        <v>200000</v>
      </c>
      <c r="E220" s="109"/>
      <c r="F220" s="162"/>
      <c r="G220" s="110"/>
      <c r="H220" s="111"/>
      <c r="I220" s="163"/>
      <c r="J220" s="111"/>
      <c r="L220" s="111">
        <f>D220-H220</f>
        <v>200000</v>
      </c>
    </row>
    <row r="221" spans="1:13" ht="14.25" hidden="1" customHeight="1" x14ac:dyDescent="0.3">
      <c r="A221" s="126"/>
      <c r="B221" s="56"/>
      <c r="C221" s="73"/>
      <c r="D221" s="75"/>
      <c r="E221" s="73"/>
      <c r="F221" s="139"/>
      <c r="G221" s="110"/>
      <c r="H221" s="125"/>
      <c r="I221" s="171"/>
      <c r="J221" s="125"/>
      <c r="L221" s="111"/>
    </row>
    <row r="222" spans="1:13" ht="18" customHeight="1" x14ac:dyDescent="0.3">
      <c r="A222" s="126" t="s">
        <v>205</v>
      </c>
      <c r="B222" s="164"/>
      <c r="C222" s="172">
        <v>5470</v>
      </c>
      <c r="D222" s="173">
        <f t="shared" ref="D222:D230" si="43">SUM(B222:C222)</f>
        <v>5470</v>
      </c>
      <c r="E222" s="109"/>
      <c r="F222" s="162"/>
      <c r="G222" s="110">
        <f>E222+F222</f>
        <v>0</v>
      </c>
      <c r="H222" s="111">
        <f>[1]BYDEPT!BD222</f>
        <v>2234</v>
      </c>
      <c r="I222" s="163"/>
      <c r="J222" s="111">
        <f>G222-H222</f>
        <v>-2234</v>
      </c>
      <c r="L222" s="111">
        <f t="shared" ref="L222:L230" si="44">D222-H222</f>
        <v>3236</v>
      </c>
    </row>
    <row r="223" spans="1:13" ht="16.5" customHeight="1" x14ac:dyDescent="0.3">
      <c r="A223" s="126" t="s">
        <v>206</v>
      </c>
      <c r="B223" s="56">
        <f>818248</f>
        <v>818248</v>
      </c>
      <c r="C223" s="73"/>
      <c r="D223" s="75">
        <f t="shared" si="43"/>
        <v>818248</v>
      </c>
      <c r="E223" s="109"/>
      <c r="F223" s="162"/>
      <c r="G223" s="110">
        <f t="shared" ref="G223:G230" si="45">E223+F223</f>
        <v>0</v>
      </c>
      <c r="H223" s="111">
        <f>[1]BYDEPT!BD223</f>
        <v>390034</v>
      </c>
      <c r="I223" s="163"/>
      <c r="J223" s="111">
        <f t="shared" ref="J223:J230" si="46">G223-H223</f>
        <v>-390034</v>
      </c>
      <c r="L223" s="111">
        <f t="shared" si="44"/>
        <v>428214</v>
      </c>
    </row>
    <row r="224" spans="1:13" ht="16.5" customHeight="1" x14ac:dyDescent="0.3">
      <c r="A224" s="126" t="s">
        <v>207</v>
      </c>
      <c r="B224" s="56">
        <f>852839</f>
        <v>852839</v>
      </c>
      <c r="C224" s="73">
        <v>600000</v>
      </c>
      <c r="D224" s="173">
        <f t="shared" si="43"/>
        <v>1452839</v>
      </c>
      <c r="E224" s="109"/>
      <c r="F224" s="162"/>
      <c r="G224" s="110">
        <f>E224+F224</f>
        <v>0</v>
      </c>
      <c r="H224" s="111">
        <f>[1]BYDEPT!BD224</f>
        <v>777322</v>
      </c>
      <c r="I224" s="163"/>
      <c r="J224" s="111">
        <f t="shared" si="46"/>
        <v>-777322</v>
      </c>
      <c r="L224" s="111">
        <f t="shared" si="44"/>
        <v>675517</v>
      </c>
      <c r="M224" s="53"/>
    </row>
    <row r="225" spans="1:12" ht="16.5" customHeight="1" x14ac:dyDescent="0.3">
      <c r="A225" s="126" t="s">
        <v>198</v>
      </c>
      <c r="B225" s="56">
        <f>197653</f>
        <v>197653</v>
      </c>
      <c r="C225" s="73"/>
      <c r="D225" s="75">
        <f t="shared" si="43"/>
        <v>197653</v>
      </c>
      <c r="E225" s="109"/>
      <c r="F225" s="162"/>
      <c r="G225" s="110">
        <f t="shared" si="45"/>
        <v>0</v>
      </c>
      <c r="H225" s="111">
        <f>[1]BYDEPT!BD225</f>
        <v>82595</v>
      </c>
      <c r="I225" s="163"/>
      <c r="J225" s="111">
        <f t="shared" si="46"/>
        <v>-82595</v>
      </c>
      <c r="L225" s="111">
        <f t="shared" si="44"/>
        <v>115058</v>
      </c>
    </row>
    <row r="226" spans="1:12" ht="16.5" customHeight="1" x14ac:dyDescent="0.3">
      <c r="A226" s="126" t="s">
        <v>208</v>
      </c>
      <c r="B226" s="56">
        <f>146128</f>
        <v>146128</v>
      </c>
      <c r="C226" s="73"/>
      <c r="D226" s="75">
        <f t="shared" si="43"/>
        <v>146128</v>
      </c>
      <c r="E226" s="109"/>
      <c r="F226" s="162"/>
      <c r="G226" s="110">
        <f t="shared" si="45"/>
        <v>0</v>
      </c>
      <c r="H226" s="111">
        <f>[1]BYDEPT!BD226</f>
        <v>24967</v>
      </c>
      <c r="I226" s="163"/>
      <c r="J226" s="111">
        <f t="shared" si="46"/>
        <v>-24967</v>
      </c>
      <c r="L226" s="111">
        <f t="shared" si="44"/>
        <v>121161</v>
      </c>
    </row>
    <row r="227" spans="1:12" ht="16.5" hidden="1" customHeight="1" x14ac:dyDescent="0.3">
      <c r="A227" s="126" t="s">
        <v>86</v>
      </c>
      <c r="B227" s="56"/>
      <c r="C227" s="73"/>
      <c r="D227" s="75">
        <f t="shared" si="43"/>
        <v>0</v>
      </c>
      <c r="E227" s="109"/>
      <c r="F227" s="162"/>
      <c r="G227" s="110">
        <f t="shared" si="45"/>
        <v>0</v>
      </c>
      <c r="H227" s="111">
        <f>[1]BYDEPT!BD227</f>
        <v>0</v>
      </c>
      <c r="I227" s="163"/>
      <c r="J227" s="111">
        <f t="shared" si="46"/>
        <v>0</v>
      </c>
      <c r="L227" s="111">
        <f t="shared" si="44"/>
        <v>0</v>
      </c>
    </row>
    <row r="228" spans="1:12" ht="16.5" customHeight="1" x14ac:dyDescent="0.3">
      <c r="A228" s="126" t="s">
        <v>199</v>
      </c>
      <c r="B228" s="56">
        <v>64532</v>
      </c>
      <c r="C228" s="73"/>
      <c r="D228" s="75">
        <f t="shared" si="43"/>
        <v>64532</v>
      </c>
      <c r="E228" s="109"/>
      <c r="F228" s="162"/>
      <c r="G228" s="110">
        <f t="shared" si="45"/>
        <v>0</v>
      </c>
      <c r="H228" s="111">
        <f>[1]BYDEPT!BD228</f>
        <v>41026</v>
      </c>
      <c r="I228" s="163"/>
      <c r="J228" s="111">
        <f t="shared" si="46"/>
        <v>-41026</v>
      </c>
      <c r="L228" s="111">
        <f t="shared" si="44"/>
        <v>23506</v>
      </c>
    </row>
    <row r="229" spans="1:12" ht="15.75" hidden="1" customHeight="1" x14ac:dyDescent="0.3">
      <c r="A229" s="126" t="s">
        <v>209</v>
      </c>
      <c r="B229" s="56"/>
      <c r="C229" s="73"/>
      <c r="D229" s="75">
        <f t="shared" si="43"/>
        <v>0</v>
      </c>
      <c r="E229" s="109"/>
      <c r="F229" s="162"/>
      <c r="G229" s="110">
        <f t="shared" si="45"/>
        <v>0</v>
      </c>
      <c r="H229" s="111">
        <f>[1]BYDEPT!BD229</f>
        <v>0</v>
      </c>
      <c r="I229" s="163"/>
      <c r="J229" s="111">
        <f t="shared" si="46"/>
        <v>0</v>
      </c>
      <c r="L229" s="111">
        <f t="shared" si="44"/>
        <v>0</v>
      </c>
    </row>
    <row r="230" spans="1:12" ht="16.5" customHeight="1" x14ac:dyDescent="0.3">
      <c r="A230" s="174" t="s">
        <v>237</v>
      </c>
      <c r="B230" s="75">
        <f>11244255</f>
        <v>11244255</v>
      </c>
      <c r="C230" s="73"/>
      <c r="D230" s="75">
        <f t="shared" si="43"/>
        <v>11244255</v>
      </c>
      <c r="E230" s="109"/>
      <c r="F230" s="162"/>
      <c r="G230" s="110">
        <f t="shared" si="45"/>
        <v>0</v>
      </c>
      <c r="H230" s="111">
        <f>[1]BYDEPT!BD230</f>
        <v>4424422</v>
      </c>
      <c r="I230" s="163"/>
      <c r="J230" s="111">
        <f t="shared" si="46"/>
        <v>-4424422</v>
      </c>
      <c r="L230" s="111">
        <f t="shared" si="44"/>
        <v>6819833</v>
      </c>
    </row>
    <row r="231" spans="1:12" ht="16.5" customHeight="1" x14ac:dyDescent="0.3">
      <c r="A231" s="72"/>
      <c r="B231" s="56"/>
      <c r="C231" s="73"/>
      <c r="D231" s="75"/>
      <c r="E231" s="109"/>
      <c r="F231" s="162"/>
      <c r="G231" s="110"/>
      <c r="H231" s="111"/>
      <c r="I231" s="163"/>
      <c r="J231" s="111"/>
      <c r="L231" s="111"/>
    </row>
    <row r="232" spans="1:12" ht="16.5" customHeight="1" x14ac:dyDescent="0.3">
      <c r="A232" s="155" t="s">
        <v>216</v>
      </c>
      <c r="B232" s="175">
        <f t="shared" ref="B232:H232" si="47">B233+B244</f>
        <v>22467608</v>
      </c>
      <c r="C232" s="176">
        <f t="shared" si="47"/>
        <v>0</v>
      </c>
      <c r="D232" s="177">
        <f t="shared" si="47"/>
        <v>22467608</v>
      </c>
      <c r="E232" s="118">
        <f t="shared" si="47"/>
        <v>0</v>
      </c>
      <c r="F232" s="119">
        <f t="shared" si="47"/>
        <v>0</v>
      </c>
      <c r="G232" s="120">
        <f t="shared" si="47"/>
        <v>0</v>
      </c>
      <c r="H232" s="121">
        <f t="shared" si="47"/>
        <v>22449903</v>
      </c>
      <c r="I232" s="122"/>
      <c r="J232" s="121">
        <f>J233+J244</f>
        <v>-22449903</v>
      </c>
      <c r="L232" s="121">
        <f>L233+L244</f>
        <v>17705</v>
      </c>
    </row>
    <row r="233" spans="1:12" ht="17.25" customHeight="1" x14ac:dyDescent="0.3">
      <c r="A233" s="178" t="s">
        <v>17</v>
      </c>
      <c r="B233" s="179">
        <f>SUM(B234:B242)</f>
        <v>12725217</v>
      </c>
      <c r="C233" s="180">
        <f>SUM(C234:C242)</f>
        <v>0</v>
      </c>
      <c r="D233" s="181">
        <f>SUM(D234:D242)</f>
        <v>12725217</v>
      </c>
      <c r="E233" s="182"/>
      <c r="F233" s="183"/>
      <c r="G233" s="184"/>
      <c r="H233" s="185">
        <f>SUM(H234:H242)</f>
        <v>12714040</v>
      </c>
      <c r="I233" s="183">
        <f>SUM(I234:I242)</f>
        <v>0</v>
      </c>
      <c r="J233" s="185">
        <f>SUM(J234:J242)</f>
        <v>-12714040</v>
      </c>
      <c r="L233" s="185">
        <f>SUM(L234:L242)</f>
        <v>11177</v>
      </c>
    </row>
    <row r="234" spans="1:12" ht="15.75" customHeight="1" x14ac:dyDescent="0.3">
      <c r="A234" s="186" t="s">
        <v>238</v>
      </c>
      <c r="B234" s="187">
        <v>320169</v>
      </c>
      <c r="C234" s="187"/>
      <c r="D234" s="187">
        <f t="shared" ref="D234:D242" si="48">SUM(B234:C234)</f>
        <v>320169</v>
      </c>
      <c r="E234" s="109"/>
      <c r="F234" s="162"/>
      <c r="G234" s="110"/>
      <c r="H234" s="111">
        <f>[1]BYDEPT!BD234</f>
        <v>320169</v>
      </c>
      <c r="I234" s="77"/>
      <c r="J234" s="111">
        <f t="shared" ref="J234:J242" si="49">G234-H234</f>
        <v>-320169</v>
      </c>
      <c r="L234" s="111">
        <f t="shared" ref="L234:L242" si="50">D234-H234</f>
        <v>0</v>
      </c>
    </row>
    <row r="235" spans="1:12" ht="15.75" customHeight="1" x14ac:dyDescent="0.3">
      <c r="A235" s="186" t="s">
        <v>239</v>
      </c>
      <c r="B235" s="187">
        <v>936011</v>
      </c>
      <c r="C235" s="187"/>
      <c r="D235" s="187">
        <f t="shared" si="48"/>
        <v>936011</v>
      </c>
      <c r="E235" s="109"/>
      <c r="F235" s="162"/>
      <c r="G235" s="110"/>
      <c r="H235" s="111">
        <f>[1]BYDEPT!BD235</f>
        <v>936010</v>
      </c>
      <c r="I235" s="77"/>
      <c r="J235" s="111">
        <f t="shared" si="49"/>
        <v>-936010</v>
      </c>
      <c r="L235" s="111">
        <f t="shared" si="50"/>
        <v>1</v>
      </c>
    </row>
    <row r="236" spans="1:12" ht="15.75" customHeight="1" x14ac:dyDescent="0.3">
      <c r="A236" s="186" t="s">
        <v>240</v>
      </c>
      <c r="B236" s="187">
        <v>189181</v>
      </c>
      <c r="C236" s="187"/>
      <c r="D236" s="187">
        <f t="shared" si="48"/>
        <v>189181</v>
      </c>
      <c r="E236" s="109"/>
      <c r="F236" s="162"/>
      <c r="G236" s="110"/>
      <c r="H236" s="111">
        <f>[1]BYDEPT!BD236</f>
        <v>178005</v>
      </c>
      <c r="I236" s="77"/>
      <c r="J236" s="111">
        <f t="shared" si="49"/>
        <v>-178005</v>
      </c>
      <c r="L236" s="111">
        <f t="shared" si="50"/>
        <v>11176</v>
      </c>
    </row>
    <row r="237" spans="1:12" ht="15.75" customHeight="1" x14ac:dyDescent="0.3">
      <c r="A237" s="186" t="s">
        <v>241</v>
      </c>
      <c r="B237" s="187">
        <v>3032449</v>
      </c>
      <c r="C237" s="187"/>
      <c r="D237" s="187">
        <f t="shared" si="48"/>
        <v>3032449</v>
      </c>
      <c r="E237" s="109"/>
      <c r="F237" s="162"/>
      <c r="G237" s="110"/>
      <c r="H237" s="111">
        <f>[1]BYDEPT!BD237</f>
        <v>3032449</v>
      </c>
      <c r="I237" s="77"/>
      <c r="J237" s="111">
        <f t="shared" si="49"/>
        <v>-3032449</v>
      </c>
      <c r="L237" s="111">
        <f t="shared" si="50"/>
        <v>0</v>
      </c>
    </row>
    <row r="238" spans="1:12" ht="15.75" customHeight="1" x14ac:dyDescent="0.3">
      <c r="A238" s="186" t="s">
        <v>242</v>
      </c>
      <c r="B238" s="187">
        <v>10500</v>
      </c>
      <c r="C238" s="187"/>
      <c r="D238" s="187">
        <f t="shared" si="48"/>
        <v>10500</v>
      </c>
      <c r="E238" s="109"/>
      <c r="F238" s="162"/>
      <c r="G238" s="110"/>
      <c r="H238" s="111">
        <f>[1]BYDEPT!BD238</f>
        <v>10500</v>
      </c>
      <c r="I238" s="77"/>
      <c r="J238" s="111">
        <f t="shared" si="49"/>
        <v>-10500</v>
      </c>
      <c r="L238" s="111">
        <f t="shared" si="50"/>
        <v>0</v>
      </c>
    </row>
    <row r="239" spans="1:12" ht="15.75" customHeight="1" x14ac:dyDescent="0.3">
      <c r="A239" s="186" t="s">
        <v>211</v>
      </c>
      <c r="B239" s="187">
        <v>2702743</v>
      </c>
      <c r="C239" s="187"/>
      <c r="D239" s="187">
        <f t="shared" si="48"/>
        <v>2702743</v>
      </c>
      <c r="E239" s="109"/>
      <c r="F239" s="162"/>
      <c r="G239" s="110"/>
      <c r="H239" s="111">
        <f>[1]BYDEPT!BD239</f>
        <v>2702743</v>
      </c>
      <c r="I239" s="77"/>
      <c r="J239" s="111">
        <f t="shared" si="49"/>
        <v>-2702743</v>
      </c>
      <c r="L239" s="111">
        <f t="shared" si="50"/>
        <v>0</v>
      </c>
    </row>
    <row r="240" spans="1:12" ht="15.75" customHeight="1" x14ac:dyDescent="0.3">
      <c r="A240" s="186" t="s">
        <v>243</v>
      </c>
      <c r="B240" s="187">
        <v>300000</v>
      </c>
      <c r="C240" s="187"/>
      <c r="D240" s="187">
        <f t="shared" si="48"/>
        <v>300000</v>
      </c>
      <c r="E240" s="109"/>
      <c r="F240" s="162"/>
      <c r="G240" s="110"/>
      <c r="H240" s="111">
        <f>[1]BYDEPT!BD240</f>
        <v>300000</v>
      </c>
      <c r="I240" s="77"/>
      <c r="J240" s="111">
        <f t="shared" si="49"/>
        <v>-300000</v>
      </c>
      <c r="L240" s="111">
        <f t="shared" si="50"/>
        <v>0</v>
      </c>
    </row>
    <row r="241" spans="1:12" ht="16.5" customHeight="1" x14ac:dyDescent="0.3">
      <c r="A241" s="186" t="s">
        <v>244</v>
      </c>
      <c r="B241" s="187">
        <v>4027001</v>
      </c>
      <c r="C241" s="187"/>
      <c r="D241" s="187">
        <f t="shared" si="48"/>
        <v>4027001</v>
      </c>
      <c r="E241" s="109"/>
      <c r="F241" s="162"/>
      <c r="G241" s="110"/>
      <c r="H241" s="111">
        <f>[1]BYDEPT!BD241</f>
        <v>4027001</v>
      </c>
      <c r="I241" s="77"/>
      <c r="J241" s="111">
        <f t="shared" si="49"/>
        <v>-4027001</v>
      </c>
      <c r="L241" s="111">
        <f t="shared" si="50"/>
        <v>0</v>
      </c>
    </row>
    <row r="242" spans="1:12" ht="15.75" customHeight="1" x14ac:dyDescent="0.3">
      <c r="A242" s="186" t="s">
        <v>245</v>
      </c>
      <c r="B242" s="187">
        <v>1207163</v>
      </c>
      <c r="C242" s="187"/>
      <c r="D242" s="187">
        <f t="shared" si="48"/>
        <v>1207163</v>
      </c>
      <c r="E242" s="109"/>
      <c r="F242" s="162"/>
      <c r="G242" s="110"/>
      <c r="H242" s="111">
        <f>[1]BYDEPT!BD242</f>
        <v>1207163</v>
      </c>
      <c r="I242" s="77"/>
      <c r="J242" s="111">
        <f t="shared" si="49"/>
        <v>-1207163</v>
      </c>
      <c r="L242" s="111">
        <f t="shared" si="50"/>
        <v>0</v>
      </c>
    </row>
    <row r="243" spans="1:12" ht="15.75" hidden="1" customHeight="1" x14ac:dyDescent="0.3">
      <c r="A243" s="178"/>
      <c r="B243" s="187"/>
      <c r="C243" s="187"/>
      <c r="D243" s="187"/>
      <c r="E243" s="109"/>
      <c r="F243" s="162"/>
      <c r="G243" s="110"/>
      <c r="H243" s="111"/>
      <c r="I243" s="77"/>
      <c r="J243" s="111"/>
      <c r="L243" s="111"/>
    </row>
    <row r="244" spans="1:12" ht="15.75" customHeight="1" x14ac:dyDescent="0.3">
      <c r="A244" s="166" t="s">
        <v>165</v>
      </c>
      <c r="B244" s="188">
        <f>B245</f>
        <v>9742391</v>
      </c>
      <c r="C244" s="188">
        <f>C245</f>
        <v>0</v>
      </c>
      <c r="D244" s="188">
        <f>D245</f>
        <v>9742391</v>
      </c>
      <c r="E244" s="109"/>
      <c r="F244" s="162"/>
      <c r="G244" s="110"/>
      <c r="H244" s="114">
        <f>H245</f>
        <v>9735863</v>
      </c>
      <c r="I244" s="77"/>
      <c r="J244" s="114">
        <f>J245</f>
        <v>-9735863</v>
      </c>
      <c r="L244" s="114">
        <f>L245</f>
        <v>6528</v>
      </c>
    </row>
    <row r="245" spans="1:12" ht="15.75" customHeight="1" x14ac:dyDescent="0.3">
      <c r="A245" s="186" t="s">
        <v>246</v>
      </c>
      <c r="B245" s="187">
        <v>9742391</v>
      </c>
      <c r="C245" s="187"/>
      <c r="D245" s="187">
        <f>SUM(B245:C245)</f>
        <v>9742391</v>
      </c>
      <c r="E245" s="109"/>
      <c r="F245" s="162"/>
      <c r="G245" s="110"/>
      <c r="H245" s="111">
        <f>[1]BYDEPT!BD245</f>
        <v>9735863</v>
      </c>
      <c r="I245" s="77"/>
      <c r="J245" s="111">
        <f>G245-H245</f>
        <v>-9735863</v>
      </c>
      <c r="L245" s="111">
        <f>D245-H245</f>
        <v>6528</v>
      </c>
    </row>
    <row r="246" spans="1:12" ht="15.75" customHeight="1" x14ac:dyDescent="0.3">
      <c r="A246" s="189"/>
      <c r="B246" s="187"/>
      <c r="C246" s="187"/>
      <c r="D246" s="187"/>
      <c r="E246" s="109"/>
      <c r="F246" s="162"/>
      <c r="G246" s="110"/>
      <c r="H246" s="111"/>
      <c r="I246" s="77"/>
      <c r="J246" s="111"/>
      <c r="L246" s="111"/>
    </row>
    <row r="247" spans="1:12" ht="16.5" customHeight="1" x14ac:dyDescent="0.3">
      <c r="A247" s="152" t="s">
        <v>12</v>
      </c>
      <c r="B247" s="190"/>
      <c r="C247" s="190"/>
      <c r="D247" s="190"/>
      <c r="E247" s="109"/>
      <c r="F247" s="109"/>
      <c r="G247" s="110">
        <f>E247+F247</f>
        <v>0</v>
      </c>
      <c r="H247" s="191">
        <f>[1]BYDEPT!BD247</f>
        <v>11562825</v>
      </c>
      <c r="I247" s="192"/>
      <c r="J247" s="191">
        <f>G247-H247</f>
        <v>-11562825</v>
      </c>
      <c r="L247" s="191"/>
    </row>
    <row r="248" spans="1:12" ht="14.25" customHeight="1" x14ac:dyDescent="0.3">
      <c r="A248" s="152"/>
      <c r="B248" s="190"/>
      <c r="C248" s="190"/>
      <c r="D248" s="190"/>
      <c r="E248" s="109"/>
      <c r="F248" s="109"/>
      <c r="G248" s="110"/>
      <c r="H248" s="191"/>
      <c r="I248" s="192"/>
      <c r="J248" s="191"/>
      <c r="L248" s="191"/>
    </row>
    <row r="249" spans="1:12" ht="16.5" customHeight="1" x14ac:dyDescent="0.3">
      <c r="A249" s="193" t="s">
        <v>168</v>
      </c>
      <c r="B249" s="194"/>
      <c r="C249" s="194"/>
      <c r="D249" s="194"/>
      <c r="E249" s="59">
        <f>SUM(E250:E259)</f>
        <v>0</v>
      </c>
      <c r="F249" s="59">
        <f>SUM(F250:F259)</f>
        <v>0</v>
      </c>
      <c r="G249" s="134">
        <f>SUM(G250:G259)</f>
        <v>0</v>
      </c>
      <c r="H249" s="135">
        <f>SUM(H250:H259)</f>
        <v>1585712</v>
      </c>
      <c r="I249" s="136"/>
      <c r="J249" s="135">
        <f>SUM(J250:J259)</f>
        <v>-1585712</v>
      </c>
      <c r="L249" s="135">
        <f>SUM(L250:L259)</f>
        <v>0</v>
      </c>
    </row>
    <row r="250" spans="1:12" ht="17.25" hidden="1" customHeight="1" x14ac:dyDescent="0.3">
      <c r="A250" s="72" t="s">
        <v>183</v>
      </c>
      <c r="B250" s="56"/>
      <c r="C250" s="56"/>
      <c r="D250" s="56"/>
      <c r="E250" s="109"/>
      <c r="F250" s="109"/>
      <c r="G250" s="110">
        <f t="shared" ref="G250:G259" si="51">E250+F250</f>
        <v>0</v>
      </c>
      <c r="H250" s="111">
        <f>[1]BYDEPT!BD250</f>
        <v>0</v>
      </c>
      <c r="I250" s="77"/>
      <c r="J250" s="111">
        <f t="shared" ref="J250:L259" si="52">G250-H250</f>
        <v>0</v>
      </c>
      <c r="L250" s="111">
        <f t="shared" si="52"/>
        <v>0</v>
      </c>
    </row>
    <row r="251" spans="1:12" ht="16.5" customHeight="1" x14ac:dyDescent="0.3">
      <c r="A251" s="72" t="s">
        <v>173</v>
      </c>
      <c r="B251" s="56"/>
      <c r="C251" s="56"/>
      <c r="D251" s="56"/>
      <c r="E251" s="109"/>
      <c r="F251" s="109"/>
      <c r="G251" s="110">
        <f t="shared" si="51"/>
        <v>0</v>
      </c>
      <c r="H251" s="111">
        <f>[1]BYDEPT!BD251</f>
        <v>742230</v>
      </c>
      <c r="I251" s="77"/>
      <c r="J251" s="111">
        <f t="shared" si="52"/>
        <v>-742230</v>
      </c>
      <c r="L251" s="111"/>
    </row>
    <row r="252" spans="1:12" ht="16.5" hidden="1" customHeight="1" x14ac:dyDescent="0.3">
      <c r="A252" s="72" t="s">
        <v>177</v>
      </c>
      <c r="B252" s="56"/>
      <c r="C252" s="56"/>
      <c r="D252" s="56"/>
      <c r="E252" s="109"/>
      <c r="F252" s="109"/>
      <c r="G252" s="110">
        <f t="shared" si="51"/>
        <v>0</v>
      </c>
      <c r="H252" s="111">
        <f>[1]BYDEPT!BD252</f>
        <v>0</v>
      </c>
      <c r="I252" s="77"/>
      <c r="J252" s="111">
        <f t="shared" si="52"/>
        <v>0</v>
      </c>
      <c r="L252" s="111"/>
    </row>
    <row r="253" spans="1:12" ht="17.25" customHeight="1" x14ac:dyDescent="0.3">
      <c r="A253" s="137" t="s">
        <v>164</v>
      </c>
      <c r="B253" s="69"/>
      <c r="C253" s="69"/>
      <c r="D253" s="69"/>
      <c r="E253" s="109"/>
      <c r="F253" s="109"/>
      <c r="G253" s="110">
        <f t="shared" si="51"/>
        <v>0</v>
      </c>
      <c r="H253" s="111">
        <f>[1]BYDEPT!BD253</f>
        <v>38594</v>
      </c>
      <c r="I253" s="77"/>
      <c r="J253" s="111">
        <f t="shared" si="52"/>
        <v>-38594</v>
      </c>
      <c r="L253" s="111"/>
    </row>
    <row r="254" spans="1:12" ht="16.5" customHeight="1" x14ac:dyDescent="0.3">
      <c r="A254" s="72" t="s">
        <v>174</v>
      </c>
      <c r="B254" s="56"/>
      <c r="C254" s="56"/>
      <c r="D254" s="56"/>
      <c r="E254" s="109"/>
      <c r="F254" s="109"/>
      <c r="G254" s="110">
        <f t="shared" si="51"/>
        <v>0</v>
      </c>
      <c r="H254" s="111">
        <f>[1]BYDEPT!AT254</f>
        <v>804888</v>
      </c>
      <c r="I254" s="77"/>
      <c r="J254" s="111">
        <f t="shared" si="52"/>
        <v>-804888</v>
      </c>
      <c r="L254" s="111"/>
    </row>
    <row r="255" spans="1:12" ht="16.5" hidden="1" customHeight="1" x14ac:dyDescent="0.3">
      <c r="A255" s="195" t="s">
        <v>247</v>
      </c>
      <c r="B255" s="196"/>
      <c r="C255" s="196"/>
      <c r="D255" s="196"/>
      <c r="E255" s="109"/>
      <c r="F255" s="109"/>
      <c r="G255" s="110">
        <f t="shared" si="51"/>
        <v>0</v>
      </c>
      <c r="H255" s="111">
        <f>[1]BYDEPT!AT255</f>
        <v>0</v>
      </c>
      <c r="I255" s="77"/>
      <c r="J255" s="111">
        <f t="shared" si="52"/>
        <v>0</v>
      </c>
      <c r="L255" s="111">
        <f t="shared" si="52"/>
        <v>0</v>
      </c>
    </row>
    <row r="256" spans="1:12" ht="16.5" hidden="1" customHeight="1" x14ac:dyDescent="0.3">
      <c r="A256" s="68" t="s">
        <v>169</v>
      </c>
      <c r="B256" s="75"/>
      <c r="C256" s="75"/>
      <c r="D256" s="75"/>
      <c r="E256" s="109"/>
      <c r="F256" s="109"/>
      <c r="G256" s="110">
        <f t="shared" si="51"/>
        <v>0</v>
      </c>
      <c r="H256" s="111"/>
      <c r="I256" s="77"/>
      <c r="J256" s="111">
        <f t="shared" si="52"/>
        <v>0</v>
      </c>
      <c r="L256" s="111">
        <f t="shared" si="52"/>
        <v>0</v>
      </c>
    </row>
    <row r="257" spans="1:13" ht="16.5" hidden="1" customHeight="1" x14ac:dyDescent="0.3">
      <c r="A257" s="72" t="s">
        <v>94</v>
      </c>
      <c r="B257" s="56"/>
      <c r="C257" s="56"/>
      <c r="D257" s="56"/>
      <c r="E257" s="109"/>
      <c r="F257" s="109"/>
      <c r="G257" s="110">
        <f t="shared" si="51"/>
        <v>0</v>
      </c>
      <c r="H257" s="111">
        <f>[1]BYDEPT!BD257</f>
        <v>0</v>
      </c>
      <c r="I257" s="77"/>
      <c r="J257" s="111">
        <f t="shared" si="52"/>
        <v>0</v>
      </c>
      <c r="L257" s="111">
        <f t="shared" si="52"/>
        <v>0</v>
      </c>
    </row>
    <row r="258" spans="1:13" ht="16.5" hidden="1" customHeight="1" x14ac:dyDescent="0.3">
      <c r="A258" s="72" t="s">
        <v>95</v>
      </c>
      <c r="B258" s="56"/>
      <c r="C258" s="56"/>
      <c r="D258" s="56"/>
      <c r="E258" s="109"/>
      <c r="F258" s="109"/>
      <c r="G258" s="110">
        <f t="shared" si="51"/>
        <v>0</v>
      </c>
      <c r="H258" s="111"/>
      <c r="I258" s="77"/>
      <c r="J258" s="111">
        <f t="shared" si="52"/>
        <v>0</v>
      </c>
      <c r="L258" s="111">
        <f t="shared" si="52"/>
        <v>0</v>
      </c>
    </row>
    <row r="259" spans="1:13" ht="16.5" hidden="1" customHeight="1" x14ac:dyDescent="0.3">
      <c r="A259" s="72" t="s">
        <v>96</v>
      </c>
      <c r="B259" s="56"/>
      <c r="C259" s="56"/>
      <c r="D259" s="56"/>
      <c r="E259" s="109"/>
      <c r="F259" s="109"/>
      <c r="G259" s="110">
        <f t="shared" si="51"/>
        <v>0</v>
      </c>
      <c r="H259" s="111"/>
      <c r="I259" s="77"/>
      <c r="J259" s="111">
        <f t="shared" si="52"/>
        <v>0</v>
      </c>
      <c r="L259" s="111">
        <f t="shared" si="52"/>
        <v>0</v>
      </c>
    </row>
    <row r="260" spans="1:13" ht="21.75" customHeight="1" thickBot="1" x14ac:dyDescent="0.35">
      <c r="A260" s="197" t="s">
        <v>13</v>
      </c>
      <c r="B260" s="198">
        <f>B232+B128</f>
        <v>90483010</v>
      </c>
      <c r="C260" s="198">
        <f>C232+C128</f>
        <v>605470</v>
      </c>
      <c r="D260" s="198">
        <f>D232+D128</f>
        <v>91088480</v>
      </c>
      <c r="E260" s="199">
        <f>E126+E124</f>
        <v>2606000000</v>
      </c>
      <c r="F260" s="199">
        <f>F126+F124</f>
        <v>0</v>
      </c>
      <c r="G260" s="200">
        <f>G126+G124</f>
        <v>2606000000</v>
      </c>
      <c r="H260" s="201">
        <f>H126+H124</f>
        <v>2397489745</v>
      </c>
      <c r="I260" s="202">
        <f>H260/G260</f>
        <v>0.91998839025326173</v>
      </c>
      <c r="J260" s="201">
        <f>J126+J124</f>
        <v>208510255</v>
      </c>
      <c r="L260" s="201">
        <f>L232+L128</f>
        <v>28619027</v>
      </c>
    </row>
    <row r="261" spans="1:13" ht="35.25" customHeight="1" thickTop="1" x14ac:dyDescent="0.3">
      <c r="A261" s="203"/>
      <c r="B261" s="203"/>
      <c r="C261" s="203"/>
      <c r="D261" s="203"/>
      <c r="E261" s="203"/>
      <c r="F261" s="203"/>
      <c r="G261" s="203"/>
      <c r="H261" s="203"/>
      <c r="I261" s="203"/>
      <c r="J261" s="204"/>
      <c r="L261" s="205"/>
    </row>
    <row r="262" spans="1:13" ht="20.25" customHeight="1" x14ac:dyDescent="0.3">
      <c r="A262" s="206"/>
      <c r="B262" s="54"/>
      <c r="C262" s="54"/>
      <c r="D262" s="54"/>
      <c r="E262" s="207"/>
      <c r="F262" s="207"/>
      <c r="G262" s="207"/>
      <c r="H262" s="207"/>
      <c r="I262" s="55"/>
      <c r="J262" s="207"/>
      <c r="L262" s="207"/>
      <c r="M262" s="101"/>
    </row>
    <row r="263" spans="1:13" ht="20.25" customHeight="1" x14ac:dyDescent="0.3">
      <c r="A263" s="206"/>
      <c r="B263" s="54"/>
      <c r="C263" s="54"/>
      <c r="D263" s="54"/>
      <c r="E263" s="207"/>
      <c r="F263" s="207"/>
      <c r="G263" s="207"/>
      <c r="H263" s="207"/>
      <c r="I263" s="55"/>
      <c r="J263" s="207"/>
      <c r="L263" s="207"/>
    </row>
    <row r="264" spans="1:13" ht="20.25" customHeight="1" x14ac:dyDescent="0.3">
      <c r="A264" s="206"/>
      <c r="B264" s="54"/>
      <c r="C264" s="54"/>
      <c r="D264" s="54"/>
      <c r="E264" s="207"/>
      <c r="F264" s="207"/>
      <c r="G264" s="207"/>
      <c r="H264" s="207"/>
      <c r="I264" s="55"/>
      <c r="J264" s="207"/>
      <c r="L264" s="207"/>
    </row>
    <row r="265" spans="1:13" ht="20.25" customHeight="1" x14ac:dyDescent="0.3">
      <c r="A265" s="206"/>
      <c r="B265" s="54"/>
      <c r="C265" s="54"/>
      <c r="D265" s="54"/>
      <c r="E265" s="207"/>
      <c r="F265" s="207"/>
      <c r="G265" s="207"/>
      <c r="H265" s="207"/>
      <c r="I265" s="207"/>
      <c r="J265" s="207"/>
      <c r="L265" s="207"/>
    </row>
    <row r="266" spans="1:13" ht="20.25" customHeight="1" x14ac:dyDescent="0.3">
      <c r="A266" s="206"/>
      <c r="B266" s="54"/>
      <c r="C266" s="54"/>
      <c r="D266" s="54"/>
      <c r="E266" s="207"/>
      <c r="F266" s="207"/>
      <c r="G266" s="207"/>
      <c r="H266" s="207"/>
      <c r="I266" s="55"/>
      <c r="J266" s="207"/>
      <c r="L266" s="207"/>
    </row>
    <row r="267" spans="1:13" ht="20.25" customHeight="1" x14ac:dyDescent="0.3">
      <c r="A267" s="206"/>
      <c r="B267" s="54"/>
      <c r="C267" s="54"/>
      <c r="D267" s="54"/>
      <c r="E267" s="207"/>
      <c r="F267" s="207"/>
      <c r="G267" s="207"/>
      <c r="H267" s="207"/>
      <c r="I267" s="55"/>
      <c r="J267" s="207"/>
      <c r="L267" s="207"/>
    </row>
    <row r="268" spans="1:13" ht="15.75" customHeight="1" x14ac:dyDescent="0.3">
      <c r="A268" s="206"/>
      <c r="B268" s="54"/>
      <c r="C268" s="54"/>
      <c r="D268" s="54"/>
      <c r="E268" s="207"/>
      <c r="F268" s="207"/>
      <c r="G268" s="207"/>
      <c r="H268" s="207"/>
      <c r="I268" s="55"/>
      <c r="J268" s="207"/>
      <c r="L268" s="207"/>
    </row>
    <row r="269" spans="1:13" ht="16.5" customHeight="1" x14ac:dyDescent="0.3">
      <c r="A269" s="208"/>
      <c r="B269" s="133"/>
      <c r="C269" s="133"/>
      <c r="D269" s="133"/>
      <c r="E269" s="209"/>
      <c r="F269" s="209"/>
      <c r="G269" s="209"/>
      <c r="H269" s="209"/>
      <c r="I269" s="150"/>
      <c r="J269" s="209"/>
      <c r="L269" s="209"/>
    </row>
    <row r="270" spans="1:13" ht="16.5" customHeight="1" x14ac:dyDescent="0.3">
      <c r="A270" s="208"/>
      <c r="B270" s="133"/>
      <c r="C270" s="133"/>
      <c r="D270" s="133"/>
      <c r="E270" s="209"/>
      <c r="F270" s="209"/>
      <c r="G270" s="209"/>
      <c r="H270" s="209"/>
      <c r="I270" s="150"/>
      <c r="J270" s="209"/>
      <c r="L270" s="209"/>
    </row>
    <row r="271" spans="1:13" ht="16.5" customHeight="1" x14ac:dyDescent="0.3">
      <c r="A271" s="208"/>
      <c r="B271" s="133"/>
      <c r="C271" s="133"/>
      <c r="D271" s="133"/>
      <c r="E271" s="209"/>
      <c r="F271" s="209"/>
      <c r="G271" s="209"/>
      <c r="H271" s="209"/>
      <c r="I271" s="150"/>
      <c r="J271" s="209"/>
      <c r="L271" s="209"/>
    </row>
    <row r="272" spans="1:13" ht="16.5" customHeight="1" x14ac:dyDescent="0.3">
      <c r="A272" s="208"/>
      <c r="B272" s="133"/>
      <c r="C272" s="133"/>
      <c r="D272" s="133"/>
      <c r="E272" s="209"/>
      <c r="F272" s="209"/>
      <c r="G272" s="209"/>
      <c r="H272" s="209"/>
      <c r="I272" s="150"/>
      <c r="J272" s="209"/>
      <c r="L272" s="209"/>
    </row>
    <row r="273" spans="1:12" ht="16.5" customHeight="1" x14ac:dyDescent="0.3">
      <c r="A273" s="208"/>
      <c r="B273" s="133"/>
      <c r="C273" s="133"/>
      <c r="D273" s="133"/>
      <c r="E273" s="209"/>
      <c r="F273" s="209"/>
      <c r="G273" s="209"/>
      <c r="H273" s="209"/>
      <c r="I273" s="150"/>
      <c r="J273" s="209"/>
      <c r="L273" s="209"/>
    </row>
    <row r="274" spans="1:12" ht="16.5" customHeight="1" x14ac:dyDescent="0.3">
      <c r="A274" s="208"/>
      <c r="B274" s="133"/>
      <c r="C274" s="133"/>
      <c r="D274" s="133"/>
      <c r="E274" s="209"/>
      <c r="F274" s="209"/>
      <c r="G274" s="209"/>
      <c r="H274" s="209"/>
      <c r="I274" s="150"/>
      <c r="J274" s="209"/>
      <c r="L274" s="209"/>
    </row>
    <row r="275" spans="1:12" ht="16.5" customHeight="1" x14ac:dyDescent="0.3">
      <c r="A275" s="208"/>
      <c r="B275" s="133"/>
      <c r="C275" s="133"/>
      <c r="D275" s="133"/>
      <c r="E275" s="209"/>
      <c r="F275" s="209"/>
      <c r="G275" s="209"/>
      <c r="H275" s="209"/>
      <c r="I275" s="150"/>
      <c r="J275" s="209"/>
      <c r="L275" s="209"/>
    </row>
    <row r="276" spans="1:12" ht="16.5" customHeight="1" x14ac:dyDescent="0.3">
      <c r="A276" s="208"/>
      <c r="B276" s="133"/>
      <c r="C276" s="133"/>
      <c r="D276" s="133"/>
      <c r="E276" s="209"/>
      <c r="F276" s="209"/>
      <c r="G276" s="209"/>
      <c r="H276" s="209"/>
      <c r="I276" s="150"/>
      <c r="J276" s="209"/>
      <c r="L276" s="209"/>
    </row>
    <row r="277" spans="1:12" ht="16.5" customHeight="1" x14ac:dyDescent="0.3">
      <c r="A277" s="208"/>
      <c r="B277" s="133"/>
      <c r="C277" s="133"/>
      <c r="D277" s="133"/>
      <c r="E277" s="209"/>
      <c r="F277" s="209"/>
      <c r="G277" s="209"/>
      <c r="H277" s="209"/>
      <c r="I277" s="150"/>
      <c r="J277" s="209"/>
      <c r="L277" s="209"/>
    </row>
    <row r="278" spans="1:12" ht="16.5" customHeight="1" x14ac:dyDescent="0.3">
      <c r="A278" s="208"/>
      <c r="B278" s="133"/>
      <c r="C278" s="133"/>
      <c r="D278" s="133"/>
      <c r="E278" s="209"/>
      <c r="F278" s="209"/>
      <c r="G278" s="209"/>
      <c r="H278" s="209"/>
      <c r="I278" s="150"/>
      <c r="J278" s="209"/>
      <c r="L278" s="209"/>
    </row>
    <row r="279" spans="1:12" ht="16.5" customHeight="1" x14ac:dyDescent="0.3">
      <c r="A279" s="208"/>
      <c r="B279" s="133"/>
      <c r="C279" s="133"/>
      <c r="D279" s="133"/>
      <c r="E279" s="209"/>
      <c r="F279" s="209"/>
      <c r="G279" s="209"/>
      <c r="H279" s="209"/>
      <c r="I279" s="150"/>
      <c r="J279" s="209"/>
      <c r="L279" s="209"/>
    </row>
    <row r="280" spans="1:12" ht="16.5" customHeight="1" x14ac:dyDescent="0.3">
      <c r="A280" s="208"/>
      <c r="B280" s="133"/>
      <c r="C280" s="133"/>
      <c r="D280" s="133"/>
      <c r="E280" s="209"/>
      <c r="F280" s="209"/>
      <c r="G280" s="209"/>
      <c r="H280" s="209"/>
      <c r="I280" s="150"/>
      <c r="J280" s="209"/>
      <c r="L280" s="209"/>
    </row>
    <row r="281" spans="1:12" x14ac:dyDescent="0.3">
      <c r="E281" s="212"/>
      <c r="F281" s="212"/>
      <c r="G281" s="212"/>
      <c r="H281" s="212"/>
      <c r="I281" s="77"/>
      <c r="J281" s="212"/>
      <c r="L281" s="212"/>
    </row>
    <row r="282" spans="1:12" x14ac:dyDescent="0.3">
      <c r="E282" s="212"/>
      <c r="F282" s="212"/>
      <c r="G282" s="212"/>
      <c r="H282" s="212"/>
      <c r="I282" s="77"/>
      <c r="J282" s="212"/>
      <c r="L282" s="212"/>
    </row>
  </sheetData>
  <mergeCells count="12">
    <mergeCell ref="A4:A6"/>
    <mergeCell ref="B4:B6"/>
    <mergeCell ref="C4:C6"/>
    <mergeCell ref="D4:D6"/>
    <mergeCell ref="E4:G4"/>
    <mergeCell ref="I4:I6"/>
    <mergeCell ref="J4:J6"/>
    <mergeCell ref="L4:L6"/>
    <mergeCell ref="E5:E6"/>
    <mergeCell ref="F5:F6"/>
    <mergeCell ref="G5:G6"/>
    <mergeCell ref="H4:H6"/>
  </mergeCells>
  <printOptions gridLines="1"/>
  <pageMargins left="0.73" right="0.37" top="0.75" bottom="0.75" header="0.3" footer="0.3"/>
  <pageSetup paperSize="9" scale="64" orientation="portrait" r:id="rId1"/>
  <headerFooter alignWithMargins="0">
    <oddHeader>&amp;R&amp;"Arial,Bold"ANNEX A-1</oddHeader>
    <oddFooter>&amp;L&amp;8&amp;F &amp;A&amp;C&amp;8 &amp;P of &amp;N</oddFooter>
  </headerFooter>
  <rowBreaks count="2" manualBreakCount="2">
    <brk id="79" max="11" man="1"/>
    <brk id="212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F87"/>
  <sheetViews>
    <sheetView zoomScaleNormal="100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J75" sqref="J75"/>
    </sheetView>
  </sheetViews>
  <sheetFormatPr defaultRowHeight="13.8" x14ac:dyDescent="0.3"/>
  <cols>
    <col min="1" max="1" width="35" style="3" customWidth="1"/>
    <col min="2" max="2" width="10" style="3" hidden="1" customWidth="1"/>
    <col min="3" max="3" width="12.5546875" style="3" hidden="1" customWidth="1"/>
    <col min="4" max="4" width="11.6640625" style="3" hidden="1" customWidth="1"/>
    <col min="5" max="5" width="14.5546875" style="3" customWidth="1"/>
    <col min="6" max="6" width="59.44140625" style="3" customWidth="1"/>
    <col min="7" max="7" width="14.6640625" style="3" customWidth="1"/>
    <col min="8" max="251" width="9.109375" style="3"/>
    <col min="252" max="252" width="35" style="3" customWidth="1"/>
    <col min="253" max="255" width="0" style="3" hidden="1" customWidth="1"/>
    <col min="256" max="256" width="14.5546875" style="3" customWidth="1"/>
    <col min="257" max="257" width="59.44140625" style="3" customWidth="1"/>
    <col min="258" max="259" width="14.6640625" style="3" customWidth="1"/>
    <col min="260" max="507" width="9.109375" style="3"/>
    <col min="508" max="508" width="35" style="3" customWidth="1"/>
    <col min="509" max="511" width="0" style="3" hidden="1" customWidth="1"/>
    <col min="512" max="512" width="14.5546875" style="3" customWidth="1"/>
    <col min="513" max="513" width="59.44140625" style="3" customWidth="1"/>
    <col min="514" max="515" width="14.6640625" style="3" customWidth="1"/>
    <col min="516" max="763" width="9.109375" style="3"/>
    <col min="764" max="764" width="35" style="3" customWidth="1"/>
    <col min="765" max="767" width="0" style="3" hidden="1" customWidth="1"/>
    <col min="768" max="768" width="14.5546875" style="3" customWidth="1"/>
    <col min="769" max="769" width="59.44140625" style="3" customWidth="1"/>
    <col min="770" max="771" width="14.6640625" style="3" customWidth="1"/>
    <col min="772" max="1019" width="9.109375" style="3"/>
    <col min="1020" max="1020" width="35" style="3" customWidth="1"/>
    <col min="1021" max="1023" width="0" style="3" hidden="1" customWidth="1"/>
    <col min="1024" max="1024" width="14.5546875" style="3" customWidth="1"/>
    <col min="1025" max="1025" width="59.44140625" style="3" customWidth="1"/>
    <col min="1026" max="1027" width="14.6640625" style="3" customWidth="1"/>
    <col min="1028" max="1275" width="9.109375" style="3"/>
    <col min="1276" max="1276" width="35" style="3" customWidth="1"/>
    <col min="1277" max="1279" width="0" style="3" hidden="1" customWidth="1"/>
    <col min="1280" max="1280" width="14.5546875" style="3" customWidth="1"/>
    <col min="1281" max="1281" width="59.44140625" style="3" customWidth="1"/>
    <col min="1282" max="1283" width="14.6640625" style="3" customWidth="1"/>
    <col min="1284" max="1531" width="9.109375" style="3"/>
    <col min="1532" max="1532" width="35" style="3" customWidth="1"/>
    <col min="1533" max="1535" width="0" style="3" hidden="1" customWidth="1"/>
    <col min="1536" max="1536" width="14.5546875" style="3" customWidth="1"/>
    <col min="1537" max="1537" width="59.44140625" style="3" customWidth="1"/>
    <col min="1538" max="1539" width="14.6640625" style="3" customWidth="1"/>
    <col min="1540" max="1787" width="9.109375" style="3"/>
    <col min="1788" max="1788" width="35" style="3" customWidth="1"/>
    <col min="1789" max="1791" width="0" style="3" hidden="1" customWidth="1"/>
    <col min="1792" max="1792" width="14.5546875" style="3" customWidth="1"/>
    <col min="1793" max="1793" width="59.44140625" style="3" customWidth="1"/>
    <col min="1794" max="1795" width="14.6640625" style="3" customWidth="1"/>
    <col min="1796" max="2043" width="9.109375" style="3"/>
    <col min="2044" max="2044" width="35" style="3" customWidth="1"/>
    <col min="2045" max="2047" width="0" style="3" hidden="1" customWidth="1"/>
    <col min="2048" max="2048" width="14.5546875" style="3" customWidth="1"/>
    <col min="2049" max="2049" width="59.44140625" style="3" customWidth="1"/>
    <col min="2050" max="2051" width="14.6640625" style="3" customWidth="1"/>
    <col min="2052" max="2299" width="9.109375" style="3"/>
    <col min="2300" max="2300" width="35" style="3" customWidth="1"/>
    <col min="2301" max="2303" width="0" style="3" hidden="1" customWidth="1"/>
    <col min="2304" max="2304" width="14.5546875" style="3" customWidth="1"/>
    <col min="2305" max="2305" width="59.44140625" style="3" customWidth="1"/>
    <col min="2306" max="2307" width="14.6640625" style="3" customWidth="1"/>
    <col min="2308" max="2555" width="9.109375" style="3"/>
    <col min="2556" max="2556" width="35" style="3" customWidth="1"/>
    <col min="2557" max="2559" width="0" style="3" hidden="1" customWidth="1"/>
    <col min="2560" max="2560" width="14.5546875" style="3" customWidth="1"/>
    <col min="2561" max="2561" width="59.44140625" style="3" customWidth="1"/>
    <col min="2562" max="2563" width="14.6640625" style="3" customWidth="1"/>
    <col min="2564" max="2811" width="9.109375" style="3"/>
    <col min="2812" max="2812" width="35" style="3" customWidth="1"/>
    <col min="2813" max="2815" width="0" style="3" hidden="1" customWidth="1"/>
    <col min="2816" max="2816" width="14.5546875" style="3" customWidth="1"/>
    <col min="2817" max="2817" width="59.44140625" style="3" customWidth="1"/>
    <col min="2818" max="2819" width="14.6640625" style="3" customWidth="1"/>
    <col min="2820" max="3067" width="9.109375" style="3"/>
    <col min="3068" max="3068" width="35" style="3" customWidth="1"/>
    <col min="3069" max="3071" width="0" style="3" hidden="1" customWidth="1"/>
    <col min="3072" max="3072" width="14.5546875" style="3" customWidth="1"/>
    <col min="3073" max="3073" width="59.44140625" style="3" customWidth="1"/>
    <col min="3074" max="3075" width="14.6640625" style="3" customWidth="1"/>
    <col min="3076" max="3323" width="9.109375" style="3"/>
    <col min="3324" max="3324" width="35" style="3" customWidth="1"/>
    <col min="3325" max="3327" width="0" style="3" hidden="1" customWidth="1"/>
    <col min="3328" max="3328" width="14.5546875" style="3" customWidth="1"/>
    <col min="3329" max="3329" width="59.44140625" style="3" customWidth="1"/>
    <col min="3330" max="3331" width="14.6640625" style="3" customWidth="1"/>
    <col min="3332" max="3579" width="9.109375" style="3"/>
    <col min="3580" max="3580" width="35" style="3" customWidth="1"/>
    <col min="3581" max="3583" width="0" style="3" hidden="1" customWidth="1"/>
    <col min="3584" max="3584" width="14.5546875" style="3" customWidth="1"/>
    <col min="3585" max="3585" width="59.44140625" style="3" customWidth="1"/>
    <col min="3586" max="3587" width="14.6640625" style="3" customWidth="1"/>
    <col min="3588" max="3835" width="9.109375" style="3"/>
    <col min="3836" max="3836" width="35" style="3" customWidth="1"/>
    <col min="3837" max="3839" width="0" style="3" hidden="1" customWidth="1"/>
    <col min="3840" max="3840" width="14.5546875" style="3" customWidth="1"/>
    <col min="3841" max="3841" width="59.44140625" style="3" customWidth="1"/>
    <col min="3842" max="3843" width="14.6640625" style="3" customWidth="1"/>
    <col min="3844" max="4091" width="9.109375" style="3"/>
    <col min="4092" max="4092" width="35" style="3" customWidth="1"/>
    <col min="4093" max="4095" width="0" style="3" hidden="1" customWidth="1"/>
    <col min="4096" max="4096" width="14.5546875" style="3" customWidth="1"/>
    <col min="4097" max="4097" width="59.44140625" style="3" customWidth="1"/>
    <col min="4098" max="4099" width="14.6640625" style="3" customWidth="1"/>
    <col min="4100" max="4347" width="9.109375" style="3"/>
    <col min="4348" max="4348" width="35" style="3" customWidth="1"/>
    <col min="4349" max="4351" width="0" style="3" hidden="1" customWidth="1"/>
    <col min="4352" max="4352" width="14.5546875" style="3" customWidth="1"/>
    <col min="4353" max="4353" width="59.44140625" style="3" customWidth="1"/>
    <col min="4354" max="4355" width="14.6640625" style="3" customWidth="1"/>
    <col min="4356" max="4603" width="9.109375" style="3"/>
    <col min="4604" max="4604" width="35" style="3" customWidth="1"/>
    <col min="4605" max="4607" width="0" style="3" hidden="1" customWidth="1"/>
    <col min="4608" max="4608" width="14.5546875" style="3" customWidth="1"/>
    <col min="4609" max="4609" width="59.44140625" style="3" customWidth="1"/>
    <col min="4610" max="4611" width="14.6640625" style="3" customWidth="1"/>
    <col min="4612" max="4859" width="9.109375" style="3"/>
    <col min="4860" max="4860" width="35" style="3" customWidth="1"/>
    <col min="4861" max="4863" width="0" style="3" hidden="1" customWidth="1"/>
    <col min="4864" max="4864" width="14.5546875" style="3" customWidth="1"/>
    <col min="4865" max="4865" width="59.44140625" style="3" customWidth="1"/>
    <col min="4866" max="4867" width="14.6640625" style="3" customWidth="1"/>
    <col min="4868" max="5115" width="9.109375" style="3"/>
    <col min="5116" max="5116" width="35" style="3" customWidth="1"/>
    <col min="5117" max="5119" width="0" style="3" hidden="1" customWidth="1"/>
    <col min="5120" max="5120" width="14.5546875" style="3" customWidth="1"/>
    <col min="5121" max="5121" width="59.44140625" style="3" customWidth="1"/>
    <col min="5122" max="5123" width="14.6640625" style="3" customWidth="1"/>
    <col min="5124" max="5371" width="9.109375" style="3"/>
    <col min="5372" max="5372" width="35" style="3" customWidth="1"/>
    <col min="5373" max="5375" width="0" style="3" hidden="1" customWidth="1"/>
    <col min="5376" max="5376" width="14.5546875" style="3" customWidth="1"/>
    <col min="5377" max="5377" width="59.44140625" style="3" customWidth="1"/>
    <col min="5378" max="5379" width="14.6640625" style="3" customWidth="1"/>
    <col min="5380" max="5627" width="9.109375" style="3"/>
    <col min="5628" max="5628" width="35" style="3" customWidth="1"/>
    <col min="5629" max="5631" width="0" style="3" hidden="1" customWidth="1"/>
    <col min="5632" max="5632" width="14.5546875" style="3" customWidth="1"/>
    <col min="5633" max="5633" width="59.44140625" style="3" customWidth="1"/>
    <col min="5634" max="5635" width="14.6640625" style="3" customWidth="1"/>
    <col min="5636" max="5883" width="9.109375" style="3"/>
    <col min="5884" max="5884" width="35" style="3" customWidth="1"/>
    <col min="5885" max="5887" width="0" style="3" hidden="1" customWidth="1"/>
    <col min="5888" max="5888" width="14.5546875" style="3" customWidth="1"/>
    <col min="5889" max="5889" width="59.44140625" style="3" customWidth="1"/>
    <col min="5890" max="5891" width="14.6640625" style="3" customWidth="1"/>
    <col min="5892" max="6139" width="9.109375" style="3"/>
    <col min="6140" max="6140" width="35" style="3" customWidth="1"/>
    <col min="6141" max="6143" width="0" style="3" hidden="1" customWidth="1"/>
    <col min="6144" max="6144" width="14.5546875" style="3" customWidth="1"/>
    <col min="6145" max="6145" width="59.44140625" style="3" customWidth="1"/>
    <col min="6146" max="6147" width="14.6640625" style="3" customWidth="1"/>
    <col min="6148" max="6395" width="9.109375" style="3"/>
    <col min="6396" max="6396" width="35" style="3" customWidth="1"/>
    <col min="6397" max="6399" width="0" style="3" hidden="1" customWidth="1"/>
    <col min="6400" max="6400" width="14.5546875" style="3" customWidth="1"/>
    <col min="6401" max="6401" width="59.44140625" style="3" customWidth="1"/>
    <col min="6402" max="6403" width="14.6640625" style="3" customWidth="1"/>
    <col min="6404" max="6651" width="9.109375" style="3"/>
    <col min="6652" max="6652" width="35" style="3" customWidth="1"/>
    <col min="6653" max="6655" width="0" style="3" hidden="1" customWidth="1"/>
    <col min="6656" max="6656" width="14.5546875" style="3" customWidth="1"/>
    <col min="6657" max="6657" width="59.44140625" style="3" customWidth="1"/>
    <col min="6658" max="6659" width="14.6640625" style="3" customWidth="1"/>
    <col min="6660" max="6907" width="9.109375" style="3"/>
    <col min="6908" max="6908" width="35" style="3" customWidth="1"/>
    <col min="6909" max="6911" width="0" style="3" hidden="1" customWidth="1"/>
    <col min="6912" max="6912" width="14.5546875" style="3" customWidth="1"/>
    <col min="6913" max="6913" width="59.44140625" style="3" customWidth="1"/>
    <col min="6914" max="6915" width="14.6640625" style="3" customWidth="1"/>
    <col min="6916" max="7163" width="9.109375" style="3"/>
    <col min="7164" max="7164" width="35" style="3" customWidth="1"/>
    <col min="7165" max="7167" width="0" style="3" hidden="1" customWidth="1"/>
    <col min="7168" max="7168" width="14.5546875" style="3" customWidth="1"/>
    <col min="7169" max="7169" width="59.44140625" style="3" customWidth="1"/>
    <col min="7170" max="7171" width="14.6640625" style="3" customWidth="1"/>
    <col min="7172" max="7419" width="9.109375" style="3"/>
    <col min="7420" max="7420" width="35" style="3" customWidth="1"/>
    <col min="7421" max="7423" width="0" style="3" hidden="1" customWidth="1"/>
    <col min="7424" max="7424" width="14.5546875" style="3" customWidth="1"/>
    <col min="7425" max="7425" width="59.44140625" style="3" customWidth="1"/>
    <col min="7426" max="7427" width="14.6640625" style="3" customWidth="1"/>
    <col min="7428" max="7675" width="9.109375" style="3"/>
    <col min="7676" max="7676" width="35" style="3" customWidth="1"/>
    <col min="7677" max="7679" width="0" style="3" hidden="1" customWidth="1"/>
    <col min="7680" max="7680" width="14.5546875" style="3" customWidth="1"/>
    <col min="7681" max="7681" width="59.44140625" style="3" customWidth="1"/>
    <col min="7682" max="7683" width="14.6640625" style="3" customWidth="1"/>
    <col min="7684" max="7931" width="9.109375" style="3"/>
    <col min="7932" max="7932" width="35" style="3" customWidth="1"/>
    <col min="7933" max="7935" width="0" style="3" hidden="1" customWidth="1"/>
    <col min="7936" max="7936" width="14.5546875" style="3" customWidth="1"/>
    <col min="7937" max="7937" width="59.44140625" style="3" customWidth="1"/>
    <col min="7938" max="7939" width="14.6640625" style="3" customWidth="1"/>
    <col min="7940" max="8187" width="9.109375" style="3"/>
    <col min="8188" max="8188" width="35" style="3" customWidth="1"/>
    <col min="8189" max="8191" width="0" style="3" hidden="1" customWidth="1"/>
    <col min="8192" max="8192" width="14.5546875" style="3" customWidth="1"/>
    <col min="8193" max="8193" width="59.44140625" style="3" customWidth="1"/>
    <col min="8194" max="8195" width="14.6640625" style="3" customWidth="1"/>
    <col min="8196" max="8443" width="9.109375" style="3"/>
    <col min="8444" max="8444" width="35" style="3" customWidth="1"/>
    <col min="8445" max="8447" width="0" style="3" hidden="1" customWidth="1"/>
    <col min="8448" max="8448" width="14.5546875" style="3" customWidth="1"/>
    <col min="8449" max="8449" width="59.44140625" style="3" customWidth="1"/>
    <col min="8450" max="8451" width="14.6640625" style="3" customWidth="1"/>
    <col min="8452" max="8699" width="9.109375" style="3"/>
    <col min="8700" max="8700" width="35" style="3" customWidth="1"/>
    <col min="8701" max="8703" width="0" style="3" hidden="1" customWidth="1"/>
    <col min="8704" max="8704" width="14.5546875" style="3" customWidth="1"/>
    <col min="8705" max="8705" width="59.44140625" style="3" customWidth="1"/>
    <col min="8706" max="8707" width="14.6640625" style="3" customWidth="1"/>
    <col min="8708" max="8955" width="9.109375" style="3"/>
    <col min="8956" max="8956" width="35" style="3" customWidth="1"/>
    <col min="8957" max="8959" width="0" style="3" hidden="1" customWidth="1"/>
    <col min="8960" max="8960" width="14.5546875" style="3" customWidth="1"/>
    <col min="8961" max="8961" width="59.44140625" style="3" customWidth="1"/>
    <col min="8962" max="8963" width="14.6640625" style="3" customWidth="1"/>
    <col min="8964" max="9211" width="9.109375" style="3"/>
    <col min="9212" max="9212" width="35" style="3" customWidth="1"/>
    <col min="9213" max="9215" width="0" style="3" hidden="1" customWidth="1"/>
    <col min="9216" max="9216" width="14.5546875" style="3" customWidth="1"/>
    <col min="9217" max="9217" width="59.44140625" style="3" customWidth="1"/>
    <col min="9218" max="9219" width="14.6640625" style="3" customWidth="1"/>
    <col min="9220" max="9467" width="9.109375" style="3"/>
    <col min="9468" max="9468" width="35" style="3" customWidth="1"/>
    <col min="9469" max="9471" width="0" style="3" hidden="1" customWidth="1"/>
    <col min="9472" max="9472" width="14.5546875" style="3" customWidth="1"/>
    <col min="9473" max="9473" width="59.44140625" style="3" customWidth="1"/>
    <col min="9474" max="9475" width="14.6640625" style="3" customWidth="1"/>
    <col min="9476" max="9723" width="9.109375" style="3"/>
    <col min="9724" max="9724" width="35" style="3" customWidth="1"/>
    <col min="9725" max="9727" width="0" style="3" hidden="1" customWidth="1"/>
    <col min="9728" max="9728" width="14.5546875" style="3" customWidth="1"/>
    <col min="9729" max="9729" width="59.44140625" style="3" customWidth="1"/>
    <col min="9730" max="9731" width="14.6640625" style="3" customWidth="1"/>
    <col min="9732" max="9979" width="9.109375" style="3"/>
    <col min="9980" max="9980" width="35" style="3" customWidth="1"/>
    <col min="9981" max="9983" width="0" style="3" hidden="1" customWidth="1"/>
    <col min="9984" max="9984" width="14.5546875" style="3" customWidth="1"/>
    <col min="9985" max="9985" width="59.44140625" style="3" customWidth="1"/>
    <col min="9986" max="9987" width="14.6640625" style="3" customWidth="1"/>
    <col min="9988" max="10235" width="9.109375" style="3"/>
    <col min="10236" max="10236" width="35" style="3" customWidth="1"/>
    <col min="10237" max="10239" width="0" style="3" hidden="1" customWidth="1"/>
    <col min="10240" max="10240" width="14.5546875" style="3" customWidth="1"/>
    <col min="10241" max="10241" width="59.44140625" style="3" customWidth="1"/>
    <col min="10242" max="10243" width="14.6640625" style="3" customWidth="1"/>
    <col min="10244" max="10491" width="9.109375" style="3"/>
    <col min="10492" max="10492" width="35" style="3" customWidth="1"/>
    <col min="10493" max="10495" width="0" style="3" hidden="1" customWidth="1"/>
    <col min="10496" max="10496" width="14.5546875" style="3" customWidth="1"/>
    <col min="10497" max="10497" width="59.44140625" style="3" customWidth="1"/>
    <col min="10498" max="10499" width="14.6640625" style="3" customWidth="1"/>
    <col min="10500" max="10747" width="9.109375" style="3"/>
    <col min="10748" max="10748" width="35" style="3" customWidth="1"/>
    <col min="10749" max="10751" width="0" style="3" hidden="1" customWidth="1"/>
    <col min="10752" max="10752" width="14.5546875" style="3" customWidth="1"/>
    <col min="10753" max="10753" width="59.44140625" style="3" customWidth="1"/>
    <col min="10754" max="10755" width="14.6640625" style="3" customWidth="1"/>
    <col min="10756" max="11003" width="9.109375" style="3"/>
    <col min="11004" max="11004" width="35" style="3" customWidth="1"/>
    <col min="11005" max="11007" width="0" style="3" hidden="1" customWidth="1"/>
    <col min="11008" max="11008" width="14.5546875" style="3" customWidth="1"/>
    <col min="11009" max="11009" width="59.44140625" style="3" customWidth="1"/>
    <col min="11010" max="11011" width="14.6640625" style="3" customWidth="1"/>
    <col min="11012" max="11259" width="9.109375" style="3"/>
    <col min="11260" max="11260" width="35" style="3" customWidth="1"/>
    <col min="11261" max="11263" width="0" style="3" hidden="1" customWidth="1"/>
    <col min="11264" max="11264" width="14.5546875" style="3" customWidth="1"/>
    <col min="11265" max="11265" width="59.44140625" style="3" customWidth="1"/>
    <col min="11266" max="11267" width="14.6640625" style="3" customWidth="1"/>
    <col min="11268" max="11515" width="9.109375" style="3"/>
    <col min="11516" max="11516" width="35" style="3" customWidth="1"/>
    <col min="11517" max="11519" width="0" style="3" hidden="1" customWidth="1"/>
    <col min="11520" max="11520" width="14.5546875" style="3" customWidth="1"/>
    <col min="11521" max="11521" width="59.44140625" style="3" customWidth="1"/>
    <col min="11522" max="11523" width="14.6640625" style="3" customWidth="1"/>
    <col min="11524" max="11771" width="9.109375" style="3"/>
    <col min="11772" max="11772" width="35" style="3" customWidth="1"/>
    <col min="11773" max="11775" width="0" style="3" hidden="1" customWidth="1"/>
    <col min="11776" max="11776" width="14.5546875" style="3" customWidth="1"/>
    <col min="11777" max="11777" width="59.44140625" style="3" customWidth="1"/>
    <col min="11778" max="11779" width="14.6640625" style="3" customWidth="1"/>
    <col min="11780" max="12027" width="9.109375" style="3"/>
    <col min="12028" max="12028" width="35" style="3" customWidth="1"/>
    <col min="12029" max="12031" width="0" style="3" hidden="1" customWidth="1"/>
    <col min="12032" max="12032" width="14.5546875" style="3" customWidth="1"/>
    <col min="12033" max="12033" width="59.44140625" style="3" customWidth="1"/>
    <col min="12034" max="12035" width="14.6640625" style="3" customWidth="1"/>
    <col min="12036" max="12283" width="9.109375" style="3"/>
    <col min="12284" max="12284" width="35" style="3" customWidth="1"/>
    <col min="12285" max="12287" width="0" style="3" hidden="1" customWidth="1"/>
    <col min="12288" max="12288" width="14.5546875" style="3" customWidth="1"/>
    <col min="12289" max="12289" width="59.44140625" style="3" customWidth="1"/>
    <col min="12290" max="12291" width="14.6640625" style="3" customWidth="1"/>
    <col min="12292" max="12539" width="9.109375" style="3"/>
    <col min="12540" max="12540" width="35" style="3" customWidth="1"/>
    <col min="12541" max="12543" width="0" style="3" hidden="1" customWidth="1"/>
    <col min="12544" max="12544" width="14.5546875" style="3" customWidth="1"/>
    <col min="12545" max="12545" width="59.44140625" style="3" customWidth="1"/>
    <col min="12546" max="12547" width="14.6640625" style="3" customWidth="1"/>
    <col min="12548" max="12795" width="9.109375" style="3"/>
    <col min="12796" max="12796" width="35" style="3" customWidth="1"/>
    <col min="12797" max="12799" width="0" style="3" hidden="1" customWidth="1"/>
    <col min="12800" max="12800" width="14.5546875" style="3" customWidth="1"/>
    <col min="12801" max="12801" width="59.44140625" style="3" customWidth="1"/>
    <col min="12802" max="12803" width="14.6640625" style="3" customWidth="1"/>
    <col min="12804" max="13051" width="9.109375" style="3"/>
    <col min="13052" max="13052" width="35" style="3" customWidth="1"/>
    <col min="13053" max="13055" width="0" style="3" hidden="1" customWidth="1"/>
    <col min="13056" max="13056" width="14.5546875" style="3" customWidth="1"/>
    <col min="13057" max="13057" width="59.44140625" style="3" customWidth="1"/>
    <col min="13058" max="13059" width="14.6640625" style="3" customWidth="1"/>
    <col min="13060" max="13307" width="9.109375" style="3"/>
    <col min="13308" max="13308" width="35" style="3" customWidth="1"/>
    <col min="13309" max="13311" width="0" style="3" hidden="1" customWidth="1"/>
    <col min="13312" max="13312" width="14.5546875" style="3" customWidth="1"/>
    <col min="13313" max="13313" width="59.44140625" style="3" customWidth="1"/>
    <col min="13314" max="13315" width="14.6640625" style="3" customWidth="1"/>
    <col min="13316" max="13563" width="9.109375" style="3"/>
    <col min="13564" max="13564" width="35" style="3" customWidth="1"/>
    <col min="13565" max="13567" width="0" style="3" hidden="1" customWidth="1"/>
    <col min="13568" max="13568" width="14.5546875" style="3" customWidth="1"/>
    <col min="13569" max="13569" width="59.44140625" style="3" customWidth="1"/>
    <col min="13570" max="13571" width="14.6640625" style="3" customWidth="1"/>
    <col min="13572" max="13819" width="9.109375" style="3"/>
    <col min="13820" max="13820" width="35" style="3" customWidth="1"/>
    <col min="13821" max="13823" width="0" style="3" hidden="1" customWidth="1"/>
    <col min="13824" max="13824" width="14.5546875" style="3" customWidth="1"/>
    <col min="13825" max="13825" width="59.44140625" style="3" customWidth="1"/>
    <col min="13826" max="13827" width="14.6640625" style="3" customWidth="1"/>
    <col min="13828" max="14075" width="9.109375" style="3"/>
    <col min="14076" max="14076" width="35" style="3" customWidth="1"/>
    <col min="14077" max="14079" width="0" style="3" hidden="1" customWidth="1"/>
    <col min="14080" max="14080" width="14.5546875" style="3" customWidth="1"/>
    <col min="14081" max="14081" width="59.44140625" style="3" customWidth="1"/>
    <col min="14082" max="14083" width="14.6640625" style="3" customWidth="1"/>
    <col min="14084" max="14331" width="9.109375" style="3"/>
    <col min="14332" max="14332" width="35" style="3" customWidth="1"/>
    <col min="14333" max="14335" width="0" style="3" hidden="1" customWidth="1"/>
    <col min="14336" max="14336" width="14.5546875" style="3" customWidth="1"/>
    <col min="14337" max="14337" width="59.44140625" style="3" customWidth="1"/>
    <col min="14338" max="14339" width="14.6640625" style="3" customWidth="1"/>
    <col min="14340" max="14587" width="9.109375" style="3"/>
    <col min="14588" max="14588" width="35" style="3" customWidth="1"/>
    <col min="14589" max="14591" width="0" style="3" hidden="1" customWidth="1"/>
    <col min="14592" max="14592" width="14.5546875" style="3" customWidth="1"/>
    <col min="14593" max="14593" width="59.44140625" style="3" customWidth="1"/>
    <col min="14594" max="14595" width="14.6640625" style="3" customWidth="1"/>
    <col min="14596" max="14843" width="9.109375" style="3"/>
    <col min="14844" max="14844" width="35" style="3" customWidth="1"/>
    <col min="14845" max="14847" width="0" style="3" hidden="1" customWidth="1"/>
    <col min="14848" max="14848" width="14.5546875" style="3" customWidth="1"/>
    <col min="14849" max="14849" width="59.44140625" style="3" customWidth="1"/>
    <col min="14850" max="14851" width="14.6640625" style="3" customWidth="1"/>
    <col min="14852" max="15099" width="9.109375" style="3"/>
    <col min="15100" max="15100" width="35" style="3" customWidth="1"/>
    <col min="15101" max="15103" width="0" style="3" hidden="1" customWidth="1"/>
    <col min="15104" max="15104" width="14.5546875" style="3" customWidth="1"/>
    <col min="15105" max="15105" width="59.44140625" style="3" customWidth="1"/>
    <col min="15106" max="15107" width="14.6640625" style="3" customWidth="1"/>
    <col min="15108" max="15355" width="9.109375" style="3"/>
    <col min="15356" max="15356" width="35" style="3" customWidth="1"/>
    <col min="15357" max="15359" width="0" style="3" hidden="1" customWidth="1"/>
    <col min="15360" max="15360" width="14.5546875" style="3" customWidth="1"/>
    <col min="15361" max="15361" width="59.44140625" style="3" customWidth="1"/>
    <col min="15362" max="15363" width="14.6640625" style="3" customWidth="1"/>
    <col min="15364" max="15611" width="9.109375" style="3"/>
    <col min="15612" max="15612" width="35" style="3" customWidth="1"/>
    <col min="15613" max="15615" width="0" style="3" hidden="1" customWidth="1"/>
    <col min="15616" max="15616" width="14.5546875" style="3" customWidth="1"/>
    <col min="15617" max="15617" width="59.44140625" style="3" customWidth="1"/>
    <col min="15618" max="15619" width="14.6640625" style="3" customWidth="1"/>
    <col min="15620" max="15867" width="9.109375" style="3"/>
    <col min="15868" max="15868" width="35" style="3" customWidth="1"/>
    <col min="15869" max="15871" width="0" style="3" hidden="1" customWidth="1"/>
    <col min="15872" max="15872" width="14.5546875" style="3" customWidth="1"/>
    <col min="15873" max="15873" width="59.44140625" style="3" customWidth="1"/>
    <col min="15874" max="15875" width="14.6640625" style="3" customWidth="1"/>
    <col min="15876" max="16123" width="9.109375" style="3"/>
    <col min="16124" max="16124" width="35" style="3" customWidth="1"/>
    <col min="16125" max="16127" width="0" style="3" hidden="1" customWidth="1"/>
    <col min="16128" max="16128" width="14.5546875" style="3" customWidth="1"/>
    <col min="16129" max="16129" width="59.44140625" style="3" customWidth="1"/>
    <col min="16130" max="16131" width="14.6640625" style="3" customWidth="1"/>
    <col min="16132" max="16384" width="9.109375" style="3"/>
  </cols>
  <sheetData>
    <row r="1" spans="1:6" s="2" customFormat="1" ht="15" customHeight="1" x14ac:dyDescent="0.3">
      <c r="A1" s="1" t="s">
        <v>329</v>
      </c>
      <c r="E1" s="1"/>
      <c r="F1" s="1"/>
    </row>
    <row r="2" spans="1:6" s="2" customFormat="1" ht="15" customHeight="1" x14ac:dyDescent="0.3">
      <c r="A2" s="1" t="str">
        <f>[2]BYDEPT!A2</f>
        <v>January 1-August 31, 2015</v>
      </c>
      <c r="E2" s="1"/>
      <c r="F2" s="1"/>
    </row>
    <row r="3" spans="1:6" s="2" customFormat="1" ht="15" customHeight="1" x14ac:dyDescent="0.3">
      <c r="A3" s="1" t="s">
        <v>262</v>
      </c>
    </row>
    <row r="4" spans="1:6" s="2" customFormat="1" ht="15" customHeight="1" x14ac:dyDescent="0.3">
      <c r="A4" s="415" t="s">
        <v>1</v>
      </c>
      <c r="B4" s="417" t="s">
        <v>263</v>
      </c>
      <c r="C4" s="418"/>
      <c r="D4" s="418"/>
      <c r="E4" s="419" t="s">
        <v>278</v>
      </c>
      <c r="F4" s="415" t="s">
        <v>264</v>
      </c>
    </row>
    <row r="5" spans="1:6" ht="16.5" customHeight="1" x14ac:dyDescent="0.3">
      <c r="A5" s="416"/>
      <c r="B5" s="16" t="s">
        <v>251</v>
      </c>
      <c r="C5" s="17" t="s">
        <v>252</v>
      </c>
      <c r="D5" s="17" t="s">
        <v>253</v>
      </c>
      <c r="E5" s="420"/>
      <c r="F5" s="416"/>
    </row>
    <row r="6" spans="1:6" ht="16.5" customHeight="1" x14ac:dyDescent="0.3">
      <c r="A6" s="24" t="s">
        <v>297</v>
      </c>
      <c r="B6" s="25">
        <f>B7+B13+B23+B28+B33+B40+B44+B51+B55+B59</f>
        <v>0</v>
      </c>
      <c r="C6" s="25">
        <f>C7+C13+C23+C28+C33+C40+C44+C51+C55+C59</f>
        <v>-37189475</v>
      </c>
      <c r="D6" s="25">
        <f>D7+D13+D23+D28+D33+D40+D44+D51+D55+D59</f>
        <v>0</v>
      </c>
      <c r="E6" s="25">
        <f>E7+E13+E23+E28+E33+E40+E44+E51+E55+E59</f>
        <v>-37189475</v>
      </c>
      <c r="F6" s="26"/>
    </row>
    <row r="7" spans="1:6" ht="16.5" customHeight="1" x14ac:dyDescent="0.3">
      <c r="A7" s="43" t="s">
        <v>307</v>
      </c>
      <c r="B7" s="25">
        <f>SUM(B9:B11)</f>
        <v>-1421</v>
      </c>
      <c r="C7" s="25">
        <f>SUM(C9:C11)</f>
        <v>0</v>
      </c>
      <c r="D7" s="25">
        <f>SUM(D9:D11)</f>
        <v>0</v>
      </c>
      <c r="E7" s="25">
        <f>SUM(E9:E11)</f>
        <v>-1421</v>
      </c>
      <c r="F7" s="26"/>
    </row>
    <row r="8" spans="1:6" ht="16.5" customHeight="1" x14ac:dyDescent="0.3">
      <c r="A8" s="19" t="s">
        <v>265</v>
      </c>
      <c r="B8" s="38"/>
      <c r="C8" s="38"/>
      <c r="D8" s="38"/>
      <c r="E8" s="38"/>
      <c r="F8" s="26"/>
    </row>
    <row r="9" spans="1:6" ht="27.75" customHeight="1" x14ac:dyDescent="0.3">
      <c r="A9" s="28" t="s">
        <v>308</v>
      </c>
      <c r="B9" s="39">
        <v>-345</v>
      </c>
      <c r="C9" s="39"/>
      <c r="D9" s="39"/>
      <c r="E9" s="39">
        <f>SUM(B9:D9)</f>
        <v>-345</v>
      </c>
      <c r="F9" s="22" t="s">
        <v>309</v>
      </c>
    </row>
    <row r="10" spans="1:6" ht="29.25" customHeight="1" x14ac:dyDescent="0.3">
      <c r="A10" s="28" t="s">
        <v>310</v>
      </c>
      <c r="B10" s="39">
        <v>-371</v>
      </c>
      <c r="C10" s="39"/>
      <c r="D10" s="39"/>
      <c r="E10" s="39">
        <f>SUM(B10:D10)</f>
        <v>-371</v>
      </c>
      <c r="F10" s="22" t="s">
        <v>311</v>
      </c>
    </row>
    <row r="11" spans="1:6" ht="29.25" customHeight="1" x14ac:dyDescent="0.3">
      <c r="A11" s="28" t="s">
        <v>331</v>
      </c>
      <c r="B11" s="39">
        <v>-705</v>
      </c>
      <c r="C11" s="39"/>
      <c r="D11" s="39"/>
      <c r="E11" s="39">
        <f>SUM(B11:D11)</f>
        <v>-705</v>
      </c>
      <c r="F11" s="22" t="s">
        <v>332</v>
      </c>
    </row>
    <row r="12" spans="1:6" ht="16.5" customHeight="1" x14ac:dyDescent="0.3">
      <c r="A12" s="24"/>
      <c r="B12" s="38"/>
      <c r="C12" s="38"/>
      <c r="D12" s="38"/>
      <c r="E12" s="38"/>
      <c r="F12" s="26"/>
    </row>
    <row r="13" spans="1:6" ht="17.25" customHeight="1" x14ac:dyDescent="0.3">
      <c r="A13" s="27" t="s">
        <v>266</v>
      </c>
      <c r="B13" s="10">
        <f>SUM(B16:B21)</f>
        <v>0</v>
      </c>
      <c r="C13" s="10">
        <f>SUM(C16:C21)</f>
        <v>-494203</v>
      </c>
      <c r="D13" s="10">
        <f>SUM(D16:D21)</f>
        <v>-6268261</v>
      </c>
      <c r="E13" s="10">
        <f>SUM(E16:E21)</f>
        <v>-6762464</v>
      </c>
      <c r="F13" s="21"/>
    </row>
    <row r="14" spans="1:6" s="7" customFormat="1" ht="15" customHeight="1" x14ac:dyDescent="0.3">
      <c r="A14" s="19" t="s">
        <v>267</v>
      </c>
      <c r="B14" s="6">
        <f>SUM(B15:B21)</f>
        <v>0</v>
      </c>
      <c r="C14" s="6">
        <f>SUM(C15:C21)</f>
        <v>-494203</v>
      </c>
      <c r="D14" s="6">
        <f>SUM(D15:D21)</f>
        <v>-6268261</v>
      </c>
      <c r="E14" s="40">
        <f>SUM(E15:E21)</f>
        <v>-6762464</v>
      </c>
      <c r="F14" s="21"/>
    </row>
    <row r="15" spans="1:6" ht="17.25" customHeight="1" x14ac:dyDescent="0.3">
      <c r="A15" s="19" t="s">
        <v>265</v>
      </c>
      <c r="B15" s="5"/>
      <c r="C15" s="5"/>
      <c r="D15" s="5"/>
      <c r="E15" s="5"/>
      <c r="F15" s="14"/>
    </row>
    <row r="16" spans="1:6" ht="33.75" customHeight="1" x14ac:dyDescent="0.3">
      <c r="A16" s="28" t="s">
        <v>268</v>
      </c>
      <c r="B16" s="11"/>
      <c r="C16" s="11"/>
      <c r="D16" s="11">
        <f>-6100000</f>
        <v>-6100000</v>
      </c>
      <c r="E16" s="11">
        <f>SUM(B16:D16)</f>
        <v>-6100000</v>
      </c>
      <c r="F16" s="22" t="s">
        <v>279</v>
      </c>
    </row>
    <row r="17" spans="1:6" ht="33.75" customHeight="1" x14ac:dyDescent="0.3">
      <c r="A17" s="28" t="s">
        <v>323</v>
      </c>
      <c r="B17" s="11"/>
      <c r="C17" s="11"/>
      <c r="D17" s="11">
        <v>-150000</v>
      </c>
      <c r="E17" s="11">
        <f>SUM(B17:D17)</f>
        <v>-150000</v>
      </c>
      <c r="F17" s="22" t="s">
        <v>324</v>
      </c>
    </row>
    <row r="18" spans="1:6" ht="46.5" customHeight="1" x14ac:dyDescent="0.3">
      <c r="A18" s="28" t="s">
        <v>269</v>
      </c>
      <c r="B18" s="11"/>
      <c r="C18" s="11">
        <f>-409363-3000</f>
        <v>-412363</v>
      </c>
      <c r="D18" s="11">
        <v>-8006</v>
      </c>
      <c r="E18" s="11">
        <f>SUM(B18:D18)</f>
        <v>-420369</v>
      </c>
      <c r="F18" s="22" t="s">
        <v>280</v>
      </c>
    </row>
    <row r="19" spans="1:6" ht="17.25" customHeight="1" x14ac:dyDescent="0.3">
      <c r="A19" s="19" t="s">
        <v>321</v>
      </c>
      <c r="B19" s="11"/>
      <c r="C19" s="11"/>
      <c r="D19" s="11"/>
      <c r="E19" s="11"/>
      <c r="F19" s="22"/>
    </row>
    <row r="20" spans="1:6" ht="18" customHeight="1" x14ac:dyDescent="0.3">
      <c r="A20" s="19" t="s">
        <v>265</v>
      </c>
      <c r="B20" s="11"/>
      <c r="C20" s="11"/>
      <c r="D20" s="11"/>
      <c r="E20" s="11"/>
      <c r="F20" s="22"/>
    </row>
    <row r="21" spans="1:6" ht="32.25" customHeight="1" x14ac:dyDescent="0.3">
      <c r="A21" s="28" t="s">
        <v>270</v>
      </c>
      <c r="B21" s="15"/>
      <c r="C21" s="15">
        <f>-81840</f>
        <v>-81840</v>
      </c>
      <c r="D21" s="15">
        <v>-10255</v>
      </c>
      <c r="E21" s="15">
        <f>SUM(B21:D21)</f>
        <v>-92095</v>
      </c>
      <c r="F21" s="22" t="s">
        <v>281</v>
      </c>
    </row>
    <row r="22" spans="1:6" ht="12" customHeight="1" x14ac:dyDescent="0.3">
      <c r="A22" s="19"/>
      <c r="B22" s="5"/>
      <c r="C22" s="5"/>
      <c r="D22" s="5"/>
      <c r="E22" s="5"/>
      <c r="F22" s="14"/>
    </row>
    <row r="23" spans="1:6" ht="15" customHeight="1" x14ac:dyDescent="0.3">
      <c r="A23" s="27" t="s">
        <v>289</v>
      </c>
      <c r="B23" s="10">
        <f>SUM(B25:B26)</f>
        <v>331362</v>
      </c>
      <c r="C23" s="10">
        <f>SUM(C25:C26)</f>
        <v>0</v>
      </c>
      <c r="D23" s="10">
        <f>SUM(D25:D26)</f>
        <v>0</v>
      </c>
      <c r="E23" s="10">
        <f>SUM(E25:E26)</f>
        <v>331362</v>
      </c>
      <c r="F23" s="21"/>
    </row>
    <row r="24" spans="1:6" ht="15" customHeight="1" x14ac:dyDescent="0.3">
      <c r="A24" s="19" t="s">
        <v>267</v>
      </c>
      <c r="B24" s="4"/>
      <c r="C24" s="4"/>
      <c r="D24" s="4"/>
      <c r="E24" s="4"/>
      <c r="F24" s="21"/>
    </row>
    <row r="25" spans="1:6" ht="15" customHeight="1" x14ac:dyDescent="0.3">
      <c r="A25" s="19" t="s">
        <v>290</v>
      </c>
      <c r="B25" s="5"/>
      <c r="C25" s="5"/>
      <c r="D25" s="5"/>
      <c r="E25" s="5"/>
      <c r="F25" s="14"/>
    </row>
    <row r="26" spans="1:6" s="8" customFormat="1" ht="31.5" customHeight="1" x14ac:dyDescent="0.3">
      <c r="A26" s="28" t="s">
        <v>276</v>
      </c>
      <c r="B26" s="49">
        <f>290500+40862</f>
        <v>331362</v>
      </c>
      <c r="C26" s="15"/>
      <c r="D26" s="15"/>
      <c r="E26" s="15">
        <f>SUM(B26:D26)</f>
        <v>331362</v>
      </c>
      <c r="F26" s="22" t="s">
        <v>291</v>
      </c>
    </row>
    <row r="27" spans="1:6" ht="15.75" customHeight="1" x14ac:dyDescent="0.3">
      <c r="A27" s="19"/>
      <c r="B27" s="5"/>
      <c r="C27" s="5"/>
      <c r="D27" s="5"/>
      <c r="E27" s="5"/>
      <c r="F27" s="14"/>
    </row>
    <row r="28" spans="1:6" ht="15" customHeight="1" x14ac:dyDescent="0.3">
      <c r="A28" s="27" t="s">
        <v>271</v>
      </c>
      <c r="B28" s="10">
        <f>SUM(B30:B31)</f>
        <v>0</v>
      </c>
      <c r="C28" s="10">
        <f>SUM(C30:C31)</f>
        <v>-18413</v>
      </c>
      <c r="D28" s="10">
        <f>SUM(D30:D31)</f>
        <v>-48148198</v>
      </c>
      <c r="E28" s="10">
        <f>SUM(E30:E31)</f>
        <v>-48166611</v>
      </c>
      <c r="F28" s="21"/>
    </row>
    <row r="29" spans="1:6" ht="15" customHeight="1" x14ac:dyDescent="0.3">
      <c r="A29" s="19" t="s">
        <v>272</v>
      </c>
      <c r="B29" s="5"/>
      <c r="C29" s="5"/>
      <c r="D29" s="5"/>
      <c r="E29" s="5"/>
      <c r="F29" s="14"/>
    </row>
    <row r="30" spans="1:6" s="8" customFormat="1" ht="31.5" customHeight="1" x14ac:dyDescent="0.3">
      <c r="A30" s="28" t="s">
        <v>273</v>
      </c>
      <c r="B30" s="15"/>
      <c r="C30" s="15">
        <v>-18413</v>
      </c>
      <c r="D30" s="15">
        <f>-45012-C30</f>
        <v>-26599</v>
      </c>
      <c r="E30" s="15">
        <f>SUM(B30:D30)</f>
        <v>-45012</v>
      </c>
      <c r="F30" s="22" t="s">
        <v>282</v>
      </c>
    </row>
    <row r="31" spans="1:6" s="8" customFormat="1" ht="31.5" customHeight="1" x14ac:dyDescent="0.3">
      <c r="A31" s="28" t="s">
        <v>211</v>
      </c>
      <c r="B31" s="15"/>
      <c r="C31" s="15"/>
      <c r="D31" s="50">
        <v>-48121599</v>
      </c>
      <c r="E31" s="15">
        <v>-48121599</v>
      </c>
      <c r="F31" s="22" t="s">
        <v>298</v>
      </c>
    </row>
    <row r="32" spans="1:6" ht="15" customHeight="1" x14ac:dyDescent="0.3">
      <c r="A32" s="19"/>
      <c r="B32" s="5"/>
      <c r="C32" s="5"/>
      <c r="D32" s="5"/>
      <c r="E32" s="5"/>
      <c r="F32" s="14"/>
    </row>
    <row r="33" spans="1:6" ht="15" customHeight="1" x14ac:dyDescent="0.3">
      <c r="A33" s="27" t="s">
        <v>299</v>
      </c>
      <c r="B33" s="10">
        <f>SUM(B35:B38)</f>
        <v>345</v>
      </c>
      <c r="C33" s="10">
        <f>SUM(C35:C38)</f>
        <v>-37189475</v>
      </c>
      <c r="D33" s="10">
        <f>SUM(D35:D38)</f>
        <v>0</v>
      </c>
      <c r="E33" s="10">
        <f>SUM(E35:E38)</f>
        <v>-37189130</v>
      </c>
      <c r="F33" s="14"/>
    </row>
    <row r="34" spans="1:6" ht="15" customHeight="1" x14ac:dyDescent="0.3">
      <c r="A34" s="19" t="s">
        <v>272</v>
      </c>
      <c r="B34" s="5"/>
      <c r="C34" s="5"/>
      <c r="D34" s="5"/>
      <c r="E34" s="5"/>
      <c r="F34" s="14"/>
    </row>
    <row r="35" spans="1:6" ht="45" customHeight="1" x14ac:dyDescent="0.3">
      <c r="A35" s="41" t="s">
        <v>300</v>
      </c>
      <c r="B35" s="5"/>
      <c r="C35" s="11">
        <v>-37060440</v>
      </c>
      <c r="D35" s="5"/>
      <c r="E35" s="11">
        <f>SUM(B35:D35)</f>
        <v>-37060440</v>
      </c>
      <c r="F35" s="30" t="s">
        <v>301</v>
      </c>
    </row>
    <row r="36" spans="1:6" ht="44.25" customHeight="1" x14ac:dyDescent="0.3">
      <c r="A36" s="41" t="s">
        <v>300</v>
      </c>
      <c r="B36" s="5"/>
      <c r="C36" s="11">
        <v>-129035</v>
      </c>
      <c r="D36" s="5"/>
      <c r="E36" s="11">
        <f>SUM(B36:D36)</f>
        <v>-129035</v>
      </c>
      <c r="F36" s="30" t="s">
        <v>302</v>
      </c>
    </row>
    <row r="37" spans="1:6" ht="21" customHeight="1" x14ac:dyDescent="0.3">
      <c r="A37" s="42" t="s">
        <v>290</v>
      </c>
      <c r="B37" s="5"/>
      <c r="C37" s="11"/>
      <c r="D37" s="5"/>
      <c r="E37" s="11"/>
      <c r="F37" s="30"/>
    </row>
    <row r="38" spans="1:6" ht="31.5" customHeight="1" x14ac:dyDescent="0.3">
      <c r="A38" s="29" t="s">
        <v>307</v>
      </c>
      <c r="B38" s="11">
        <v>345</v>
      </c>
      <c r="C38" s="11"/>
      <c r="D38" s="11"/>
      <c r="E38" s="11">
        <f>SUM(B38:D38)</f>
        <v>345</v>
      </c>
      <c r="F38" s="22" t="s">
        <v>309</v>
      </c>
    </row>
    <row r="39" spans="1:6" ht="15" customHeight="1" x14ac:dyDescent="0.3">
      <c r="A39" s="19"/>
      <c r="B39" s="5"/>
      <c r="C39" s="5"/>
      <c r="D39" s="5"/>
      <c r="E39" s="5"/>
      <c r="F39" s="14"/>
    </row>
    <row r="40" spans="1:6" ht="15" customHeight="1" x14ac:dyDescent="0.3">
      <c r="A40" s="27" t="s">
        <v>310</v>
      </c>
      <c r="B40" s="10">
        <f>B42</f>
        <v>371</v>
      </c>
      <c r="C40" s="10">
        <f>C42</f>
        <v>0</v>
      </c>
      <c r="D40" s="10">
        <f>D42</f>
        <v>0</v>
      </c>
      <c r="E40" s="10">
        <f>E42</f>
        <v>371</v>
      </c>
      <c r="F40" s="14"/>
    </row>
    <row r="41" spans="1:6" ht="15" customHeight="1" x14ac:dyDescent="0.3">
      <c r="A41" s="42" t="s">
        <v>290</v>
      </c>
      <c r="B41" s="5"/>
      <c r="C41" s="5"/>
      <c r="D41" s="5"/>
      <c r="E41" s="5"/>
      <c r="F41" s="14"/>
    </row>
    <row r="42" spans="1:6" ht="27.75" customHeight="1" x14ac:dyDescent="0.3">
      <c r="A42" s="29" t="s">
        <v>307</v>
      </c>
      <c r="B42" s="11">
        <v>371</v>
      </c>
      <c r="C42" s="5"/>
      <c r="D42" s="5"/>
      <c r="E42" s="11">
        <f>SUM(B42:D42)</f>
        <v>371</v>
      </c>
      <c r="F42" s="22" t="s">
        <v>311</v>
      </c>
    </row>
    <row r="43" spans="1:6" ht="15" customHeight="1" x14ac:dyDescent="0.3">
      <c r="A43" s="29"/>
      <c r="B43" s="5"/>
      <c r="C43" s="5"/>
      <c r="D43" s="5"/>
      <c r="E43" s="5"/>
      <c r="F43" s="14"/>
    </row>
    <row r="44" spans="1:6" ht="15" customHeight="1" x14ac:dyDescent="0.3">
      <c r="A44" s="27" t="s">
        <v>211</v>
      </c>
      <c r="B44" s="10">
        <f>SUM(B46:B47)</f>
        <v>0</v>
      </c>
      <c r="C44" s="10">
        <f>SUM(C46:C47)</f>
        <v>0</v>
      </c>
      <c r="D44" s="10">
        <f>SUM(D46:D49)</f>
        <v>53163736</v>
      </c>
      <c r="E44" s="10">
        <f>SUM(E46:E49)</f>
        <v>53163736</v>
      </c>
      <c r="F44" s="21"/>
    </row>
    <row r="45" spans="1:6" ht="15.75" customHeight="1" x14ac:dyDescent="0.3">
      <c r="A45" s="19" t="s">
        <v>274</v>
      </c>
      <c r="B45" s="31"/>
      <c r="C45" s="31"/>
      <c r="D45" s="31"/>
      <c r="E45" s="31"/>
      <c r="F45" s="14"/>
    </row>
    <row r="46" spans="1:6" s="9" customFormat="1" ht="27.6" x14ac:dyDescent="0.3">
      <c r="A46" s="28" t="s">
        <v>275</v>
      </c>
      <c r="B46" s="32"/>
      <c r="C46" s="32"/>
      <c r="D46" s="31">
        <f>6250000-150000</f>
        <v>6100000</v>
      </c>
      <c r="E46" s="32">
        <f>SUM(B46:D46)</f>
        <v>6100000</v>
      </c>
      <c r="F46" s="22" t="s">
        <v>279</v>
      </c>
    </row>
    <row r="47" spans="1:6" s="9" customFormat="1" ht="28.5" customHeight="1" x14ac:dyDescent="0.3">
      <c r="A47" s="28" t="s">
        <v>271</v>
      </c>
      <c r="B47" s="32"/>
      <c r="C47" s="32"/>
      <c r="D47" s="31">
        <f>48121599</f>
        <v>48121599</v>
      </c>
      <c r="E47" s="32">
        <f>SUM(B47:D47)</f>
        <v>48121599</v>
      </c>
      <c r="F47" s="22" t="s">
        <v>298</v>
      </c>
    </row>
    <row r="48" spans="1:6" s="9" customFormat="1" ht="15" customHeight="1" x14ac:dyDescent="0.3">
      <c r="A48" s="19" t="s">
        <v>265</v>
      </c>
      <c r="B48" s="32"/>
      <c r="C48" s="32"/>
      <c r="D48" s="31"/>
      <c r="E48" s="32"/>
      <c r="F48" s="22"/>
    </row>
    <row r="49" spans="1:6" s="9" customFormat="1" ht="28.5" customHeight="1" x14ac:dyDescent="0.3">
      <c r="A49" s="28" t="s">
        <v>276</v>
      </c>
      <c r="B49" s="32"/>
      <c r="C49" s="32"/>
      <c r="D49" s="31">
        <f>-32403-1025460</f>
        <v>-1057863</v>
      </c>
      <c r="E49" s="32">
        <f>SUM(B49:D49)</f>
        <v>-1057863</v>
      </c>
      <c r="F49" s="22" t="s">
        <v>298</v>
      </c>
    </row>
    <row r="50" spans="1:6" ht="13.5" customHeight="1" x14ac:dyDescent="0.3">
      <c r="A50" s="19"/>
      <c r="B50" s="31"/>
      <c r="C50" s="31"/>
      <c r="D50" s="31"/>
      <c r="E50" s="31"/>
      <c r="F50" s="14"/>
    </row>
    <row r="51" spans="1:6" ht="15" customHeight="1" x14ac:dyDescent="0.3">
      <c r="A51" s="27" t="s">
        <v>244</v>
      </c>
      <c r="B51" s="33">
        <f>B53</f>
        <v>0</v>
      </c>
      <c r="C51" s="33">
        <f>C53</f>
        <v>-376478</v>
      </c>
      <c r="D51" s="33">
        <f>D53</f>
        <v>0</v>
      </c>
      <c r="E51" s="33">
        <f>E53</f>
        <v>-376478</v>
      </c>
      <c r="F51" s="14"/>
    </row>
    <row r="52" spans="1:6" ht="15" customHeight="1" x14ac:dyDescent="0.3">
      <c r="A52" s="19" t="s">
        <v>265</v>
      </c>
      <c r="B52" s="31"/>
      <c r="C52" s="31"/>
      <c r="D52" s="31"/>
      <c r="E52" s="31"/>
      <c r="F52" s="14"/>
    </row>
    <row r="53" spans="1:6" ht="32.25" customHeight="1" x14ac:dyDescent="0.3">
      <c r="A53" s="28" t="s">
        <v>276</v>
      </c>
      <c r="B53" s="31"/>
      <c r="C53" s="31">
        <v>-376478</v>
      </c>
      <c r="D53" s="31"/>
      <c r="E53" s="31">
        <f>SUM(B53:D53)</f>
        <v>-376478</v>
      </c>
      <c r="F53" s="22" t="s">
        <v>296</v>
      </c>
    </row>
    <row r="54" spans="1:6" ht="12.75" customHeight="1" x14ac:dyDescent="0.3">
      <c r="A54" s="28"/>
      <c r="B54" s="31"/>
      <c r="C54" s="31"/>
      <c r="D54" s="31"/>
      <c r="E54" s="31"/>
      <c r="F54" s="22"/>
    </row>
    <row r="55" spans="1:6" ht="15" customHeight="1" x14ac:dyDescent="0.3">
      <c r="A55" s="27" t="s">
        <v>245</v>
      </c>
      <c r="B55" s="10">
        <f>SUM(B57:B57)</f>
        <v>705</v>
      </c>
      <c r="C55" s="10">
        <f>SUM(C57:C57)</f>
        <v>0</v>
      </c>
      <c r="D55" s="10">
        <f>SUM(D57:D57)</f>
        <v>0</v>
      </c>
      <c r="E55" s="10">
        <f>SUM(E57:E57)</f>
        <v>705</v>
      </c>
      <c r="F55" s="21"/>
    </row>
    <row r="56" spans="1:6" ht="15.75" customHeight="1" x14ac:dyDescent="0.3">
      <c r="A56" s="19" t="s">
        <v>274</v>
      </c>
      <c r="B56" s="31"/>
      <c r="C56" s="31"/>
      <c r="D56" s="31"/>
      <c r="E56" s="31"/>
      <c r="F56" s="14"/>
    </row>
    <row r="57" spans="1:6" s="9" customFormat="1" ht="27.6" x14ac:dyDescent="0.3">
      <c r="A57" s="28" t="s">
        <v>333</v>
      </c>
      <c r="B57" s="32">
        <v>705</v>
      </c>
      <c r="C57" s="32"/>
      <c r="D57" s="31"/>
      <c r="E57" s="32">
        <f>SUM(B57:D57)</f>
        <v>705</v>
      </c>
      <c r="F57" s="22" t="s">
        <v>332</v>
      </c>
    </row>
    <row r="58" spans="1:6" ht="15" customHeight="1" x14ac:dyDescent="0.3">
      <c r="A58" s="19"/>
      <c r="B58" s="31"/>
      <c r="C58" s="31"/>
      <c r="D58" s="31"/>
      <c r="E58" s="31"/>
      <c r="F58" s="14"/>
    </row>
    <row r="59" spans="1:6" ht="15" customHeight="1" x14ac:dyDescent="0.3">
      <c r="A59" s="27" t="s">
        <v>276</v>
      </c>
      <c r="B59" s="33">
        <f>SUM(B61:B69)</f>
        <v>-331362</v>
      </c>
      <c r="C59" s="33">
        <f>SUM(C61:C69)</f>
        <v>889094</v>
      </c>
      <c r="D59" s="33">
        <f>SUM(D61:D69)</f>
        <v>1252723</v>
      </c>
      <c r="E59" s="33">
        <f>SUM(E61:E69)</f>
        <v>1810455</v>
      </c>
      <c r="F59" s="21"/>
    </row>
    <row r="60" spans="1:6" ht="17.25" customHeight="1" x14ac:dyDescent="0.3">
      <c r="A60" s="19" t="s">
        <v>265</v>
      </c>
      <c r="B60" s="31"/>
      <c r="C60" s="31"/>
      <c r="D60" s="31"/>
      <c r="E60" s="34"/>
      <c r="F60" s="14"/>
    </row>
    <row r="61" spans="1:6" ht="29.25" customHeight="1" x14ac:dyDescent="0.3">
      <c r="A61" s="28" t="s">
        <v>289</v>
      </c>
      <c r="B61" s="31">
        <f>-290500-40862</f>
        <v>-331362</v>
      </c>
      <c r="C61" s="31"/>
      <c r="D61" s="31"/>
      <c r="E61" s="31">
        <f>SUM(B61:D61)</f>
        <v>-331362</v>
      </c>
      <c r="F61" s="22" t="s">
        <v>291</v>
      </c>
    </row>
    <row r="62" spans="1:6" ht="13.5" customHeight="1" x14ac:dyDescent="0.3">
      <c r="A62" s="28"/>
      <c r="B62" s="31"/>
      <c r="C62" s="31"/>
      <c r="D62" s="31"/>
      <c r="E62" s="31"/>
      <c r="F62" s="22"/>
    </row>
    <row r="63" spans="1:6" ht="15.75" customHeight="1" x14ac:dyDescent="0.3">
      <c r="A63" s="19" t="s">
        <v>312</v>
      </c>
      <c r="B63" s="31"/>
      <c r="C63" s="31"/>
      <c r="D63" s="31"/>
      <c r="E63" s="31"/>
      <c r="F63" s="22"/>
    </row>
    <row r="64" spans="1:6" ht="48" customHeight="1" x14ac:dyDescent="0.3">
      <c r="A64" s="28" t="s">
        <v>275</v>
      </c>
      <c r="B64" s="31"/>
      <c r="C64" s="31">
        <f>409363+3000</f>
        <v>412363</v>
      </c>
      <c r="D64" s="31">
        <v>8006</v>
      </c>
      <c r="E64" s="31">
        <f t="shared" ref="E64:E69" si="0">SUM(B64:D64)</f>
        <v>420369</v>
      </c>
      <c r="F64" s="22" t="s">
        <v>280</v>
      </c>
    </row>
    <row r="65" spans="1:6" ht="29.25" customHeight="1" x14ac:dyDescent="0.3">
      <c r="A65" s="28" t="s">
        <v>322</v>
      </c>
      <c r="B65" s="32"/>
      <c r="C65" s="32">
        <v>81840</v>
      </c>
      <c r="D65" s="32">
        <v>10255</v>
      </c>
      <c r="E65" s="32">
        <f t="shared" si="0"/>
        <v>92095</v>
      </c>
      <c r="F65" s="22" t="s">
        <v>281</v>
      </c>
    </row>
    <row r="66" spans="1:6" ht="29.25" customHeight="1" x14ac:dyDescent="0.3">
      <c r="A66" s="28" t="s">
        <v>275</v>
      </c>
      <c r="B66" s="32"/>
      <c r="C66" s="32"/>
      <c r="D66" s="32">
        <v>150000</v>
      </c>
      <c r="E66" s="32">
        <f t="shared" si="0"/>
        <v>150000</v>
      </c>
      <c r="F66" s="22" t="s">
        <v>324</v>
      </c>
    </row>
    <row r="67" spans="1:6" ht="27.75" customHeight="1" x14ac:dyDescent="0.3">
      <c r="A67" s="28" t="s">
        <v>277</v>
      </c>
      <c r="B67" s="32"/>
      <c r="C67" s="32">
        <v>18413</v>
      </c>
      <c r="D67" s="32">
        <v>26599</v>
      </c>
      <c r="E67" s="32">
        <f t="shared" si="0"/>
        <v>45012</v>
      </c>
      <c r="F67" s="22" t="s">
        <v>282</v>
      </c>
    </row>
    <row r="68" spans="1:6" ht="27.75" customHeight="1" x14ac:dyDescent="0.3">
      <c r="A68" s="28" t="s">
        <v>268</v>
      </c>
      <c r="B68" s="32"/>
      <c r="C68" s="32"/>
      <c r="D68" s="50">
        <f>1025460+32403</f>
        <v>1057863</v>
      </c>
      <c r="E68" s="32">
        <f t="shared" si="0"/>
        <v>1057863</v>
      </c>
      <c r="F68" s="22" t="s">
        <v>298</v>
      </c>
    </row>
    <row r="69" spans="1:6" ht="27.75" customHeight="1" x14ac:dyDescent="0.3">
      <c r="A69" s="28" t="s">
        <v>244</v>
      </c>
      <c r="B69" s="32"/>
      <c r="C69" s="31">
        <v>376478</v>
      </c>
      <c r="D69" s="32"/>
      <c r="E69" s="32">
        <f t="shared" si="0"/>
        <v>376478</v>
      </c>
      <c r="F69" s="22" t="s">
        <v>296</v>
      </c>
    </row>
    <row r="70" spans="1:6" ht="13.5" customHeight="1" x14ac:dyDescent="0.3">
      <c r="A70" s="12"/>
      <c r="B70" s="32"/>
      <c r="C70" s="32"/>
      <c r="D70" s="32"/>
      <c r="E70" s="32"/>
      <c r="F70" s="22"/>
    </row>
    <row r="71" spans="1:6" ht="18.75" customHeight="1" x14ac:dyDescent="0.3">
      <c r="A71" s="35" t="s">
        <v>303</v>
      </c>
      <c r="B71" s="36">
        <f>B74+B75</f>
        <v>0</v>
      </c>
      <c r="C71" s="36">
        <f>C74+C75</f>
        <v>37189475</v>
      </c>
      <c r="D71" s="36">
        <f>D74+D75</f>
        <v>0</v>
      </c>
      <c r="E71" s="36">
        <f>E74+E75</f>
        <v>37189475</v>
      </c>
      <c r="F71" s="30"/>
    </row>
    <row r="72" spans="1:6" ht="18.75" customHeight="1" x14ac:dyDescent="0.3">
      <c r="A72" s="19" t="s">
        <v>304</v>
      </c>
      <c r="B72" s="31"/>
      <c r="C72" s="31"/>
      <c r="D72" s="31"/>
      <c r="E72" s="31"/>
      <c r="F72" s="30"/>
    </row>
    <row r="73" spans="1:6" ht="17.25" customHeight="1" x14ac:dyDescent="0.3">
      <c r="A73" s="278" t="s">
        <v>334</v>
      </c>
      <c r="B73" s="31"/>
      <c r="C73" s="31"/>
      <c r="D73" s="31"/>
      <c r="E73" s="31"/>
      <c r="F73" s="30"/>
    </row>
    <row r="74" spans="1:6" ht="42" customHeight="1" x14ac:dyDescent="0.3">
      <c r="A74" s="41" t="s">
        <v>299</v>
      </c>
      <c r="B74" s="32"/>
      <c r="C74" s="50">
        <v>37060440</v>
      </c>
      <c r="D74" s="32"/>
      <c r="E74" s="32">
        <f>SUM(B74:D74)</f>
        <v>37060440</v>
      </c>
      <c r="F74" s="30" t="s">
        <v>301</v>
      </c>
    </row>
    <row r="75" spans="1:6" ht="40.5" customHeight="1" x14ac:dyDescent="0.3">
      <c r="A75" s="41" t="s">
        <v>299</v>
      </c>
      <c r="B75" s="32"/>
      <c r="C75" s="32">
        <v>129035</v>
      </c>
      <c r="D75" s="32"/>
      <c r="E75" s="32">
        <f>SUM(B75:D75)</f>
        <v>129035</v>
      </c>
      <c r="F75" s="30" t="s">
        <v>302</v>
      </c>
    </row>
    <row r="76" spans="1:6" ht="18" customHeight="1" thickBot="1" x14ac:dyDescent="0.35">
      <c r="A76" s="13" t="s">
        <v>13</v>
      </c>
      <c r="B76" s="37">
        <f>B71+B6</f>
        <v>0</v>
      </c>
      <c r="C76" s="37">
        <f>C71+C6</f>
        <v>0</v>
      </c>
      <c r="D76" s="37">
        <f>D71+D6</f>
        <v>0</v>
      </c>
      <c r="E76" s="37">
        <f>E71+E6</f>
        <v>0</v>
      </c>
      <c r="F76" s="23"/>
    </row>
    <row r="77" spans="1:6" ht="14.4" thickTop="1" x14ac:dyDescent="0.3"/>
    <row r="82" spans="6:6" x14ac:dyDescent="0.3">
      <c r="F82" s="44"/>
    </row>
    <row r="87" spans="6:6" x14ac:dyDescent="0.3">
      <c r="F87" s="44"/>
    </row>
  </sheetData>
  <mergeCells count="4">
    <mergeCell ref="A4:A5"/>
    <mergeCell ref="B4:D4"/>
    <mergeCell ref="E4:E5"/>
    <mergeCell ref="F4:F5"/>
  </mergeCells>
  <printOptions gridLines="1"/>
  <pageMargins left="1.44" right="0.35" top="0.56000000000000005" bottom="0.48" header="0.3" footer="0.3"/>
  <pageSetup paperSize="9" scale="70" orientation="portrait" r:id="rId1"/>
  <headerFooter>
    <oddHeader>&amp;R&amp;"Arial,Bold"ANNEX A-3</oddHeader>
    <oddFooter>&amp;C&amp;P of &amp;N</oddFooter>
  </headerFooter>
  <rowBreaks count="1" manualBreakCount="1">
    <brk id="5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C348"/>
  <sheetViews>
    <sheetView view="pageBreakPreview" zoomScale="60" zoomScaleNormal="112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:I6"/>
    </sheetView>
  </sheetViews>
  <sheetFormatPr defaultRowHeight="13.8" x14ac:dyDescent="0.3"/>
  <cols>
    <col min="1" max="1" width="15.44140625" style="210" customWidth="1"/>
    <col min="2" max="2" width="11.6640625" style="210" customWidth="1"/>
    <col min="3" max="3" width="12.109375" style="210" customWidth="1"/>
    <col min="4" max="4" width="12.33203125" style="210" customWidth="1"/>
    <col min="5" max="5" width="13.5546875" style="210" customWidth="1"/>
    <col min="6" max="6" width="13" style="210" customWidth="1"/>
    <col min="7" max="7" width="13.109375" style="210" customWidth="1"/>
    <col min="8" max="8" width="12.5546875" style="210" customWidth="1"/>
    <col min="9" max="9" width="12.6640625" style="210" customWidth="1"/>
    <col min="10" max="251" width="9.109375" style="93"/>
    <col min="252" max="252" width="15.44140625" style="93" customWidth="1"/>
    <col min="253" max="253" width="11.6640625" style="93" customWidth="1"/>
    <col min="254" max="254" width="12.109375" style="93" customWidth="1"/>
    <col min="255" max="255" width="12.33203125" style="93" customWidth="1"/>
    <col min="256" max="256" width="13.5546875" style="93" customWidth="1"/>
    <col min="257" max="257" width="13" style="93" customWidth="1"/>
    <col min="258" max="258" width="13.109375" style="93" customWidth="1"/>
    <col min="259" max="259" width="12.5546875" style="93" customWidth="1"/>
    <col min="260" max="260" width="12.6640625" style="93" customWidth="1"/>
    <col min="261" max="261" width="11.88671875" style="93" customWidth="1"/>
    <col min="262" max="262" width="10.109375" style="93" customWidth="1"/>
    <col min="263" max="263" width="9.44140625" style="93" customWidth="1"/>
    <col min="264" max="264" width="9.6640625" style="93" customWidth="1"/>
    <col min="265" max="265" width="8.6640625" style="93" customWidth="1"/>
    <col min="266" max="507" width="9.109375" style="93"/>
    <col min="508" max="508" width="15.44140625" style="93" customWidth="1"/>
    <col min="509" max="509" width="11.6640625" style="93" customWidth="1"/>
    <col min="510" max="510" width="12.109375" style="93" customWidth="1"/>
    <col min="511" max="511" width="12.33203125" style="93" customWidth="1"/>
    <col min="512" max="512" width="13.5546875" style="93" customWidth="1"/>
    <col min="513" max="513" width="13" style="93" customWidth="1"/>
    <col min="514" max="514" width="13.109375" style="93" customWidth="1"/>
    <col min="515" max="515" width="12.5546875" style="93" customWidth="1"/>
    <col min="516" max="516" width="12.6640625" style="93" customWidth="1"/>
    <col min="517" max="517" width="11.88671875" style="93" customWidth="1"/>
    <col min="518" max="518" width="10.109375" style="93" customWidth="1"/>
    <col min="519" max="519" width="9.44140625" style="93" customWidth="1"/>
    <col min="520" max="520" width="9.6640625" style="93" customWidth="1"/>
    <col min="521" max="521" width="8.6640625" style="93" customWidth="1"/>
    <col min="522" max="763" width="9.109375" style="93"/>
    <col min="764" max="764" width="15.44140625" style="93" customWidth="1"/>
    <col min="765" max="765" width="11.6640625" style="93" customWidth="1"/>
    <col min="766" max="766" width="12.109375" style="93" customWidth="1"/>
    <col min="767" max="767" width="12.33203125" style="93" customWidth="1"/>
    <col min="768" max="768" width="13.5546875" style="93" customWidth="1"/>
    <col min="769" max="769" width="13" style="93" customWidth="1"/>
    <col min="770" max="770" width="13.109375" style="93" customWidth="1"/>
    <col min="771" max="771" width="12.5546875" style="93" customWidth="1"/>
    <col min="772" max="772" width="12.6640625" style="93" customWidth="1"/>
    <col min="773" max="773" width="11.88671875" style="93" customWidth="1"/>
    <col min="774" max="774" width="10.109375" style="93" customWidth="1"/>
    <col min="775" max="775" width="9.44140625" style="93" customWidth="1"/>
    <col min="776" max="776" width="9.6640625" style="93" customWidth="1"/>
    <col min="777" max="777" width="8.6640625" style="93" customWidth="1"/>
    <col min="778" max="1019" width="9.109375" style="93"/>
    <col min="1020" max="1020" width="15.44140625" style="93" customWidth="1"/>
    <col min="1021" max="1021" width="11.6640625" style="93" customWidth="1"/>
    <col min="1022" max="1022" width="12.109375" style="93" customWidth="1"/>
    <col min="1023" max="1023" width="12.33203125" style="93" customWidth="1"/>
    <col min="1024" max="1024" width="13.5546875" style="93" customWidth="1"/>
    <col min="1025" max="1025" width="13" style="93" customWidth="1"/>
    <col min="1026" max="1026" width="13.109375" style="93" customWidth="1"/>
    <col min="1027" max="1027" width="12.5546875" style="93" customWidth="1"/>
    <col min="1028" max="1028" width="12.6640625" style="93" customWidth="1"/>
    <col min="1029" max="1029" width="11.88671875" style="93" customWidth="1"/>
    <col min="1030" max="1030" width="10.109375" style="93" customWidth="1"/>
    <col min="1031" max="1031" width="9.44140625" style="93" customWidth="1"/>
    <col min="1032" max="1032" width="9.6640625" style="93" customWidth="1"/>
    <col min="1033" max="1033" width="8.6640625" style="93" customWidth="1"/>
    <col min="1034" max="1275" width="9.109375" style="93"/>
    <col min="1276" max="1276" width="15.44140625" style="93" customWidth="1"/>
    <col min="1277" max="1277" width="11.6640625" style="93" customWidth="1"/>
    <col min="1278" max="1278" width="12.109375" style="93" customWidth="1"/>
    <col min="1279" max="1279" width="12.33203125" style="93" customWidth="1"/>
    <col min="1280" max="1280" width="13.5546875" style="93" customWidth="1"/>
    <col min="1281" max="1281" width="13" style="93" customWidth="1"/>
    <col min="1282" max="1282" width="13.109375" style="93" customWidth="1"/>
    <col min="1283" max="1283" width="12.5546875" style="93" customWidth="1"/>
    <col min="1284" max="1284" width="12.6640625" style="93" customWidth="1"/>
    <col min="1285" max="1285" width="11.88671875" style="93" customWidth="1"/>
    <col min="1286" max="1286" width="10.109375" style="93" customWidth="1"/>
    <col min="1287" max="1287" width="9.44140625" style="93" customWidth="1"/>
    <col min="1288" max="1288" width="9.6640625" style="93" customWidth="1"/>
    <col min="1289" max="1289" width="8.6640625" style="93" customWidth="1"/>
    <col min="1290" max="1531" width="9.109375" style="93"/>
    <col min="1532" max="1532" width="15.44140625" style="93" customWidth="1"/>
    <col min="1533" max="1533" width="11.6640625" style="93" customWidth="1"/>
    <col min="1534" max="1534" width="12.109375" style="93" customWidth="1"/>
    <col min="1535" max="1535" width="12.33203125" style="93" customWidth="1"/>
    <col min="1536" max="1536" width="13.5546875" style="93" customWidth="1"/>
    <col min="1537" max="1537" width="13" style="93" customWidth="1"/>
    <col min="1538" max="1538" width="13.109375" style="93" customWidth="1"/>
    <col min="1539" max="1539" width="12.5546875" style="93" customWidth="1"/>
    <col min="1540" max="1540" width="12.6640625" style="93" customWidth="1"/>
    <col min="1541" max="1541" width="11.88671875" style="93" customWidth="1"/>
    <col min="1542" max="1542" width="10.109375" style="93" customWidth="1"/>
    <col min="1543" max="1543" width="9.44140625" style="93" customWidth="1"/>
    <col min="1544" max="1544" width="9.6640625" style="93" customWidth="1"/>
    <col min="1545" max="1545" width="8.6640625" style="93" customWidth="1"/>
    <col min="1546" max="1787" width="9.109375" style="93"/>
    <col min="1788" max="1788" width="15.44140625" style="93" customWidth="1"/>
    <col min="1789" max="1789" width="11.6640625" style="93" customWidth="1"/>
    <col min="1790" max="1790" width="12.109375" style="93" customWidth="1"/>
    <col min="1791" max="1791" width="12.33203125" style="93" customWidth="1"/>
    <col min="1792" max="1792" width="13.5546875" style="93" customWidth="1"/>
    <col min="1793" max="1793" width="13" style="93" customWidth="1"/>
    <col min="1794" max="1794" width="13.109375" style="93" customWidth="1"/>
    <col min="1795" max="1795" width="12.5546875" style="93" customWidth="1"/>
    <col min="1796" max="1796" width="12.6640625" style="93" customWidth="1"/>
    <col min="1797" max="1797" width="11.88671875" style="93" customWidth="1"/>
    <col min="1798" max="1798" width="10.109375" style="93" customWidth="1"/>
    <col min="1799" max="1799" width="9.44140625" style="93" customWidth="1"/>
    <col min="1800" max="1800" width="9.6640625" style="93" customWidth="1"/>
    <col min="1801" max="1801" width="8.6640625" style="93" customWidth="1"/>
    <col min="1802" max="2043" width="9.109375" style="93"/>
    <col min="2044" max="2044" width="15.44140625" style="93" customWidth="1"/>
    <col min="2045" max="2045" width="11.6640625" style="93" customWidth="1"/>
    <col min="2046" max="2046" width="12.109375" style="93" customWidth="1"/>
    <col min="2047" max="2047" width="12.33203125" style="93" customWidth="1"/>
    <col min="2048" max="2048" width="13.5546875" style="93" customWidth="1"/>
    <col min="2049" max="2049" width="13" style="93" customWidth="1"/>
    <col min="2050" max="2050" width="13.109375" style="93" customWidth="1"/>
    <col min="2051" max="2051" width="12.5546875" style="93" customWidth="1"/>
    <col min="2052" max="2052" width="12.6640625" style="93" customWidth="1"/>
    <col min="2053" max="2053" width="11.88671875" style="93" customWidth="1"/>
    <col min="2054" max="2054" width="10.109375" style="93" customWidth="1"/>
    <col min="2055" max="2055" width="9.44140625" style="93" customWidth="1"/>
    <col min="2056" max="2056" width="9.6640625" style="93" customWidth="1"/>
    <col min="2057" max="2057" width="8.6640625" style="93" customWidth="1"/>
    <col min="2058" max="2299" width="9.109375" style="93"/>
    <col min="2300" max="2300" width="15.44140625" style="93" customWidth="1"/>
    <col min="2301" max="2301" width="11.6640625" style="93" customWidth="1"/>
    <col min="2302" max="2302" width="12.109375" style="93" customWidth="1"/>
    <col min="2303" max="2303" width="12.33203125" style="93" customWidth="1"/>
    <col min="2304" max="2304" width="13.5546875" style="93" customWidth="1"/>
    <col min="2305" max="2305" width="13" style="93" customWidth="1"/>
    <col min="2306" max="2306" width="13.109375" style="93" customWidth="1"/>
    <col min="2307" max="2307" width="12.5546875" style="93" customWidth="1"/>
    <col min="2308" max="2308" width="12.6640625" style="93" customWidth="1"/>
    <col min="2309" max="2309" width="11.88671875" style="93" customWidth="1"/>
    <col min="2310" max="2310" width="10.109375" style="93" customWidth="1"/>
    <col min="2311" max="2311" width="9.44140625" style="93" customWidth="1"/>
    <col min="2312" max="2312" width="9.6640625" style="93" customWidth="1"/>
    <col min="2313" max="2313" width="8.6640625" style="93" customWidth="1"/>
    <col min="2314" max="2555" width="9.109375" style="93"/>
    <col min="2556" max="2556" width="15.44140625" style="93" customWidth="1"/>
    <col min="2557" max="2557" width="11.6640625" style="93" customWidth="1"/>
    <col min="2558" max="2558" width="12.109375" style="93" customWidth="1"/>
    <col min="2559" max="2559" width="12.33203125" style="93" customWidth="1"/>
    <col min="2560" max="2560" width="13.5546875" style="93" customWidth="1"/>
    <col min="2561" max="2561" width="13" style="93" customWidth="1"/>
    <col min="2562" max="2562" width="13.109375" style="93" customWidth="1"/>
    <col min="2563" max="2563" width="12.5546875" style="93" customWidth="1"/>
    <col min="2564" max="2564" width="12.6640625" style="93" customWidth="1"/>
    <col min="2565" max="2565" width="11.88671875" style="93" customWidth="1"/>
    <col min="2566" max="2566" width="10.109375" style="93" customWidth="1"/>
    <col min="2567" max="2567" width="9.44140625" style="93" customWidth="1"/>
    <col min="2568" max="2568" width="9.6640625" style="93" customWidth="1"/>
    <col min="2569" max="2569" width="8.6640625" style="93" customWidth="1"/>
    <col min="2570" max="2811" width="9.109375" style="93"/>
    <col min="2812" max="2812" width="15.44140625" style="93" customWidth="1"/>
    <col min="2813" max="2813" width="11.6640625" style="93" customWidth="1"/>
    <col min="2814" max="2814" width="12.109375" style="93" customWidth="1"/>
    <col min="2815" max="2815" width="12.33203125" style="93" customWidth="1"/>
    <col min="2816" max="2816" width="13.5546875" style="93" customWidth="1"/>
    <col min="2817" max="2817" width="13" style="93" customWidth="1"/>
    <col min="2818" max="2818" width="13.109375" style="93" customWidth="1"/>
    <col min="2819" max="2819" width="12.5546875" style="93" customWidth="1"/>
    <col min="2820" max="2820" width="12.6640625" style="93" customWidth="1"/>
    <col min="2821" max="2821" width="11.88671875" style="93" customWidth="1"/>
    <col min="2822" max="2822" width="10.109375" style="93" customWidth="1"/>
    <col min="2823" max="2823" width="9.44140625" style="93" customWidth="1"/>
    <col min="2824" max="2824" width="9.6640625" style="93" customWidth="1"/>
    <col min="2825" max="2825" width="8.6640625" style="93" customWidth="1"/>
    <col min="2826" max="3067" width="9.109375" style="93"/>
    <col min="3068" max="3068" width="15.44140625" style="93" customWidth="1"/>
    <col min="3069" max="3069" width="11.6640625" style="93" customWidth="1"/>
    <col min="3070" max="3070" width="12.109375" style="93" customWidth="1"/>
    <col min="3071" max="3071" width="12.33203125" style="93" customWidth="1"/>
    <col min="3072" max="3072" width="13.5546875" style="93" customWidth="1"/>
    <col min="3073" max="3073" width="13" style="93" customWidth="1"/>
    <col min="3074" max="3074" width="13.109375" style="93" customWidth="1"/>
    <col min="3075" max="3075" width="12.5546875" style="93" customWidth="1"/>
    <col min="3076" max="3076" width="12.6640625" style="93" customWidth="1"/>
    <col min="3077" max="3077" width="11.88671875" style="93" customWidth="1"/>
    <col min="3078" max="3078" width="10.109375" style="93" customWidth="1"/>
    <col min="3079" max="3079" width="9.44140625" style="93" customWidth="1"/>
    <col min="3080" max="3080" width="9.6640625" style="93" customWidth="1"/>
    <col min="3081" max="3081" width="8.6640625" style="93" customWidth="1"/>
    <col min="3082" max="3323" width="9.109375" style="93"/>
    <col min="3324" max="3324" width="15.44140625" style="93" customWidth="1"/>
    <col min="3325" max="3325" width="11.6640625" style="93" customWidth="1"/>
    <col min="3326" max="3326" width="12.109375" style="93" customWidth="1"/>
    <col min="3327" max="3327" width="12.33203125" style="93" customWidth="1"/>
    <col min="3328" max="3328" width="13.5546875" style="93" customWidth="1"/>
    <col min="3329" max="3329" width="13" style="93" customWidth="1"/>
    <col min="3330" max="3330" width="13.109375" style="93" customWidth="1"/>
    <col min="3331" max="3331" width="12.5546875" style="93" customWidth="1"/>
    <col min="3332" max="3332" width="12.6640625" style="93" customWidth="1"/>
    <col min="3333" max="3333" width="11.88671875" style="93" customWidth="1"/>
    <col min="3334" max="3334" width="10.109375" style="93" customWidth="1"/>
    <col min="3335" max="3335" width="9.44140625" style="93" customWidth="1"/>
    <col min="3336" max="3336" width="9.6640625" style="93" customWidth="1"/>
    <col min="3337" max="3337" width="8.6640625" style="93" customWidth="1"/>
    <col min="3338" max="3579" width="9.109375" style="93"/>
    <col min="3580" max="3580" width="15.44140625" style="93" customWidth="1"/>
    <col min="3581" max="3581" width="11.6640625" style="93" customWidth="1"/>
    <col min="3582" max="3582" width="12.109375" style="93" customWidth="1"/>
    <col min="3583" max="3583" width="12.33203125" style="93" customWidth="1"/>
    <col min="3584" max="3584" width="13.5546875" style="93" customWidth="1"/>
    <col min="3585" max="3585" width="13" style="93" customWidth="1"/>
    <col min="3586" max="3586" width="13.109375" style="93" customWidth="1"/>
    <col min="3587" max="3587" width="12.5546875" style="93" customWidth="1"/>
    <col min="3588" max="3588" width="12.6640625" style="93" customWidth="1"/>
    <col min="3589" max="3589" width="11.88671875" style="93" customWidth="1"/>
    <col min="3590" max="3590" width="10.109375" style="93" customWidth="1"/>
    <col min="3591" max="3591" width="9.44140625" style="93" customWidth="1"/>
    <col min="3592" max="3592" width="9.6640625" style="93" customWidth="1"/>
    <col min="3593" max="3593" width="8.6640625" style="93" customWidth="1"/>
    <col min="3594" max="3835" width="9.109375" style="93"/>
    <col min="3836" max="3836" width="15.44140625" style="93" customWidth="1"/>
    <col min="3837" max="3837" width="11.6640625" style="93" customWidth="1"/>
    <col min="3838" max="3838" width="12.109375" style="93" customWidth="1"/>
    <col min="3839" max="3839" width="12.33203125" style="93" customWidth="1"/>
    <col min="3840" max="3840" width="13.5546875" style="93" customWidth="1"/>
    <col min="3841" max="3841" width="13" style="93" customWidth="1"/>
    <col min="3842" max="3842" width="13.109375" style="93" customWidth="1"/>
    <col min="3843" max="3843" width="12.5546875" style="93" customWidth="1"/>
    <col min="3844" max="3844" width="12.6640625" style="93" customWidth="1"/>
    <col min="3845" max="3845" width="11.88671875" style="93" customWidth="1"/>
    <col min="3846" max="3846" width="10.109375" style="93" customWidth="1"/>
    <col min="3847" max="3847" width="9.44140625" style="93" customWidth="1"/>
    <col min="3848" max="3848" width="9.6640625" style="93" customWidth="1"/>
    <col min="3849" max="3849" width="8.6640625" style="93" customWidth="1"/>
    <col min="3850" max="4091" width="9.109375" style="93"/>
    <col min="4092" max="4092" width="15.44140625" style="93" customWidth="1"/>
    <col min="4093" max="4093" width="11.6640625" style="93" customWidth="1"/>
    <col min="4094" max="4094" width="12.109375" style="93" customWidth="1"/>
    <col min="4095" max="4095" width="12.33203125" style="93" customWidth="1"/>
    <col min="4096" max="4096" width="13.5546875" style="93" customWidth="1"/>
    <col min="4097" max="4097" width="13" style="93" customWidth="1"/>
    <col min="4098" max="4098" width="13.109375" style="93" customWidth="1"/>
    <col min="4099" max="4099" width="12.5546875" style="93" customWidth="1"/>
    <col min="4100" max="4100" width="12.6640625" style="93" customWidth="1"/>
    <col min="4101" max="4101" width="11.88671875" style="93" customWidth="1"/>
    <col min="4102" max="4102" width="10.109375" style="93" customWidth="1"/>
    <col min="4103" max="4103" width="9.44140625" style="93" customWidth="1"/>
    <col min="4104" max="4104" width="9.6640625" style="93" customWidth="1"/>
    <col min="4105" max="4105" width="8.6640625" style="93" customWidth="1"/>
    <col min="4106" max="4347" width="9.109375" style="93"/>
    <col min="4348" max="4348" width="15.44140625" style="93" customWidth="1"/>
    <col min="4349" max="4349" width="11.6640625" style="93" customWidth="1"/>
    <col min="4350" max="4350" width="12.109375" style="93" customWidth="1"/>
    <col min="4351" max="4351" width="12.33203125" style="93" customWidth="1"/>
    <col min="4352" max="4352" width="13.5546875" style="93" customWidth="1"/>
    <col min="4353" max="4353" width="13" style="93" customWidth="1"/>
    <col min="4354" max="4354" width="13.109375" style="93" customWidth="1"/>
    <col min="4355" max="4355" width="12.5546875" style="93" customWidth="1"/>
    <col min="4356" max="4356" width="12.6640625" style="93" customWidth="1"/>
    <col min="4357" max="4357" width="11.88671875" style="93" customWidth="1"/>
    <col min="4358" max="4358" width="10.109375" style="93" customWidth="1"/>
    <col min="4359" max="4359" width="9.44140625" style="93" customWidth="1"/>
    <col min="4360" max="4360" width="9.6640625" style="93" customWidth="1"/>
    <col min="4361" max="4361" width="8.6640625" style="93" customWidth="1"/>
    <col min="4362" max="4603" width="9.109375" style="93"/>
    <col min="4604" max="4604" width="15.44140625" style="93" customWidth="1"/>
    <col min="4605" max="4605" width="11.6640625" style="93" customWidth="1"/>
    <col min="4606" max="4606" width="12.109375" style="93" customWidth="1"/>
    <col min="4607" max="4607" width="12.33203125" style="93" customWidth="1"/>
    <col min="4608" max="4608" width="13.5546875" style="93" customWidth="1"/>
    <col min="4609" max="4609" width="13" style="93" customWidth="1"/>
    <col min="4610" max="4610" width="13.109375" style="93" customWidth="1"/>
    <col min="4611" max="4611" width="12.5546875" style="93" customWidth="1"/>
    <col min="4612" max="4612" width="12.6640625" style="93" customWidth="1"/>
    <col min="4613" max="4613" width="11.88671875" style="93" customWidth="1"/>
    <col min="4614" max="4614" width="10.109375" style="93" customWidth="1"/>
    <col min="4615" max="4615" width="9.44140625" style="93" customWidth="1"/>
    <col min="4616" max="4616" width="9.6640625" style="93" customWidth="1"/>
    <col min="4617" max="4617" width="8.6640625" style="93" customWidth="1"/>
    <col min="4618" max="4859" width="9.109375" style="93"/>
    <col min="4860" max="4860" width="15.44140625" style="93" customWidth="1"/>
    <col min="4861" max="4861" width="11.6640625" style="93" customWidth="1"/>
    <col min="4862" max="4862" width="12.109375" style="93" customWidth="1"/>
    <col min="4863" max="4863" width="12.33203125" style="93" customWidth="1"/>
    <col min="4864" max="4864" width="13.5546875" style="93" customWidth="1"/>
    <col min="4865" max="4865" width="13" style="93" customWidth="1"/>
    <col min="4866" max="4866" width="13.109375" style="93" customWidth="1"/>
    <col min="4867" max="4867" width="12.5546875" style="93" customWidth="1"/>
    <col min="4868" max="4868" width="12.6640625" style="93" customWidth="1"/>
    <col min="4869" max="4869" width="11.88671875" style="93" customWidth="1"/>
    <col min="4870" max="4870" width="10.109375" style="93" customWidth="1"/>
    <col min="4871" max="4871" width="9.44140625" style="93" customWidth="1"/>
    <col min="4872" max="4872" width="9.6640625" style="93" customWidth="1"/>
    <col min="4873" max="4873" width="8.6640625" style="93" customWidth="1"/>
    <col min="4874" max="5115" width="9.109375" style="93"/>
    <col min="5116" max="5116" width="15.44140625" style="93" customWidth="1"/>
    <col min="5117" max="5117" width="11.6640625" style="93" customWidth="1"/>
    <col min="5118" max="5118" width="12.109375" style="93" customWidth="1"/>
    <col min="5119" max="5119" width="12.33203125" style="93" customWidth="1"/>
    <col min="5120" max="5120" width="13.5546875" style="93" customWidth="1"/>
    <col min="5121" max="5121" width="13" style="93" customWidth="1"/>
    <col min="5122" max="5122" width="13.109375" style="93" customWidth="1"/>
    <col min="5123" max="5123" width="12.5546875" style="93" customWidth="1"/>
    <col min="5124" max="5124" width="12.6640625" style="93" customWidth="1"/>
    <col min="5125" max="5125" width="11.88671875" style="93" customWidth="1"/>
    <col min="5126" max="5126" width="10.109375" style="93" customWidth="1"/>
    <col min="5127" max="5127" width="9.44140625" style="93" customWidth="1"/>
    <col min="5128" max="5128" width="9.6640625" style="93" customWidth="1"/>
    <col min="5129" max="5129" width="8.6640625" style="93" customWidth="1"/>
    <col min="5130" max="5371" width="9.109375" style="93"/>
    <col min="5372" max="5372" width="15.44140625" style="93" customWidth="1"/>
    <col min="5373" max="5373" width="11.6640625" style="93" customWidth="1"/>
    <col min="5374" max="5374" width="12.109375" style="93" customWidth="1"/>
    <col min="5375" max="5375" width="12.33203125" style="93" customWidth="1"/>
    <col min="5376" max="5376" width="13.5546875" style="93" customWidth="1"/>
    <col min="5377" max="5377" width="13" style="93" customWidth="1"/>
    <col min="5378" max="5378" width="13.109375" style="93" customWidth="1"/>
    <col min="5379" max="5379" width="12.5546875" style="93" customWidth="1"/>
    <col min="5380" max="5380" width="12.6640625" style="93" customWidth="1"/>
    <col min="5381" max="5381" width="11.88671875" style="93" customWidth="1"/>
    <col min="5382" max="5382" width="10.109375" style="93" customWidth="1"/>
    <col min="5383" max="5383" width="9.44140625" style="93" customWidth="1"/>
    <col min="5384" max="5384" width="9.6640625" style="93" customWidth="1"/>
    <col min="5385" max="5385" width="8.6640625" style="93" customWidth="1"/>
    <col min="5386" max="5627" width="9.109375" style="93"/>
    <col min="5628" max="5628" width="15.44140625" style="93" customWidth="1"/>
    <col min="5629" max="5629" width="11.6640625" style="93" customWidth="1"/>
    <col min="5630" max="5630" width="12.109375" style="93" customWidth="1"/>
    <col min="5631" max="5631" width="12.33203125" style="93" customWidth="1"/>
    <col min="5632" max="5632" width="13.5546875" style="93" customWidth="1"/>
    <col min="5633" max="5633" width="13" style="93" customWidth="1"/>
    <col min="5634" max="5634" width="13.109375" style="93" customWidth="1"/>
    <col min="5635" max="5635" width="12.5546875" style="93" customWidth="1"/>
    <col min="5636" max="5636" width="12.6640625" style="93" customWidth="1"/>
    <col min="5637" max="5637" width="11.88671875" style="93" customWidth="1"/>
    <col min="5638" max="5638" width="10.109375" style="93" customWidth="1"/>
    <col min="5639" max="5639" width="9.44140625" style="93" customWidth="1"/>
    <col min="5640" max="5640" width="9.6640625" style="93" customWidth="1"/>
    <col min="5641" max="5641" width="8.6640625" style="93" customWidth="1"/>
    <col min="5642" max="5883" width="9.109375" style="93"/>
    <col min="5884" max="5884" width="15.44140625" style="93" customWidth="1"/>
    <col min="5885" max="5885" width="11.6640625" style="93" customWidth="1"/>
    <col min="5886" max="5886" width="12.109375" style="93" customWidth="1"/>
    <col min="5887" max="5887" width="12.33203125" style="93" customWidth="1"/>
    <col min="5888" max="5888" width="13.5546875" style="93" customWidth="1"/>
    <col min="5889" max="5889" width="13" style="93" customWidth="1"/>
    <col min="5890" max="5890" width="13.109375" style="93" customWidth="1"/>
    <col min="5891" max="5891" width="12.5546875" style="93" customWidth="1"/>
    <col min="5892" max="5892" width="12.6640625" style="93" customWidth="1"/>
    <col min="5893" max="5893" width="11.88671875" style="93" customWidth="1"/>
    <col min="5894" max="5894" width="10.109375" style="93" customWidth="1"/>
    <col min="5895" max="5895" width="9.44140625" style="93" customWidth="1"/>
    <col min="5896" max="5896" width="9.6640625" style="93" customWidth="1"/>
    <col min="5897" max="5897" width="8.6640625" style="93" customWidth="1"/>
    <col min="5898" max="6139" width="9.109375" style="93"/>
    <col min="6140" max="6140" width="15.44140625" style="93" customWidth="1"/>
    <col min="6141" max="6141" width="11.6640625" style="93" customWidth="1"/>
    <col min="6142" max="6142" width="12.109375" style="93" customWidth="1"/>
    <col min="6143" max="6143" width="12.33203125" style="93" customWidth="1"/>
    <col min="6144" max="6144" width="13.5546875" style="93" customWidth="1"/>
    <col min="6145" max="6145" width="13" style="93" customWidth="1"/>
    <col min="6146" max="6146" width="13.109375" style="93" customWidth="1"/>
    <col min="6147" max="6147" width="12.5546875" style="93" customWidth="1"/>
    <col min="6148" max="6148" width="12.6640625" style="93" customWidth="1"/>
    <col min="6149" max="6149" width="11.88671875" style="93" customWidth="1"/>
    <col min="6150" max="6150" width="10.109375" style="93" customWidth="1"/>
    <col min="6151" max="6151" width="9.44140625" style="93" customWidth="1"/>
    <col min="6152" max="6152" width="9.6640625" style="93" customWidth="1"/>
    <col min="6153" max="6153" width="8.6640625" style="93" customWidth="1"/>
    <col min="6154" max="6395" width="9.109375" style="93"/>
    <col min="6396" max="6396" width="15.44140625" style="93" customWidth="1"/>
    <col min="6397" max="6397" width="11.6640625" style="93" customWidth="1"/>
    <col min="6398" max="6398" width="12.109375" style="93" customWidth="1"/>
    <col min="6399" max="6399" width="12.33203125" style="93" customWidth="1"/>
    <col min="6400" max="6400" width="13.5546875" style="93" customWidth="1"/>
    <col min="6401" max="6401" width="13" style="93" customWidth="1"/>
    <col min="6402" max="6402" width="13.109375" style="93" customWidth="1"/>
    <col min="6403" max="6403" width="12.5546875" style="93" customWidth="1"/>
    <col min="6404" max="6404" width="12.6640625" style="93" customWidth="1"/>
    <col min="6405" max="6405" width="11.88671875" style="93" customWidth="1"/>
    <col min="6406" max="6406" width="10.109375" style="93" customWidth="1"/>
    <col min="6407" max="6407" width="9.44140625" style="93" customWidth="1"/>
    <col min="6408" max="6408" width="9.6640625" style="93" customWidth="1"/>
    <col min="6409" max="6409" width="8.6640625" style="93" customWidth="1"/>
    <col min="6410" max="6651" width="9.109375" style="93"/>
    <col min="6652" max="6652" width="15.44140625" style="93" customWidth="1"/>
    <col min="6653" max="6653" width="11.6640625" style="93" customWidth="1"/>
    <col min="6654" max="6654" width="12.109375" style="93" customWidth="1"/>
    <col min="6655" max="6655" width="12.33203125" style="93" customWidth="1"/>
    <col min="6656" max="6656" width="13.5546875" style="93" customWidth="1"/>
    <col min="6657" max="6657" width="13" style="93" customWidth="1"/>
    <col min="6658" max="6658" width="13.109375" style="93" customWidth="1"/>
    <col min="6659" max="6659" width="12.5546875" style="93" customWidth="1"/>
    <col min="6660" max="6660" width="12.6640625" style="93" customWidth="1"/>
    <col min="6661" max="6661" width="11.88671875" style="93" customWidth="1"/>
    <col min="6662" max="6662" width="10.109375" style="93" customWidth="1"/>
    <col min="6663" max="6663" width="9.44140625" style="93" customWidth="1"/>
    <col min="6664" max="6664" width="9.6640625" style="93" customWidth="1"/>
    <col min="6665" max="6665" width="8.6640625" style="93" customWidth="1"/>
    <col min="6666" max="6907" width="9.109375" style="93"/>
    <col min="6908" max="6908" width="15.44140625" style="93" customWidth="1"/>
    <col min="6909" max="6909" width="11.6640625" style="93" customWidth="1"/>
    <col min="6910" max="6910" width="12.109375" style="93" customWidth="1"/>
    <col min="6911" max="6911" width="12.33203125" style="93" customWidth="1"/>
    <col min="6912" max="6912" width="13.5546875" style="93" customWidth="1"/>
    <col min="6913" max="6913" width="13" style="93" customWidth="1"/>
    <col min="6914" max="6914" width="13.109375" style="93" customWidth="1"/>
    <col min="6915" max="6915" width="12.5546875" style="93" customWidth="1"/>
    <col min="6916" max="6916" width="12.6640625" style="93" customWidth="1"/>
    <col min="6917" max="6917" width="11.88671875" style="93" customWidth="1"/>
    <col min="6918" max="6918" width="10.109375" style="93" customWidth="1"/>
    <col min="6919" max="6919" width="9.44140625" style="93" customWidth="1"/>
    <col min="6920" max="6920" width="9.6640625" style="93" customWidth="1"/>
    <col min="6921" max="6921" width="8.6640625" style="93" customWidth="1"/>
    <col min="6922" max="7163" width="9.109375" style="93"/>
    <col min="7164" max="7164" width="15.44140625" style="93" customWidth="1"/>
    <col min="7165" max="7165" width="11.6640625" style="93" customWidth="1"/>
    <col min="7166" max="7166" width="12.109375" style="93" customWidth="1"/>
    <col min="7167" max="7167" width="12.33203125" style="93" customWidth="1"/>
    <col min="7168" max="7168" width="13.5546875" style="93" customWidth="1"/>
    <col min="7169" max="7169" width="13" style="93" customWidth="1"/>
    <col min="7170" max="7170" width="13.109375" style="93" customWidth="1"/>
    <col min="7171" max="7171" width="12.5546875" style="93" customWidth="1"/>
    <col min="7172" max="7172" width="12.6640625" style="93" customWidth="1"/>
    <col min="7173" max="7173" width="11.88671875" style="93" customWidth="1"/>
    <col min="7174" max="7174" width="10.109375" style="93" customWidth="1"/>
    <col min="7175" max="7175" width="9.44140625" style="93" customWidth="1"/>
    <col min="7176" max="7176" width="9.6640625" style="93" customWidth="1"/>
    <col min="7177" max="7177" width="8.6640625" style="93" customWidth="1"/>
    <col min="7178" max="7419" width="9.109375" style="93"/>
    <col min="7420" max="7420" width="15.44140625" style="93" customWidth="1"/>
    <col min="7421" max="7421" width="11.6640625" style="93" customWidth="1"/>
    <col min="7422" max="7422" width="12.109375" style="93" customWidth="1"/>
    <col min="7423" max="7423" width="12.33203125" style="93" customWidth="1"/>
    <col min="7424" max="7424" width="13.5546875" style="93" customWidth="1"/>
    <col min="7425" max="7425" width="13" style="93" customWidth="1"/>
    <col min="7426" max="7426" width="13.109375" style="93" customWidth="1"/>
    <col min="7427" max="7427" width="12.5546875" style="93" customWidth="1"/>
    <col min="7428" max="7428" width="12.6640625" style="93" customWidth="1"/>
    <col min="7429" max="7429" width="11.88671875" style="93" customWidth="1"/>
    <col min="7430" max="7430" width="10.109375" style="93" customWidth="1"/>
    <col min="7431" max="7431" width="9.44140625" style="93" customWidth="1"/>
    <col min="7432" max="7432" width="9.6640625" style="93" customWidth="1"/>
    <col min="7433" max="7433" width="8.6640625" style="93" customWidth="1"/>
    <col min="7434" max="7675" width="9.109375" style="93"/>
    <col min="7676" max="7676" width="15.44140625" style="93" customWidth="1"/>
    <col min="7677" max="7677" width="11.6640625" style="93" customWidth="1"/>
    <col min="7678" max="7678" width="12.109375" style="93" customWidth="1"/>
    <col min="7679" max="7679" width="12.33203125" style="93" customWidth="1"/>
    <col min="7680" max="7680" width="13.5546875" style="93" customWidth="1"/>
    <col min="7681" max="7681" width="13" style="93" customWidth="1"/>
    <col min="7682" max="7682" width="13.109375" style="93" customWidth="1"/>
    <col min="7683" max="7683" width="12.5546875" style="93" customWidth="1"/>
    <col min="7684" max="7684" width="12.6640625" style="93" customWidth="1"/>
    <col min="7685" max="7685" width="11.88671875" style="93" customWidth="1"/>
    <col min="7686" max="7686" width="10.109375" style="93" customWidth="1"/>
    <col min="7687" max="7687" width="9.44140625" style="93" customWidth="1"/>
    <col min="7688" max="7688" width="9.6640625" style="93" customWidth="1"/>
    <col min="7689" max="7689" width="8.6640625" style="93" customWidth="1"/>
    <col min="7690" max="7931" width="9.109375" style="93"/>
    <col min="7932" max="7932" width="15.44140625" style="93" customWidth="1"/>
    <col min="7933" max="7933" width="11.6640625" style="93" customWidth="1"/>
    <col min="7934" max="7934" width="12.109375" style="93" customWidth="1"/>
    <col min="7935" max="7935" width="12.33203125" style="93" customWidth="1"/>
    <col min="7936" max="7936" width="13.5546875" style="93" customWidth="1"/>
    <col min="7937" max="7937" width="13" style="93" customWidth="1"/>
    <col min="7938" max="7938" width="13.109375" style="93" customWidth="1"/>
    <col min="7939" max="7939" width="12.5546875" style="93" customWidth="1"/>
    <col min="7940" max="7940" width="12.6640625" style="93" customWidth="1"/>
    <col min="7941" max="7941" width="11.88671875" style="93" customWidth="1"/>
    <col min="7942" max="7942" width="10.109375" style="93" customWidth="1"/>
    <col min="7943" max="7943" width="9.44140625" style="93" customWidth="1"/>
    <col min="7944" max="7944" width="9.6640625" style="93" customWidth="1"/>
    <col min="7945" max="7945" width="8.6640625" style="93" customWidth="1"/>
    <col min="7946" max="8187" width="9.109375" style="93"/>
    <col min="8188" max="8188" width="15.44140625" style="93" customWidth="1"/>
    <col min="8189" max="8189" width="11.6640625" style="93" customWidth="1"/>
    <col min="8190" max="8190" width="12.109375" style="93" customWidth="1"/>
    <col min="8191" max="8191" width="12.33203125" style="93" customWidth="1"/>
    <col min="8192" max="8192" width="13.5546875" style="93" customWidth="1"/>
    <col min="8193" max="8193" width="13" style="93" customWidth="1"/>
    <col min="8194" max="8194" width="13.109375" style="93" customWidth="1"/>
    <col min="8195" max="8195" width="12.5546875" style="93" customWidth="1"/>
    <col min="8196" max="8196" width="12.6640625" style="93" customWidth="1"/>
    <col min="8197" max="8197" width="11.88671875" style="93" customWidth="1"/>
    <col min="8198" max="8198" width="10.109375" style="93" customWidth="1"/>
    <col min="8199" max="8199" width="9.44140625" style="93" customWidth="1"/>
    <col min="8200" max="8200" width="9.6640625" style="93" customWidth="1"/>
    <col min="8201" max="8201" width="8.6640625" style="93" customWidth="1"/>
    <col min="8202" max="8443" width="9.109375" style="93"/>
    <col min="8444" max="8444" width="15.44140625" style="93" customWidth="1"/>
    <col min="8445" max="8445" width="11.6640625" style="93" customWidth="1"/>
    <col min="8446" max="8446" width="12.109375" style="93" customWidth="1"/>
    <col min="8447" max="8447" width="12.33203125" style="93" customWidth="1"/>
    <col min="8448" max="8448" width="13.5546875" style="93" customWidth="1"/>
    <col min="8449" max="8449" width="13" style="93" customWidth="1"/>
    <col min="8450" max="8450" width="13.109375" style="93" customWidth="1"/>
    <col min="8451" max="8451" width="12.5546875" style="93" customWidth="1"/>
    <col min="8452" max="8452" width="12.6640625" style="93" customWidth="1"/>
    <col min="8453" max="8453" width="11.88671875" style="93" customWidth="1"/>
    <col min="8454" max="8454" width="10.109375" style="93" customWidth="1"/>
    <col min="8455" max="8455" width="9.44140625" style="93" customWidth="1"/>
    <col min="8456" max="8456" width="9.6640625" style="93" customWidth="1"/>
    <col min="8457" max="8457" width="8.6640625" style="93" customWidth="1"/>
    <col min="8458" max="8699" width="9.109375" style="93"/>
    <col min="8700" max="8700" width="15.44140625" style="93" customWidth="1"/>
    <col min="8701" max="8701" width="11.6640625" style="93" customWidth="1"/>
    <col min="8702" max="8702" width="12.109375" style="93" customWidth="1"/>
    <col min="8703" max="8703" width="12.33203125" style="93" customWidth="1"/>
    <col min="8704" max="8704" width="13.5546875" style="93" customWidth="1"/>
    <col min="8705" max="8705" width="13" style="93" customWidth="1"/>
    <col min="8706" max="8706" width="13.109375" style="93" customWidth="1"/>
    <col min="8707" max="8707" width="12.5546875" style="93" customWidth="1"/>
    <col min="8708" max="8708" width="12.6640625" style="93" customWidth="1"/>
    <col min="8709" max="8709" width="11.88671875" style="93" customWidth="1"/>
    <col min="8710" max="8710" width="10.109375" style="93" customWidth="1"/>
    <col min="8711" max="8711" width="9.44140625" style="93" customWidth="1"/>
    <col min="8712" max="8712" width="9.6640625" style="93" customWidth="1"/>
    <col min="8713" max="8713" width="8.6640625" style="93" customWidth="1"/>
    <col min="8714" max="8955" width="9.109375" style="93"/>
    <col min="8956" max="8956" width="15.44140625" style="93" customWidth="1"/>
    <col min="8957" max="8957" width="11.6640625" style="93" customWidth="1"/>
    <col min="8958" max="8958" width="12.109375" style="93" customWidth="1"/>
    <col min="8959" max="8959" width="12.33203125" style="93" customWidth="1"/>
    <col min="8960" max="8960" width="13.5546875" style="93" customWidth="1"/>
    <col min="8961" max="8961" width="13" style="93" customWidth="1"/>
    <col min="8962" max="8962" width="13.109375" style="93" customWidth="1"/>
    <col min="8963" max="8963" width="12.5546875" style="93" customWidth="1"/>
    <col min="8964" max="8964" width="12.6640625" style="93" customWidth="1"/>
    <col min="8965" max="8965" width="11.88671875" style="93" customWidth="1"/>
    <col min="8966" max="8966" width="10.109375" style="93" customWidth="1"/>
    <col min="8967" max="8967" width="9.44140625" style="93" customWidth="1"/>
    <col min="8968" max="8968" width="9.6640625" style="93" customWidth="1"/>
    <col min="8969" max="8969" width="8.6640625" style="93" customWidth="1"/>
    <col min="8970" max="9211" width="9.109375" style="93"/>
    <col min="9212" max="9212" width="15.44140625" style="93" customWidth="1"/>
    <col min="9213" max="9213" width="11.6640625" style="93" customWidth="1"/>
    <col min="9214" max="9214" width="12.109375" style="93" customWidth="1"/>
    <col min="9215" max="9215" width="12.33203125" style="93" customWidth="1"/>
    <col min="9216" max="9216" width="13.5546875" style="93" customWidth="1"/>
    <col min="9217" max="9217" width="13" style="93" customWidth="1"/>
    <col min="9218" max="9218" width="13.109375" style="93" customWidth="1"/>
    <col min="9219" max="9219" width="12.5546875" style="93" customWidth="1"/>
    <col min="9220" max="9220" width="12.6640625" style="93" customWidth="1"/>
    <col min="9221" max="9221" width="11.88671875" style="93" customWidth="1"/>
    <col min="9222" max="9222" width="10.109375" style="93" customWidth="1"/>
    <col min="9223" max="9223" width="9.44140625" style="93" customWidth="1"/>
    <col min="9224" max="9224" width="9.6640625" style="93" customWidth="1"/>
    <col min="9225" max="9225" width="8.6640625" style="93" customWidth="1"/>
    <col min="9226" max="9467" width="9.109375" style="93"/>
    <col min="9468" max="9468" width="15.44140625" style="93" customWidth="1"/>
    <col min="9469" max="9469" width="11.6640625" style="93" customWidth="1"/>
    <col min="9470" max="9470" width="12.109375" style="93" customWidth="1"/>
    <col min="9471" max="9471" width="12.33203125" style="93" customWidth="1"/>
    <col min="9472" max="9472" width="13.5546875" style="93" customWidth="1"/>
    <col min="9473" max="9473" width="13" style="93" customWidth="1"/>
    <col min="9474" max="9474" width="13.109375" style="93" customWidth="1"/>
    <col min="9475" max="9475" width="12.5546875" style="93" customWidth="1"/>
    <col min="9476" max="9476" width="12.6640625" style="93" customWidth="1"/>
    <col min="9477" max="9477" width="11.88671875" style="93" customWidth="1"/>
    <col min="9478" max="9478" width="10.109375" style="93" customWidth="1"/>
    <col min="9479" max="9479" width="9.44140625" style="93" customWidth="1"/>
    <col min="9480" max="9480" width="9.6640625" style="93" customWidth="1"/>
    <col min="9481" max="9481" width="8.6640625" style="93" customWidth="1"/>
    <col min="9482" max="9723" width="9.109375" style="93"/>
    <col min="9724" max="9724" width="15.44140625" style="93" customWidth="1"/>
    <col min="9725" max="9725" width="11.6640625" style="93" customWidth="1"/>
    <col min="9726" max="9726" width="12.109375" style="93" customWidth="1"/>
    <col min="9727" max="9727" width="12.33203125" style="93" customWidth="1"/>
    <col min="9728" max="9728" width="13.5546875" style="93" customWidth="1"/>
    <col min="9729" max="9729" width="13" style="93" customWidth="1"/>
    <col min="9730" max="9730" width="13.109375" style="93" customWidth="1"/>
    <col min="9731" max="9731" width="12.5546875" style="93" customWidth="1"/>
    <col min="9732" max="9732" width="12.6640625" style="93" customWidth="1"/>
    <col min="9733" max="9733" width="11.88671875" style="93" customWidth="1"/>
    <col min="9734" max="9734" width="10.109375" style="93" customWidth="1"/>
    <col min="9735" max="9735" width="9.44140625" style="93" customWidth="1"/>
    <col min="9736" max="9736" width="9.6640625" style="93" customWidth="1"/>
    <col min="9737" max="9737" width="8.6640625" style="93" customWidth="1"/>
    <col min="9738" max="9979" width="9.109375" style="93"/>
    <col min="9980" max="9980" width="15.44140625" style="93" customWidth="1"/>
    <col min="9981" max="9981" width="11.6640625" style="93" customWidth="1"/>
    <col min="9982" max="9982" width="12.109375" style="93" customWidth="1"/>
    <col min="9983" max="9983" width="12.33203125" style="93" customWidth="1"/>
    <col min="9984" max="9984" width="13.5546875" style="93" customWidth="1"/>
    <col min="9985" max="9985" width="13" style="93" customWidth="1"/>
    <col min="9986" max="9986" width="13.109375" style="93" customWidth="1"/>
    <col min="9987" max="9987" width="12.5546875" style="93" customWidth="1"/>
    <col min="9988" max="9988" width="12.6640625" style="93" customWidth="1"/>
    <col min="9989" max="9989" width="11.88671875" style="93" customWidth="1"/>
    <col min="9990" max="9990" width="10.109375" style="93" customWidth="1"/>
    <col min="9991" max="9991" width="9.44140625" style="93" customWidth="1"/>
    <col min="9992" max="9992" width="9.6640625" style="93" customWidth="1"/>
    <col min="9993" max="9993" width="8.6640625" style="93" customWidth="1"/>
    <col min="9994" max="10235" width="9.109375" style="93"/>
    <col min="10236" max="10236" width="15.44140625" style="93" customWidth="1"/>
    <col min="10237" max="10237" width="11.6640625" style="93" customWidth="1"/>
    <col min="10238" max="10238" width="12.109375" style="93" customWidth="1"/>
    <col min="10239" max="10239" width="12.33203125" style="93" customWidth="1"/>
    <col min="10240" max="10240" width="13.5546875" style="93" customWidth="1"/>
    <col min="10241" max="10241" width="13" style="93" customWidth="1"/>
    <col min="10242" max="10242" width="13.109375" style="93" customWidth="1"/>
    <col min="10243" max="10243" width="12.5546875" style="93" customWidth="1"/>
    <col min="10244" max="10244" width="12.6640625" style="93" customWidth="1"/>
    <col min="10245" max="10245" width="11.88671875" style="93" customWidth="1"/>
    <col min="10246" max="10246" width="10.109375" style="93" customWidth="1"/>
    <col min="10247" max="10247" width="9.44140625" style="93" customWidth="1"/>
    <col min="10248" max="10248" width="9.6640625" style="93" customWidth="1"/>
    <col min="10249" max="10249" width="8.6640625" style="93" customWidth="1"/>
    <col min="10250" max="10491" width="9.109375" style="93"/>
    <col min="10492" max="10492" width="15.44140625" style="93" customWidth="1"/>
    <col min="10493" max="10493" width="11.6640625" style="93" customWidth="1"/>
    <col min="10494" max="10494" width="12.109375" style="93" customWidth="1"/>
    <col min="10495" max="10495" width="12.33203125" style="93" customWidth="1"/>
    <col min="10496" max="10496" width="13.5546875" style="93" customWidth="1"/>
    <col min="10497" max="10497" width="13" style="93" customWidth="1"/>
    <col min="10498" max="10498" width="13.109375" style="93" customWidth="1"/>
    <col min="10499" max="10499" width="12.5546875" style="93" customWidth="1"/>
    <col min="10500" max="10500" width="12.6640625" style="93" customWidth="1"/>
    <col min="10501" max="10501" width="11.88671875" style="93" customWidth="1"/>
    <col min="10502" max="10502" width="10.109375" style="93" customWidth="1"/>
    <col min="10503" max="10503" width="9.44140625" style="93" customWidth="1"/>
    <col min="10504" max="10504" width="9.6640625" style="93" customWidth="1"/>
    <col min="10505" max="10505" width="8.6640625" style="93" customWidth="1"/>
    <col min="10506" max="10747" width="9.109375" style="93"/>
    <col min="10748" max="10748" width="15.44140625" style="93" customWidth="1"/>
    <col min="10749" max="10749" width="11.6640625" style="93" customWidth="1"/>
    <col min="10750" max="10750" width="12.109375" style="93" customWidth="1"/>
    <col min="10751" max="10751" width="12.33203125" style="93" customWidth="1"/>
    <col min="10752" max="10752" width="13.5546875" style="93" customWidth="1"/>
    <col min="10753" max="10753" width="13" style="93" customWidth="1"/>
    <col min="10754" max="10754" width="13.109375" style="93" customWidth="1"/>
    <col min="10755" max="10755" width="12.5546875" style="93" customWidth="1"/>
    <col min="10756" max="10756" width="12.6640625" style="93" customWidth="1"/>
    <col min="10757" max="10757" width="11.88671875" style="93" customWidth="1"/>
    <col min="10758" max="10758" width="10.109375" style="93" customWidth="1"/>
    <col min="10759" max="10759" width="9.44140625" style="93" customWidth="1"/>
    <col min="10760" max="10760" width="9.6640625" style="93" customWidth="1"/>
    <col min="10761" max="10761" width="8.6640625" style="93" customWidth="1"/>
    <col min="10762" max="11003" width="9.109375" style="93"/>
    <col min="11004" max="11004" width="15.44140625" style="93" customWidth="1"/>
    <col min="11005" max="11005" width="11.6640625" style="93" customWidth="1"/>
    <col min="11006" max="11006" width="12.109375" style="93" customWidth="1"/>
    <col min="11007" max="11007" width="12.33203125" style="93" customWidth="1"/>
    <col min="11008" max="11008" width="13.5546875" style="93" customWidth="1"/>
    <col min="11009" max="11009" width="13" style="93" customWidth="1"/>
    <col min="11010" max="11010" width="13.109375" style="93" customWidth="1"/>
    <col min="11011" max="11011" width="12.5546875" style="93" customWidth="1"/>
    <col min="11012" max="11012" width="12.6640625" style="93" customWidth="1"/>
    <col min="11013" max="11013" width="11.88671875" style="93" customWidth="1"/>
    <col min="11014" max="11014" width="10.109375" style="93" customWidth="1"/>
    <col min="11015" max="11015" width="9.44140625" style="93" customWidth="1"/>
    <col min="11016" max="11016" width="9.6640625" style="93" customWidth="1"/>
    <col min="11017" max="11017" width="8.6640625" style="93" customWidth="1"/>
    <col min="11018" max="11259" width="9.109375" style="93"/>
    <col min="11260" max="11260" width="15.44140625" style="93" customWidth="1"/>
    <col min="11261" max="11261" width="11.6640625" style="93" customWidth="1"/>
    <col min="11262" max="11262" width="12.109375" style="93" customWidth="1"/>
    <col min="11263" max="11263" width="12.33203125" style="93" customWidth="1"/>
    <col min="11264" max="11264" width="13.5546875" style="93" customWidth="1"/>
    <col min="11265" max="11265" width="13" style="93" customWidth="1"/>
    <col min="11266" max="11266" width="13.109375" style="93" customWidth="1"/>
    <col min="11267" max="11267" width="12.5546875" style="93" customWidth="1"/>
    <col min="11268" max="11268" width="12.6640625" style="93" customWidth="1"/>
    <col min="11269" max="11269" width="11.88671875" style="93" customWidth="1"/>
    <col min="11270" max="11270" width="10.109375" style="93" customWidth="1"/>
    <col min="11271" max="11271" width="9.44140625" style="93" customWidth="1"/>
    <col min="11272" max="11272" width="9.6640625" style="93" customWidth="1"/>
    <col min="11273" max="11273" width="8.6640625" style="93" customWidth="1"/>
    <col min="11274" max="11515" width="9.109375" style="93"/>
    <col min="11516" max="11516" width="15.44140625" style="93" customWidth="1"/>
    <col min="11517" max="11517" width="11.6640625" style="93" customWidth="1"/>
    <col min="11518" max="11518" width="12.109375" style="93" customWidth="1"/>
    <col min="11519" max="11519" width="12.33203125" style="93" customWidth="1"/>
    <col min="11520" max="11520" width="13.5546875" style="93" customWidth="1"/>
    <col min="11521" max="11521" width="13" style="93" customWidth="1"/>
    <col min="11522" max="11522" width="13.109375" style="93" customWidth="1"/>
    <col min="11523" max="11523" width="12.5546875" style="93" customWidth="1"/>
    <col min="11524" max="11524" width="12.6640625" style="93" customWidth="1"/>
    <col min="11525" max="11525" width="11.88671875" style="93" customWidth="1"/>
    <col min="11526" max="11526" width="10.109375" style="93" customWidth="1"/>
    <col min="11527" max="11527" width="9.44140625" style="93" customWidth="1"/>
    <col min="11528" max="11528" width="9.6640625" style="93" customWidth="1"/>
    <col min="11529" max="11529" width="8.6640625" style="93" customWidth="1"/>
    <col min="11530" max="11771" width="9.109375" style="93"/>
    <col min="11772" max="11772" width="15.44140625" style="93" customWidth="1"/>
    <col min="11773" max="11773" width="11.6640625" style="93" customWidth="1"/>
    <col min="11774" max="11774" width="12.109375" style="93" customWidth="1"/>
    <col min="11775" max="11775" width="12.33203125" style="93" customWidth="1"/>
    <col min="11776" max="11776" width="13.5546875" style="93" customWidth="1"/>
    <col min="11777" max="11777" width="13" style="93" customWidth="1"/>
    <col min="11778" max="11778" width="13.109375" style="93" customWidth="1"/>
    <col min="11779" max="11779" width="12.5546875" style="93" customWidth="1"/>
    <col min="11780" max="11780" width="12.6640625" style="93" customWidth="1"/>
    <col min="11781" max="11781" width="11.88671875" style="93" customWidth="1"/>
    <col min="11782" max="11782" width="10.109375" style="93" customWidth="1"/>
    <col min="11783" max="11783" width="9.44140625" style="93" customWidth="1"/>
    <col min="11784" max="11784" width="9.6640625" style="93" customWidth="1"/>
    <col min="11785" max="11785" width="8.6640625" style="93" customWidth="1"/>
    <col min="11786" max="12027" width="9.109375" style="93"/>
    <col min="12028" max="12028" width="15.44140625" style="93" customWidth="1"/>
    <col min="12029" max="12029" width="11.6640625" style="93" customWidth="1"/>
    <col min="12030" max="12030" width="12.109375" style="93" customWidth="1"/>
    <col min="12031" max="12031" width="12.33203125" style="93" customWidth="1"/>
    <col min="12032" max="12032" width="13.5546875" style="93" customWidth="1"/>
    <col min="12033" max="12033" width="13" style="93" customWidth="1"/>
    <col min="12034" max="12034" width="13.109375" style="93" customWidth="1"/>
    <col min="12035" max="12035" width="12.5546875" style="93" customWidth="1"/>
    <col min="12036" max="12036" width="12.6640625" style="93" customWidth="1"/>
    <col min="12037" max="12037" width="11.88671875" style="93" customWidth="1"/>
    <col min="12038" max="12038" width="10.109375" style="93" customWidth="1"/>
    <col min="12039" max="12039" width="9.44140625" style="93" customWidth="1"/>
    <col min="12040" max="12040" width="9.6640625" style="93" customWidth="1"/>
    <col min="12041" max="12041" width="8.6640625" style="93" customWidth="1"/>
    <col min="12042" max="12283" width="9.109375" style="93"/>
    <col min="12284" max="12284" width="15.44140625" style="93" customWidth="1"/>
    <col min="12285" max="12285" width="11.6640625" style="93" customWidth="1"/>
    <col min="12286" max="12286" width="12.109375" style="93" customWidth="1"/>
    <col min="12287" max="12287" width="12.33203125" style="93" customWidth="1"/>
    <col min="12288" max="12288" width="13.5546875" style="93" customWidth="1"/>
    <col min="12289" max="12289" width="13" style="93" customWidth="1"/>
    <col min="12290" max="12290" width="13.109375" style="93" customWidth="1"/>
    <col min="12291" max="12291" width="12.5546875" style="93" customWidth="1"/>
    <col min="12292" max="12292" width="12.6640625" style="93" customWidth="1"/>
    <col min="12293" max="12293" width="11.88671875" style="93" customWidth="1"/>
    <col min="12294" max="12294" width="10.109375" style="93" customWidth="1"/>
    <col min="12295" max="12295" width="9.44140625" style="93" customWidth="1"/>
    <col min="12296" max="12296" width="9.6640625" style="93" customWidth="1"/>
    <col min="12297" max="12297" width="8.6640625" style="93" customWidth="1"/>
    <col min="12298" max="12539" width="9.109375" style="93"/>
    <col min="12540" max="12540" width="15.44140625" style="93" customWidth="1"/>
    <col min="12541" max="12541" width="11.6640625" style="93" customWidth="1"/>
    <col min="12542" max="12542" width="12.109375" style="93" customWidth="1"/>
    <col min="12543" max="12543" width="12.33203125" style="93" customWidth="1"/>
    <col min="12544" max="12544" width="13.5546875" style="93" customWidth="1"/>
    <col min="12545" max="12545" width="13" style="93" customWidth="1"/>
    <col min="12546" max="12546" width="13.109375" style="93" customWidth="1"/>
    <col min="12547" max="12547" width="12.5546875" style="93" customWidth="1"/>
    <col min="12548" max="12548" width="12.6640625" style="93" customWidth="1"/>
    <col min="12549" max="12549" width="11.88671875" style="93" customWidth="1"/>
    <col min="12550" max="12550" width="10.109375" style="93" customWidth="1"/>
    <col min="12551" max="12551" width="9.44140625" style="93" customWidth="1"/>
    <col min="12552" max="12552" width="9.6640625" style="93" customWidth="1"/>
    <col min="12553" max="12553" width="8.6640625" style="93" customWidth="1"/>
    <col min="12554" max="12795" width="9.109375" style="93"/>
    <col min="12796" max="12796" width="15.44140625" style="93" customWidth="1"/>
    <col min="12797" max="12797" width="11.6640625" style="93" customWidth="1"/>
    <col min="12798" max="12798" width="12.109375" style="93" customWidth="1"/>
    <col min="12799" max="12799" width="12.33203125" style="93" customWidth="1"/>
    <col min="12800" max="12800" width="13.5546875" style="93" customWidth="1"/>
    <col min="12801" max="12801" width="13" style="93" customWidth="1"/>
    <col min="12802" max="12802" width="13.109375" style="93" customWidth="1"/>
    <col min="12803" max="12803" width="12.5546875" style="93" customWidth="1"/>
    <col min="12804" max="12804" width="12.6640625" style="93" customWidth="1"/>
    <col min="12805" max="12805" width="11.88671875" style="93" customWidth="1"/>
    <col min="12806" max="12806" width="10.109375" style="93" customWidth="1"/>
    <col min="12807" max="12807" width="9.44140625" style="93" customWidth="1"/>
    <col min="12808" max="12808" width="9.6640625" style="93" customWidth="1"/>
    <col min="12809" max="12809" width="8.6640625" style="93" customWidth="1"/>
    <col min="12810" max="13051" width="9.109375" style="93"/>
    <col min="13052" max="13052" width="15.44140625" style="93" customWidth="1"/>
    <col min="13053" max="13053" width="11.6640625" style="93" customWidth="1"/>
    <col min="13054" max="13054" width="12.109375" style="93" customWidth="1"/>
    <col min="13055" max="13055" width="12.33203125" style="93" customWidth="1"/>
    <col min="13056" max="13056" width="13.5546875" style="93" customWidth="1"/>
    <col min="13057" max="13057" width="13" style="93" customWidth="1"/>
    <col min="13058" max="13058" width="13.109375" style="93" customWidth="1"/>
    <col min="13059" max="13059" width="12.5546875" style="93" customWidth="1"/>
    <col min="13060" max="13060" width="12.6640625" style="93" customWidth="1"/>
    <col min="13061" max="13061" width="11.88671875" style="93" customWidth="1"/>
    <col min="13062" max="13062" width="10.109375" style="93" customWidth="1"/>
    <col min="13063" max="13063" width="9.44140625" style="93" customWidth="1"/>
    <col min="13064" max="13064" width="9.6640625" style="93" customWidth="1"/>
    <col min="13065" max="13065" width="8.6640625" style="93" customWidth="1"/>
    <col min="13066" max="13307" width="9.109375" style="93"/>
    <col min="13308" max="13308" width="15.44140625" style="93" customWidth="1"/>
    <col min="13309" max="13309" width="11.6640625" style="93" customWidth="1"/>
    <col min="13310" max="13310" width="12.109375" style="93" customWidth="1"/>
    <col min="13311" max="13311" width="12.33203125" style="93" customWidth="1"/>
    <col min="13312" max="13312" width="13.5546875" style="93" customWidth="1"/>
    <col min="13313" max="13313" width="13" style="93" customWidth="1"/>
    <col min="13314" max="13314" width="13.109375" style="93" customWidth="1"/>
    <col min="13315" max="13315" width="12.5546875" style="93" customWidth="1"/>
    <col min="13316" max="13316" width="12.6640625" style="93" customWidth="1"/>
    <col min="13317" max="13317" width="11.88671875" style="93" customWidth="1"/>
    <col min="13318" max="13318" width="10.109375" style="93" customWidth="1"/>
    <col min="13319" max="13319" width="9.44140625" style="93" customWidth="1"/>
    <col min="13320" max="13320" width="9.6640625" style="93" customWidth="1"/>
    <col min="13321" max="13321" width="8.6640625" style="93" customWidth="1"/>
    <col min="13322" max="13563" width="9.109375" style="93"/>
    <col min="13564" max="13564" width="15.44140625" style="93" customWidth="1"/>
    <col min="13565" max="13565" width="11.6640625" style="93" customWidth="1"/>
    <col min="13566" max="13566" width="12.109375" style="93" customWidth="1"/>
    <col min="13567" max="13567" width="12.33203125" style="93" customWidth="1"/>
    <col min="13568" max="13568" width="13.5546875" style="93" customWidth="1"/>
    <col min="13569" max="13569" width="13" style="93" customWidth="1"/>
    <col min="13570" max="13570" width="13.109375" style="93" customWidth="1"/>
    <col min="13571" max="13571" width="12.5546875" style="93" customWidth="1"/>
    <col min="13572" max="13572" width="12.6640625" style="93" customWidth="1"/>
    <col min="13573" max="13573" width="11.88671875" style="93" customWidth="1"/>
    <col min="13574" max="13574" width="10.109375" style="93" customWidth="1"/>
    <col min="13575" max="13575" width="9.44140625" style="93" customWidth="1"/>
    <col min="13576" max="13576" width="9.6640625" style="93" customWidth="1"/>
    <col min="13577" max="13577" width="8.6640625" style="93" customWidth="1"/>
    <col min="13578" max="13819" width="9.109375" style="93"/>
    <col min="13820" max="13820" width="15.44140625" style="93" customWidth="1"/>
    <col min="13821" max="13821" width="11.6640625" style="93" customWidth="1"/>
    <col min="13822" max="13822" width="12.109375" style="93" customWidth="1"/>
    <col min="13823" max="13823" width="12.33203125" style="93" customWidth="1"/>
    <col min="13824" max="13824" width="13.5546875" style="93" customWidth="1"/>
    <col min="13825" max="13825" width="13" style="93" customWidth="1"/>
    <col min="13826" max="13826" width="13.109375" style="93" customWidth="1"/>
    <col min="13827" max="13827" width="12.5546875" style="93" customWidth="1"/>
    <col min="13828" max="13828" width="12.6640625" style="93" customWidth="1"/>
    <col min="13829" max="13829" width="11.88671875" style="93" customWidth="1"/>
    <col min="13830" max="13830" width="10.109375" style="93" customWidth="1"/>
    <col min="13831" max="13831" width="9.44140625" style="93" customWidth="1"/>
    <col min="13832" max="13832" width="9.6640625" style="93" customWidth="1"/>
    <col min="13833" max="13833" width="8.6640625" style="93" customWidth="1"/>
    <col min="13834" max="14075" width="9.109375" style="93"/>
    <col min="14076" max="14076" width="15.44140625" style="93" customWidth="1"/>
    <col min="14077" max="14077" width="11.6640625" style="93" customWidth="1"/>
    <col min="14078" max="14078" width="12.109375" style="93" customWidth="1"/>
    <col min="14079" max="14079" width="12.33203125" style="93" customWidth="1"/>
    <col min="14080" max="14080" width="13.5546875" style="93" customWidth="1"/>
    <col min="14081" max="14081" width="13" style="93" customWidth="1"/>
    <col min="14082" max="14082" width="13.109375" style="93" customWidth="1"/>
    <col min="14083" max="14083" width="12.5546875" style="93" customWidth="1"/>
    <col min="14084" max="14084" width="12.6640625" style="93" customWidth="1"/>
    <col min="14085" max="14085" width="11.88671875" style="93" customWidth="1"/>
    <col min="14086" max="14086" width="10.109375" style="93" customWidth="1"/>
    <col min="14087" max="14087" width="9.44140625" style="93" customWidth="1"/>
    <col min="14088" max="14088" width="9.6640625" style="93" customWidth="1"/>
    <col min="14089" max="14089" width="8.6640625" style="93" customWidth="1"/>
    <col min="14090" max="14331" width="9.109375" style="93"/>
    <col min="14332" max="14332" width="15.44140625" style="93" customWidth="1"/>
    <col min="14333" max="14333" width="11.6640625" style="93" customWidth="1"/>
    <col min="14334" max="14334" width="12.109375" style="93" customWidth="1"/>
    <col min="14335" max="14335" width="12.33203125" style="93" customWidth="1"/>
    <col min="14336" max="14336" width="13.5546875" style="93" customWidth="1"/>
    <col min="14337" max="14337" width="13" style="93" customWidth="1"/>
    <col min="14338" max="14338" width="13.109375" style="93" customWidth="1"/>
    <col min="14339" max="14339" width="12.5546875" style="93" customWidth="1"/>
    <col min="14340" max="14340" width="12.6640625" style="93" customWidth="1"/>
    <col min="14341" max="14341" width="11.88671875" style="93" customWidth="1"/>
    <col min="14342" max="14342" width="10.109375" style="93" customWidth="1"/>
    <col min="14343" max="14343" width="9.44140625" style="93" customWidth="1"/>
    <col min="14344" max="14344" width="9.6640625" style="93" customWidth="1"/>
    <col min="14345" max="14345" width="8.6640625" style="93" customWidth="1"/>
    <col min="14346" max="14587" width="9.109375" style="93"/>
    <col min="14588" max="14588" width="15.44140625" style="93" customWidth="1"/>
    <col min="14589" max="14589" width="11.6640625" style="93" customWidth="1"/>
    <col min="14590" max="14590" width="12.109375" style="93" customWidth="1"/>
    <col min="14591" max="14591" width="12.33203125" style="93" customWidth="1"/>
    <col min="14592" max="14592" width="13.5546875" style="93" customWidth="1"/>
    <col min="14593" max="14593" width="13" style="93" customWidth="1"/>
    <col min="14594" max="14594" width="13.109375" style="93" customWidth="1"/>
    <col min="14595" max="14595" width="12.5546875" style="93" customWidth="1"/>
    <col min="14596" max="14596" width="12.6640625" style="93" customWidth="1"/>
    <col min="14597" max="14597" width="11.88671875" style="93" customWidth="1"/>
    <col min="14598" max="14598" width="10.109375" style="93" customWidth="1"/>
    <col min="14599" max="14599" width="9.44140625" style="93" customWidth="1"/>
    <col min="14600" max="14600" width="9.6640625" style="93" customWidth="1"/>
    <col min="14601" max="14601" width="8.6640625" style="93" customWidth="1"/>
    <col min="14602" max="14843" width="9.109375" style="93"/>
    <col min="14844" max="14844" width="15.44140625" style="93" customWidth="1"/>
    <col min="14845" max="14845" width="11.6640625" style="93" customWidth="1"/>
    <col min="14846" max="14846" width="12.109375" style="93" customWidth="1"/>
    <col min="14847" max="14847" width="12.33203125" style="93" customWidth="1"/>
    <col min="14848" max="14848" width="13.5546875" style="93" customWidth="1"/>
    <col min="14849" max="14849" width="13" style="93" customWidth="1"/>
    <col min="14850" max="14850" width="13.109375" style="93" customWidth="1"/>
    <col min="14851" max="14851" width="12.5546875" style="93" customWidth="1"/>
    <col min="14852" max="14852" width="12.6640625" style="93" customWidth="1"/>
    <col min="14853" max="14853" width="11.88671875" style="93" customWidth="1"/>
    <col min="14854" max="14854" width="10.109375" style="93" customWidth="1"/>
    <col min="14855" max="14855" width="9.44140625" style="93" customWidth="1"/>
    <col min="14856" max="14856" width="9.6640625" style="93" customWidth="1"/>
    <col min="14857" max="14857" width="8.6640625" style="93" customWidth="1"/>
    <col min="14858" max="15099" width="9.109375" style="93"/>
    <col min="15100" max="15100" width="15.44140625" style="93" customWidth="1"/>
    <col min="15101" max="15101" width="11.6640625" style="93" customWidth="1"/>
    <col min="15102" max="15102" width="12.109375" style="93" customWidth="1"/>
    <col min="15103" max="15103" width="12.33203125" style="93" customWidth="1"/>
    <col min="15104" max="15104" width="13.5546875" style="93" customWidth="1"/>
    <col min="15105" max="15105" width="13" style="93" customWidth="1"/>
    <col min="15106" max="15106" width="13.109375" style="93" customWidth="1"/>
    <col min="15107" max="15107" width="12.5546875" style="93" customWidth="1"/>
    <col min="15108" max="15108" width="12.6640625" style="93" customWidth="1"/>
    <col min="15109" max="15109" width="11.88671875" style="93" customWidth="1"/>
    <col min="15110" max="15110" width="10.109375" style="93" customWidth="1"/>
    <col min="15111" max="15111" width="9.44140625" style="93" customWidth="1"/>
    <col min="15112" max="15112" width="9.6640625" style="93" customWidth="1"/>
    <col min="15113" max="15113" width="8.6640625" style="93" customWidth="1"/>
    <col min="15114" max="15355" width="9.109375" style="93"/>
    <col min="15356" max="15356" width="15.44140625" style="93" customWidth="1"/>
    <col min="15357" max="15357" width="11.6640625" style="93" customWidth="1"/>
    <col min="15358" max="15358" width="12.109375" style="93" customWidth="1"/>
    <col min="15359" max="15359" width="12.33203125" style="93" customWidth="1"/>
    <col min="15360" max="15360" width="13.5546875" style="93" customWidth="1"/>
    <col min="15361" max="15361" width="13" style="93" customWidth="1"/>
    <col min="15362" max="15362" width="13.109375" style="93" customWidth="1"/>
    <col min="15363" max="15363" width="12.5546875" style="93" customWidth="1"/>
    <col min="15364" max="15364" width="12.6640625" style="93" customWidth="1"/>
    <col min="15365" max="15365" width="11.88671875" style="93" customWidth="1"/>
    <col min="15366" max="15366" width="10.109375" style="93" customWidth="1"/>
    <col min="15367" max="15367" width="9.44140625" style="93" customWidth="1"/>
    <col min="15368" max="15368" width="9.6640625" style="93" customWidth="1"/>
    <col min="15369" max="15369" width="8.6640625" style="93" customWidth="1"/>
    <col min="15370" max="15611" width="9.109375" style="93"/>
    <col min="15612" max="15612" width="15.44140625" style="93" customWidth="1"/>
    <col min="15613" max="15613" width="11.6640625" style="93" customWidth="1"/>
    <col min="15614" max="15614" width="12.109375" style="93" customWidth="1"/>
    <col min="15615" max="15615" width="12.33203125" style="93" customWidth="1"/>
    <col min="15616" max="15616" width="13.5546875" style="93" customWidth="1"/>
    <col min="15617" max="15617" width="13" style="93" customWidth="1"/>
    <col min="15618" max="15618" width="13.109375" style="93" customWidth="1"/>
    <col min="15619" max="15619" width="12.5546875" style="93" customWidth="1"/>
    <col min="15620" max="15620" width="12.6640625" style="93" customWidth="1"/>
    <col min="15621" max="15621" width="11.88671875" style="93" customWidth="1"/>
    <col min="15622" max="15622" width="10.109375" style="93" customWidth="1"/>
    <col min="15623" max="15623" width="9.44140625" style="93" customWidth="1"/>
    <col min="15624" max="15624" width="9.6640625" style="93" customWidth="1"/>
    <col min="15625" max="15625" width="8.6640625" style="93" customWidth="1"/>
    <col min="15626" max="15867" width="9.109375" style="93"/>
    <col min="15868" max="15868" width="15.44140625" style="93" customWidth="1"/>
    <col min="15869" max="15869" width="11.6640625" style="93" customWidth="1"/>
    <col min="15870" max="15870" width="12.109375" style="93" customWidth="1"/>
    <col min="15871" max="15871" width="12.33203125" style="93" customWidth="1"/>
    <col min="15872" max="15872" width="13.5546875" style="93" customWidth="1"/>
    <col min="15873" max="15873" width="13" style="93" customWidth="1"/>
    <col min="15874" max="15874" width="13.109375" style="93" customWidth="1"/>
    <col min="15875" max="15875" width="12.5546875" style="93" customWidth="1"/>
    <col min="15876" max="15876" width="12.6640625" style="93" customWidth="1"/>
    <col min="15877" max="15877" width="11.88671875" style="93" customWidth="1"/>
    <col min="15878" max="15878" width="10.109375" style="93" customWidth="1"/>
    <col min="15879" max="15879" width="9.44140625" style="93" customWidth="1"/>
    <col min="15880" max="15880" width="9.6640625" style="93" customWidth="1"/>
    <col min="15881" max="15881" width="8.6640625" style="93" customWidth="1"/>
    <col min="15882" max="16123" width="9.109375" style="93"/>
    <col min="16124" max="16124" width="15.44140625" style="93" customWidth="1"/>
    <col min="16125" max="16125" width="11.6640625" style="93" customWidth="1"/>
    <col min="16126" max="16126" width="12.109375" style="93" customWidth="1"/>
    <col min="16127" max="16127" width="12.33203125" style="93" customWidth="1"/>
    <col min="16128" max="16128" width="13.5546875" style="93" customWidth="1"/>
    <col min="16129" max="16129" width="13" style="93" customWidth="1"/>
    <col min="16130" max="16130" width="13.109375" style="93" customWidth="1"/>
    <col min="16131" max="16131" width="12.5546875" style="93" customWidth="1"/>
    <col min="16132" max="16132" width="12.6640625" style="93" customWidth="1"/>
    <col min="16133" max="16133" width="11.88671875" style="93" customWidth="1"/>
    <col min="16134" max="16134" width="10.109375" style="93" customWidth="1"/>
    <col min="16135" max="16135" width="9.44140625" style="93" customWidth="1"/>
    <col min="16136" max="16136" width="9.6640625" style="93" customWidth="1"/>
    <col min="16137" max="16137" width="8.6640625" style="93" customWidth="1"/>
    <col min="16138" max="16384" width="9.109375" style="93"/>
  </cols>
  <sheetData>
    <row r="1" spans="1:9" s="261" customFormat="1" x14ac:dyDescent="0.3">
      <c r="A1" s="260" t="str">
        <f>'[3]all sources'!A1</f>
        <v>CY 2015 ALLOTMENT RELEASES</v>
      </c>
      <c r="B1" s="260"/>
      <c r="C1" s="260"/>
      <c r="D1" s="260"/>
      <c r="I1" s="262"/>
    </row>
    <row r="2" spans="1:9" s="261" customFormat="1" x14ac:dyDescent="0.3">
      <c r="A2" s="263" t="s">
        <v>97</v>
      </c>
      <c r="B2" s="263"/>
      <c r="C2" s="263"/>
      <c r="D2" s="263"/>
    </row>
    <row r="3" spans="1:9" s="261" customFormat="1" x14ac:dyDescent="0.3">
      <c r="A3" s="263" t="s">
        <v>337</v>
      </c>
      <c r="B3" s="260"/>
      <c r="C3" s="260"/>
      <c r="D3" s="260"/>
    </row>
    <row r="4" spans="1:9" s="261" customFormat="1" x14ac:dyDescent="0.3">
      <c r="A4" s="260" t="s">
        <v>0</v>
      </c>
      <c r="B4" s="214"/>
      <c r="C4" s="264"/>
      <c r="D4" s="264"/>
    </row>
    <row r="5" spans="1:9" ht="24" customHeight="1" x14ac:dyDescent="0.3">
      <c r="A5" s="422" t="s">
        <v>1</v>
      </c>
      <c r="B5" s="424" t="s">
        <v>250</v>
      </c>
      <c r="C5" s="424"/>
      <c r="D5" s="425"/>
      <c r="E5" s="426" t="s">
        <v>335</v>
      </c>
      <c r="F5" s="421" t="s">
        <v>98</v>
      </c>
      <c r="G5" s="421" t="s">
        <v>336</v>
      </c>
      <c r="H5" s="421"/>
      <c r="I5" s="421" t="s">
        <v>99</v>
      </c>
    </row>
    <row r="6" spans="1:9" ht="39.75" customHeight="1" x14ac:dyDescent="0.3">
      <c r="A6" s="423"/>
      <c r="B6" s="380" t="s">
        <v>100</v>
      </c>
      <c r="C6" s="381" t="s">
        <v>285</v>
      </c>
      <c r="D6" s="382" t="s">
        <v>101</v>
      </c>
      <c r="E6" s="427"/>
      <c r="F6" s="421"/>
      <c r="G6" s="381" t="s">
        <v>294</v>
      </c>
      <c r="H6" s="381" t="s">
        <v>286</v>
      </c>
      <c r="I6" s="421"/>
    </row>
    <row r="7" spans="1:9" ht="15" customHeight="1" x14ac:dyDescent="0.3">
      <c r="A7" s="225" t="s">
        <v>102</v>
      </c>
      <c r="B7" s="225">
        <f>'[3]NEW GAA'!E7</f>
        <v>12658419</v>
      </c>
      <c r="C7" s="265">
        <f>'[3]NEW GAA'!AR7</f>
        <v>225798</v>
      </c>
      <c r="D7" s="266">
        <f t="shared" ref="D7:D12" si="0">SUM(B7:C7)</f>
        <v>12884217</v>
      </c>
      <c r="E7" s="75">
        <f>[3]AUTO!BA7</f>
        <v>324783</v>
      </c>
      <c r="F7" s="73">
        <f>[3]UF!AF7</f>
        <v>0</v>
      </c>
      <c r="G7" s="73">
        <f>'[3]CONT-RA10633'!AN7</f>
        <v>0</v>
      </c>
      <c r="H7" s="267">
        <f>'[3]SUPPL-10652'!L7</f>
        <v>320169</v>
      </c>
      <c r="I7" s="73">
        <f>SUM(D7:H7)</f>
        <v>13529169</v>
      </c>
    </row>
    <row r="8" spans="1:9" ht="14.25" customHeight="1" x14ac:dyDescent="0.3">
      <c r="A8" s="56" t="s">
        <v>103</v>
      </c>
      <c r="B8" s="56">
        <f>'[3]NEW GAA'!E8</f>
        <v>2567637</v>
      </c>
      <c r="C8" s="75">
        <f>'[3]NEW GAA'!AR8</f>
        <v>8006143</v>
      </c>
      <c r="D8" s="139">
        <f t="shared" si="0"/>
        <v>10573780</v>
      </c>
      <c r="E8" s="75">
        <f>[3]AUTO!BA8</f>
        <v>34820</v>
      </c>
      <c r="F8" s="73">
        <f>[3]UF!AF8</f>
        <v>0</v>
      </c>
      <c r="G8" s="73">
        <f>'[3]CONT-RA10633'!AN8</f>
        <v>0</v>
      </c>
      <c r="H8" s="73">
        <f>'[3]SUPPL-10652'!L8</f>
        <v>0</v>
      </c>
      <c r="I8" s="73">
        <f t="shared" ref="I8:I72" si="1">SUM(D8:H8)</f>
        <v>10608600</v>
      </c>
    </row>
    <row r="9" spans="1:9" x14ac:dyDescent="0.3">
      <c r="A9" s="56" t="s">
        <v>104</v>
      </c>
      <c r="B9" s="56">
        <f>'[3]NEW GAA'!E9</f>
        <v>222632</v>
      </c>
      <c r="C9" s="75">
        <f>'[3]NEW GAA'!AR9</f>
        <v>4998</v>
      </c>
      <c r="D9" s="139">
        <f t="shared" si="0"/>
        <v>227630</v>
      </c>
      <c r="E9" s="75">
        <f>[3]AUTO!BA9</f>
        <v>3885</v>
      </c>
      <c r="F9" s="73">
        <f>[3]UF!AF9</f>
        <v>0</v>
      </c>
      <c r="G9" s="73">
        <f>'[3]CONT-RA10633'!AN9</f>
        <v>0</v>
      </c>
      <c r="H9" s="73">
        <f>'[3]SUPPL-10652'!L9</f>
        <v>0</v>
      </c>
      <c r="I9" s="73">
        <f t="shared" si="1"/>
        <v>231515</v>
      </c>
    </row>
    <row r="10" spans="1:9" x14ac:dyDescent="0.3">
      <c r="A10" s="56" t="s">
        <v>105</v>
      </c>
      <c r="B10" s="56">
        <f>'[3]NEW GAA'!E10</f>
        <v>10157685</v>
      </c>
      <c r="C10" s="75">
        <f>'[3]NEW GAA'!AR10</f>
        <v>202610</v>
      </c>
      <c r="D10" s="139">
        <f t="shared" si="0"/>
        <v>10360295</v>
      </c>
      <c r="E10" s="75">
        <f>[3]AUTO!BA10</f>
        <v>323572</v>
      </c>
      <c r="F10" s="73">
        <f>[3]UF!AF10</f>
        <v>0</v>
      </c>
      <c r="G10" s="73">
        <f>'[3]CONT-RA10633'!AN10</f>
        <v>0</v>
      </c>
      <c r="H10" s="73">
        <f>'[3]SUPPL-10652'!L10</f>
        <v>0</v>
      </c>
      <c r="I10" s="73">
        <f t="shared" si="1"/>
        <v>10683867</v>
      </c>
    </row>
    <row r="11" spans="1:9" x14ac:dyDescent="0.3">
      <c r="A11" s="56" t="s">
        <v>106</v>
      </c>
      <c r="B11" s="56">
        <f>'[3]NEW GAA'!E11</f>
        <v>40435736</v>
      </c>
      <c r="C11" s="75">
        <f>'[3]NEW GAA'!AR11</f>
        <v>756402</v>
      </c>
      <c r="D11" s="139">
        <f t="shared" si="0"/>
        <v>41192138</v>
      </c>
      <c r="E11" s="75">
        <f>[3]AUTO!BA11</f>
        <v>462167</v>
      </c>
      <c r="F11" s="73">
        <f>[3]UF!AF11</f>
        <v>0</v>
      </c>
      <c r="G11" s="73">
        <f>'[3]CONT-RA10633'!AN11</f>
        <v>294091</v>
      </c>
      <c r="H11" s="73">
        <f>'[3]SUPPL-10652'!L11</f>
        <v>0</v>
      </c>
      <c r="I11" s="73">
        <f t="shared" si="1"/>
        <v>41948396</v>
      </c>
    </row>
    <row r="12" spans="1:9" x14ac:dyDescent="0.3">
      <c r="A12" s="56" t="s">
        <v>107</v>
      </c>
      <c r="B12" s="56">
        <f>'[3]NEW GAA'!E12</f>
        <v>1750133</v>
      </c>
      <c r="C12" s="75">
        <f>'[3]NEW GAA'!AR12</f>
        <v>136782</v>
      </c>
      <c r="D12" s="139">
        <f t="shared" si="0"/>
        <v>1886915</v>
      </c>
      <c r="E12" s="75">
        <f>[3]AUTO!BA12</f>
        <v>489036</v>
      </c>
      <c r="F12" s="73">
        <f>[3]UF!AF12</f>
        <v>0</v>
      </c>
      <c r="G12" s="73">
        <f>'[3]CONT-RA10633'!AN12</f>
        <v>495074</v>
      </c>
      <c r="H12" s="73">
        <f>'[3]SUPPL-10652'!L12</f>
        <v>0</v>
      </c>
      <c r="I12" s="73">
        <f t="shared" si="1"/>
        <v>2871025</v>
      </c>
    </row>
    <row r="13" spans="1:9" x14ac:dyDescent="0.3">
      <c r="A13" s="73" t="s">
        <v>108</v>
      </c>
      <c r="B13" s="56">
        <f t="shared" ref="B13:H13" si="2">SUM(B14:B15)</f>
        <v>270223759</v>
      </c>
      <c r="C13" s="75">
        <f t="shared" si="2"/>
        <v>25726494</v>
      </c>
      <c r="D13" s="139">
        <f t="shared" si="2"/>
        <v>295950253</v>
      </c>
      <c r="E13" s="75">
        <f t="shared" si="2"/>
        <v>21504573</v>
      </c>
      <c r="F13" s="73">
        <f t="shared" si="2"/>
        <v>0</v>
      </c>
      <c r="G13" s="73">
        <f t="shared" si="2"/>
        <v>1589030</v>
      </c>
      <c r="H13" s="73">
        <f t="shared" si="2"/>
        <v>0</v>
      </c>
      <c r="I13" s="73">
        <f t="shared" si="1"/>
        <v>319043856</v>
      </c>
    </row>
    <row r="14" spans="1:9" hidden="1" x14ac:dyDescent="0.3">
      <c r="A14" s="73" t="s">
        <v>109</v>
      </c>
      <c r="B14" s="56">
        <f>'[3]NEW GAA'!E14</f>
        <v>43386103</v>
      </c>
      <c r="C14" s="75">
        <f>'[3]NEW GAA'!AR14</f>
        <v>14391605</v>
      </c>
      <c r="D14" s="139">
        <f t="shared" ref="D14:D20" si="3">SUM(B14:C14)</f>
        <v>57777708</v>
      </c>
      <c r="E14" s="75">
        <f>[3]AUTO!BA14</f>
        <v>779169</v>
      </c>
      <c r="F14" s="73">
        <f>[3]UF!AF14</f>
        <v>0</v>
      </c>
      <c r="G14" s="73">
        <f>'[3]CONT-RA10633'!AN14</f>
        <v>1589030</v>
      </c>
      <c r="H14" s="73">
        <f>'[3]SUPPL-10652'!L14</f>
        <v>0</v>
      </c>
      <c r="I14" s="73">
        <f t="shared" si="1"/>
        <v>60145907</v>
      </c>
    </row>
    <row r="15" spans="1:9" hidden="1" x14ac:dyDescent="0.3">
      <c r="A15" s="73" t="s">
        <v>110</v>
      </c>
      <c r="B15" s="56">
        <f>'[3]NEW GAA'!E15</f>
        <v>226837656</v>
      </c>
      <c r="C15" s="75">
        <f>'[3]NEW GAA'!AR15</f>
        <v>11334889</v>
      </c>
      <c r="D15" s="139">
        <f t="shared" si="3"/>
        <v>238172545</v>
      </c>
      <c r="E15" s="75">
        <f>[3]AUTO!BA15</f>
        <v>20725404</v>
      </c>
      <c r="F15" s="73">
        <f>[3]UF!AF15</f>
        <v>0</v>
      </c>
      <c r="G15" s="73">
        <f>'[3]CONT-RA10633'!AN15</f>
        <v>0</v>
      </c>
      <c r="H15" s="73">
        <f>'[3]SUPPL-10652'!L15</f>
        <v>0</v>
      </c>
      <c r="I15" s="73">
        <f t="shared" si="1"/>
        <v>258897949</v>
      </c>
    </row>
    <row r="16" spans="1:9" ht="13.5" customHeight="1" x14ac:dyDescent="0.3">
      <c r="A16" s="73" t="s">
        <v>111</v>
      </c>
      <c r="B16" s="56">
        <f>'[3]NEW GAA'!E16</f>
        <v>41519928</v>
      </c>
      <c r="C16" s="75">
        <f>'[3]NEW GAA'!AR16</f>
        <v>3478927</v>
      </c>
      <c r="D16" s="139">
        <f t="shared" si="3"/>
        <v>44998855</v>
      </c>
      <c r="E16" s="75">
        <f>[3]AUTO!BA16</f>
        <v>2235406</v>
      </c>
      <c r="F16" s="73">
        <f>[3]UF!AF16</f>
        <v>0</v>
      </c>
      <c r="G16" s="73">
        <f>'[3]CONT-RA10633'!AN16</f>
        <v>543511</v>
      </c>
      <c r="H16" s="73">
        <f>'[3]SUPPL-10652'!L16</f>
        <v>0</v>
      </c>
      <c r="I16" s="73">
        <f t="shared" si="1"/>
        <v>47777772</v>
      </c>
    </row>
    <row r="17" spans="1:9" ht="13.5" customHeight="1" x14ac:dyDescent="0.3">
      <c r="A17" s="73" t="s">
        <v>112</v>
      </c>
      <c r="B17" s="56">
        <f>'[3]NEW GAA'!E17</f>
        <v>3469272</v>
      </c>
      <c r="C17" s="75">
        <f>'[3]NEW GAA'!AR17</f>
        <v>28616</v>
      </c>
      <c r="D17" s="139">
        <f t="shared" si="3"/>
        <v>3497888</v>
      </c>
      <c r="E17" s="75">
        <f>[3]AUTO!BA17</f>
        <v>1146227</v>
      </c>
      <c r="F17" s="73">
        <f>[3]UF!AF17</f>
        <v>0</v>
      </c>
      <c r="G17" s="73">
        <f>'[3]CONT-RA10633'!AN17</f>
        <v>0</v>
      </c>
      <c r="H17" s="73">
        <f>'[3]SUPPL-10652'!L17</f>
        <v>0</v>
      </c>
      <c r="I17" s="73">
        <f t="shared" si="1"/>
        <v>4644115</v>
      </c>
    </row>
    <row r="18" spans="1:9" x14ac:dyDescent="0.3">
      <c r="A18" s="73" t="s">
        <v>113</v>
      </c>
      <c r="B18" s="56">
        <f>'[3]NEW GAA'!E18</f>
        <v>20771598</v>
      </c>
      <c r="C18" s="75">
        <f>'[3]NEW GAA'!AR18</f>
        <v>309067</v>
      </c>
      <c r="D18" s="139">
        <f t="shared" si="3"/>
        <v>21080665</v>
      </c>
      <c r="E18" s="75">
        <f>[3]AUTO!BA18</f>
        <v>522897</v>
      </c>
      <c r="F18" s="73">
        <f>[3]UF!AF18</f>
        <v>0</v>
      </c>
      <c r="G18" s="73">
        <f>'[3]CONT-RA10633'!AN18</f>
        <v>400000</v>
      </c>
      <c r="H18" s="73">
        <f>'[3]SUPPL-10652'!L18</f>
        <v>178005</v>
      </c>
      <c r="I18" s="73">
        <f t="shared" si="1"/>
        <v>22181567</v>
      </c>
    </row>
    <row r="19" spans="1:9" x14ac:dyDescent="0.3">
      <c r="A19" s="73" t="s">
        <v>114</v>
      </c>
      <c r="B19" s="56">
        <f>'[3]NEW GAA'!E19</f>
        <v>12856042</v>
      </c>
      <c r="C19" s="75">
        <f>'[3]NEW GAA'!AR19</f>
        <v>685809</v>
      </c>
      <c r="D19" s="139">
        <f t="shared" si="3"/>
        <v>13541851</v>
      </c>
      <c r="E19" s="75">
        <f>[3]AUTO!BA19</f>
        <v>3134620</v>
      </c>
      <c r="F19" s="73">
        <f>[3]UF!AF19</f>
        <v>0</v>
      </c>
      <c r="G19" s="73">
        <f>'[3]CONT-RA10633'!AN19</f>
        <v>585928</v>
      </c>
      <c r="H19" s="73">
        <f>'[3]SUPPL-10652'!L19</f>
        <v>936010</v>
      </c>
      <c r="I19" s="73">
        <f t="shared" si="1"/>
        <v>18198409</v>
      </c>
    </row>
    <row r="20" spans="1:9" x14ac:dyDescent="0.3">
      <c r="A20" s="73" t="s">
        <v>115</v>
      </c>
      <c r="B20" s="56">
        <f>'[3]NEW GAA'!E20</f>
        <v>11857884</v>
      </c>
      <c r="C20" s="75">
        <f>'[3]NEW GAA'!AR20</f>
        <v>181972</v>
      </c>
      <c r="D20" s="139">
        <f t="shared" si="3"/>
        <v>12039856</v>
      </c>
      <c r="E20" s="75">
        <f>[3]AUTO!BA20</f>
        <v>99283</v>
      </c>
      <c r="F20" s="73">
        <f>[3]UF!AF20</f>
        <v>0</v>
      </c>
      <c r="G20" s="73">
        <f>'[3]CONT-RA10633'!AN20</f>
        <v>137158</v>
      </c>
      <c r="H20" s="73">
        <f>'[3]SUPPL-10652'!L20</f>
        <v>0</v>
      </c>
      <c r="I20" s="73">
        <f t="shared" si="1"/>
        <v>12276297</v>
      </c>
    </row>
    <row r="21" spans="1:9" x14ac:dyDescent="0.3">
      <c r="A21" s="73" t="s">
        <v>116</v>
      </c>
      <c r="B21" s="56">
        <f t="shared" ref="B21:I21" si="4">SUM(B22:B23)</f>
        <v>37792681</v>
      </c>
      <c r="C21" s="75">
        <f t="shared" si="4"/>
        <v>3595144</v>
      </c>
      <c r="D21" s="139">
        <f t="shared" si="4"/>
        <v>41387825</v>
      </c>
      <c r="E21" s="75">
        <f t="shared" si="4"/>
        <v>1181878</v>
      </c>
      <c r="F21" s="73">
        <f t="shared" si="4"/>
        <v>0</v>
      </c>
      <c r="G21" s="73">
        <f t="shared" si="4"/>
        <v>89419</v>
      </c>
      <c r="H21" s="73">
        <f t="shared" si="4"/>
        <v>0</v>
      </c>
      <c r="I21" s="73">
        <f t="shared" si="4"/>
        <v>42659122</v>
      </c>
    </row>
    <row r="22" spans="1:9" hidden="1" x14ac:dyDescent="0.3">
      <c r="A22" s="73" t="s">
        <v>109</v>
      </c>
      <c r="B22" s="56">
        <f>'[3]NEW GAA'!E22</f>
        <v>22549065</v>
      </c>
      <c r="C22" s="75">
        <f>'[3]NEW GAA'!AR22</f>
        <v>1040029</v>
      </c>
      <c r="D22" s="139">
        <f>SUM(B22:C22)</f>
        <v>23589094</v>
      </c>
      <c r="E22" s="73">
        <f>[3]AUTO!BA22</f>
        <v>512027</v>
      </c>
      <c r="F22" s="73">
        <f>[3]UF!AF22</f>
        <v>0</v>
      </c>
      <c r="G22" s="73">
        <f>'[3]CONT-RA10633'!AN22</f>
        <v>89419</v>
      </c>
      <c r="H22" s="73">
        <f>'[3]SUPPL-10652'!L22</f>
        <v>0</v>
      </c>
      <c r="I22" s="139">
        <f t="shared" si="1"/>
        <v>24190540</v>
      </c>
    </row>
    <row r="23" spans="1:9" hidden="1" x14ac:dyDescent="0.3">
      <c r="A23" s="73" t="s">
        <v>110</v>
      </c>
      <c r="B23" s="56">
        <f>'[3]NEW GAA'!E23</f>
        <v>15243616</v>
      </c>
      <c r="C23" s="75">
        <f>'[3]NEW GAA'!AR23</f>
        <v>2555115</v>
      </c>
      <c r="D23" s="139">
        <f>SUM(B23:C23)</f>
        <v>17798731</v>
      </c>
      <c r="E23" s="73">
        <f>[3]AUTO!BA23</f>
        <v>669851</v>
      </c>
      <c r="F23" s="73">
        <f>[3]UF!AF23</f>
        <v>0</v>
      </c>
      <c r="G23" s="73">
        <f>'[3]CONT-RA10633'!AN23</f>
        <v>0</v>
      </c>
      <c r="H23" s="73">
        <f>'[3]SUPPL-10652'!L23</f>
        <v>0</v>
      </c>
      <c r="I23" s="139">
        <f t="shared" si="1"/>
        <v>18468582</v>
      </c>
    </row>
    <row r="24" spans="1:9" x14ac:dyDescent="0.3">
      <c r="A24" s="73" t="s">
        <v>117</v>
      </c>
      <c r="B24" s="56">
        <f>'[3]NEW GAA'!E24</f>
        <v>102785268</v>
      </c>
      <c r="C24" s="75">
        <f>'[3]NEW GAA'!AR24</f>
        <v>36098619</v>
      </c>
      <c r="D24" s="139">
        <f>SUM(B24:C24)</f>
        <v>138883887</v>
      </c>
      <c r="E24" s="73">
        <f>[3]AUTO!BA24</f>
        <v>511997</v>
      </c>
      <c r="F24" s="73">
        <f>[3]UF!AF24</f>
        <v>0</v>
      </c>
      <c r="G24" s="73">
        <f>'[3]CONT-RA10633'!AN24</f>
        <v>470000</v>
      </c>
      <c r="H24" s="73">
        <f>'[3]SUPPL-10652'!L24</f>
        <v>3032449</v>
      </c>
      <c r="I24" s="73">
        <f t="shared" si="1"/>
        <v>142898333</v>
      </c>
    </row>
    <row r="25" spans="1:9" x14ac:dyDescent="0.3">
      <c r="A25" s="73" t="s">
        <v>118</v>
      </c>
      <c r="B25" s="56">
        <f>'[3]NEW GAA'!E25</f>
        <v>11211357</v>
      </c>
      <c r="C25" s="75">
        <f>'[3]NEW GAA'!AR25</f>
        <v>1365677</v>
      </c>
      <c r="D25" s="139">
        <f>SUM(B25:C25)</f>
        <v>12577034</v>
      </c>
      <c r="E25" s="73">
        <f>[3]AUTO!BA25</f>
        <v>799393</v>
      </c>
      <c r="F25" s="73">
        <f>[3]UF!AF25</f>
        <v>0</v>
      </c>
      <c r="G25" s="73">
        <f>'[3]CONT-RA10633'!AN25</f>
        <v>0</v>
      </c>
      <c r="H25" s="73">
        <f>'[3]SUPPL-10652'!L25</f>
        <v>10500</v>
      </c>
      <c r="I25" s="73">
        <f t="shared" si="1"/>
        <v>13386927</v>
      </c>
    </row>
    <row r="26" spans="1:9" ht="12" customHeight="1" x14ac:dyDescent="0.3">
      <c r="A26" s="73" t="s">
        <v>119</v>
      </c>
      <c r="B26" s="56">
        <f t="shared" ref="B26:I26" si="5">SUM(B27:B28)</f>
        <v>11543579</v>
      </c>
      <c r="C26" s="75">
        <f t="shared" si="5"/>
        <v>563638</v>
      </c>
      <c r="D26" s="139">
        <f t="shared" si="5"/>
        <v>12107217</v>
      </c>
      <c r="E26" s="73">
        <f t="shared" si="5"/>
        <v>503049</v>
      </c>
      <c r="F26" s="73">
        <f t="shared" si="5"/>
        <v>0</v>
      </c>
      <c r="G26" s="73">
        <f t="shared" si="5"/>
        <v>0</v>
      </c>
      <c r="H26" s="73">
        <f t="shared" si="5"/>
        <v>0</v>
      </c>
      <c r="I26" s="73">
        <f t="shared" si="5"/>
        <v>12610266</v>
      </c>
    </row>
    <row r="27" spans="1:9" hidden="1" x14ac:dyDescent="0.3">
      <c r="A27" s="73" t="s">
        <v>109</v>
      </c>
      <c r="B27" s="56">
        <f>'[3]NEW GAA'!E27</f>
        <v>8021657</v>
      </c>
      <c r="C27" s="75">
        <f>'[3]NEW GAA'!AR27</f>
        <v>492435</v>
      </c>
      <c r="D27" s="139">
        <f>SUM(B27:C27)</f>
        <v>8514092</v>
      </c>
      <c r="E27" s="73">
        <f>[3]AUTO!BA27</f>
        <v>389065</v>
      </c>
      <c r="F27" s="73">
        <f>[3]UF!AF27</f>
        <v>0</v>
      </c>
      <c r="G27" s="73">
        <f>'[3]CONT-RA10633'!AN27</f>
        <v>0</v>
      </c>
      <c r="H27" s="73">
        <f>'[3]SUPPL-10652'!L27</f>
        <v>0</v>
      </c>
      <c r="I27" s="73">
        <f t="shared" si="1"/>
        <v>8903157</v>
      </c>
    </row>
    <row r="28" spans="1:9" hidden="1" x14ac:dyDescent="0.3">
      <c r="A28" s="73" t="s">
        <v>110</v>
      </c>
      <c r="B28" s="56">
        <f>'[3]NEW GAA'!E28</f>
        <v>3521922</v>
      </c>
      <c r="C28" s="75">
        <f>'[3]NEW GAA'!AR28</f>
        <v>71203</v>
      </c>
      <c r="D28" s="139">
        <f>SUM(B28:C28)</f>
        <v>3593125</v>
      </c>
      <c r="E28" s="73">
        <f>[3]AUTO!BA28</f>
        <v>113984</v>
      </c>
      <c r="F28" s="73">
        <f>[3]UF!AF28</f>
        <v>0</v>
      </c>
      <c r="G28" s="73">
        <f>'[3]CONT-RA10633'!AN28</f>
        <v>0</v>
      </c>
      <c r="H28" s="73"/>
      <c r="I28" s="73">
        <f t="shared" si="1"/>
        <v>3707109</v>
      </c>
    </row>
    <row r="29" spans="1:9" x14ac:dyDescent="0.3">
      <c r="A29" s="73" t="s">
        <v>120</v>
      </c>
      <c r="B29" s="56">
        <f>'[3]NEW GAA'!E29</f>
        <v>89183017</v>
      </c>
      <c r="C29" s="75">
        <f>'[3]NEW GAA'!AR29</f>
        <v>41934564</v>
      </c>
      <c r="D29" s="139">
        <f>SUM(B29:C29)</f>
        <v>131117581</v>
      </c>
      <c r="E29" s="73">
        <f>[3]AUTO!BA29</f>
        <v>1099370</v>
      </c>
      <c r="F29" s="73">
        <f>[3]UF!AF29</f>
        <v>0</v>
      </c>
      <c r="G29" s="73">
        <f>'[3]CONT-RA10633'!AN29</f>
        <v>0</v>
      </c>
      <c r="H29" s="73"/>
      <c r="I29" s="139">
        <f t="shared" si="1"/>
        <v>132216951</v>
      </c>
    </row>
    <row r="30" spans="1:9" x14ac:dyDescent="0.3">
      <c r="A30" s="73" t="s">
        <v>121</v>
      </c>
      <c r="B30" s="56">
        <f t="shared" ref="B30:I30" si="6">SUM(B31:B32)</f>
        <v>317850208</v>
      </c>
      <c r="C30" s="75">
        <f t="shared" si="6"/>
        <v>2010768</v>
      </c>
      <c r="D30" s="139">
        <f t="shared" si="6"/>
        <v>319860976</v>
      </c>
      <c r="E30" s="75">
        <f t="shared" si="6"/>
        <v>8199558</v>
      </c>
      <c r="F30" s="73">
        <f t="shared" si="6"/>
        <v>0</v>
      </c>
      <c r="G30" s="73">
        <f t="shared" si="6"/>
        <v>25914627</v>
      </c>
      <c r="H30" s="73">
        <f t="shared" si="6"/>
        <v>2702743</v>
      </c>
      <c r="I30" s="73">
        <f t="shared" si="6"/>
        <v>356677904</v>
      </c>
    </row>
    <row r="31" spans="1:9" hidden="1" x14ac:dyDescent="0.3">
      <c r="A31" s="73" t="s">
        <v>109</v>
      </c>
      <c r="B31" s="56">
        <f>'[3]NEW GAA'!E31</f>
        <v>168721016</v>
      </c>
      <c r="C31" s="75">
        <f>'[3]NEW GAA'!AR31</f>
        <v>1862030</v>
      </c>
      <c r="D31" s="139">
        <f t="shared" ref="D31:D47" si="7">SUM(B31:C31)</f>
        <v>170583046</v>
      </c>
      <c r="E31" s="75">
        <f>[3]AUTO!BA31</f>
        <v>7752516</v>
      </c>
      <c r="F31" s="73">
        <f>[3]UF!AF31</f>
        <v>0</v>
      </c>
      <c r="G31" s="73">
        <f>'[3]CONT-RA10633'!AN31</f>
        <v>25914627</v>
      </c>
      <c r="H31" s="73">
        <f>'[3]SUPPL-10652'!L31</f>
        <v>2702743</v>
      </c>
      <c r="I31" s="73">
        <f t="shared" si="1"/>
        <v>206952932</v>
      </c>
    </row>
    <row r="32" spans="1:9" hidden="1" x14ac:dyDescent="0.3">
      <c r="A32" s="73" t="s">
        <v>110</v>
      </c>
      <c r="B32" s="56">
        <f>'[3]NEW GAA'!E32</f>
        <v>149129192</v>
      </c>
      <c r="C32" s="75">
        <f>'[3]NEW GAA'!AR32</f>
        <v>148738</v>
      </c>
      <c r="D32" s="139">
        <f t="shared" si="7"/>
        <v>149277930</v>
      </c>
      <c r="E32" s="75">
        <f>[3]AUTO!BA32</f>
        <v>447042</v>
      </c>
      <c r="F32" s="73">
        <f>[3]UF!AF32</f>
        <v>0</v>
      </c>
      <c r="G32" s="73">
        <f>'[3]CONT-RA10633'!AN32</f>
        <v>0</v>
      </c>
      <c r="H32" s="73">
        <f>'[3]SUPPL-10652'!L32</f>
        <v>0</v>
      </c>
      <c r="I32" s="73">
        <f t="shared" si="1"/>
        <v>149724972</v>
      </c>
    </row>
    <row r="33" spans="1:154" x14ac:dyDescent="0.3">
      <c r="A33" s="73" t="s">
        <v>122</v>
      </c>
      <c r="B33" s="56">
        <f>'[3]NEW GAA'!E33</f>
        <v>17570925</v>
      </c>
      <c r="C33" s="75">
        <f>'[3]NEW GAA'!AR33</f>
        <v>218538</v>
      </c>
      <c r="D33" s="139">
        <f t="shared" si="7"/>
        <v>17789463</v>
      </c>
      <c r="E33" s="75">
        <f>[3]AUTO!BA33</f>
        <v>185573</v>
      </c>
      <c r="F33" s="73">
        <f>[3]UF!AF33</f>
        <v>0</v>
      </c>
      <c r="G33" s="73">
        <f>'[3]CONT-RA10633'!AN33</f>
        <v>2682</v>
      </c>
      <c r="H33" s="73">
        <f>'[3]SUPPL-10652'!L33</f>
        <v>300000</v>
      </c>
      <c r="I33" s="73">
        <f t="shared" si="1"/>
        <v>18277718</v>
      </c>
    </row>
    <row r="34" spans="1:154" x14ac:dyDescent="0.3">
      <c r="A34" s="73" t="s">
        <v>123</v>
      </c>
      <c r="B34" s="56">
        <f>'[3]NEW GAA'!E34</f>
        <v>107701252</v>
      </c>
      <c r="C34" s="75">
        <f>'[3]NEW GAA'!AR34</f>
        <v>2427487</v>
      </c>
      <c r="D34" s="139">
        <f t="shared" si="7"/>
        <v>110128739</v>
      </c>
      <c r="E34" s="75">
        <f>[3]AUTO!BA34</f>
        <v>400734</v>
      </c>
      <c r="F34" s="73">
        <f>[3]UF!AF34</f>
        <v>11180520</v>
      </c>
      <c r="G34" s="73">
        <f>'[3]CONT-RA10633'!AN34</f>
        <v>53517</v>
      </c>
      <c r="H34" s="73">
        <f>'[3]SUPPL-10652'!L34</f>
        <v>4027001</v>
      </c>
      <c r="I34" s="73">
        <f t="shared" si="1"/>
        <v>125790511</v>
      </c>
    </row>
    <row r="35" spans="1:154" x14ac:dyDescent="0.3">
      <c r="A35" s="73" t="s">
        <v>124</v>
      </c>
      <c r="B35" s="56">
        <f>'[3]NEW GAA'!E35</f>
        <v>2478718</v>
      </c>
      <c r="C35" s="75">
        <f>'[3]NEW GAA'!AR35</f>
        <v>37866</v>
      </c>
      <c r="D35" s="139">
        <f t="shared" si="7"/>
        <v>2516584</v>
      </c>
      <c r="E35" s="75">
        <f>[3]AUTO!BA35</f>
        <v>25525</v>
      </c>
      <c r="F35" s="73">
        <f>[3]UF!AF35</f>
        <v>0</v>
      </c>
      <c r="G35" s="73">
        <f>'[3]CONT-RA10633'!AN35</f>
        <v>0</v>
      </c>
      <c r="H35" s="73">
        <f>'[3]SUPPL-10652'!L35</f>
        <v>0</v>
      </c>
      <c r="I35" s="73">
        <f t="shared" si="1"/>
        <v>2542109</v>
      </c>
    </row>
    <row r="36" spans="1:154" x14ac:dyDescent="0.3">
      <c r="A36" s="73" t="s">
        <v>125</v>
      </c>
      <c r="B36" s="56">
        <f>'[3]NEW GAA'!E36</f>
        <v>3734308</v>
      </c>
      <c r="C36" s="75">
        <f>'[3]NEW GAA'!AR36</f>
        <v>80370</v>
      </c>
      <c r="D36" s="139">
        <f t="shared" si="7"/>
        <v>3814678</v>
      </c>
      <c r="E36" s="75">
        <f>[3]AUTO!BA36</f>
        <v>108631</v>
      </c>
      <c r="F36" s="73">
        <f>[3]UF!AF36</f>
        <v>0</v>
      </c>
      <c r="G36" s="73">
        <f>'[3]CONT-RA10633'!AN36</f>
        <v>770000</v>
      </c>
      <c r="H36" s="73">
        <f>'[3]SUPPL-10652'!L36</f>
        <v>0</v>
      </c>
      <c r="I36" s="73">
        <f t="shared" si="1"/>
        <v>4693309</v>
      </c>
    </row>
    <row r="37" spans="1:154" x14ac:dyDescent="0.3">
      <c r="A37" s="73" t="s">
        <v>126</v>
      </c>
      <c r="B37" s="56">
        <f>'[3]NEW GAA'!E37</f>
        <v>52874342</v>
      </c>
      <c r="C37" s="75">
        <f>'[3]NEW GAA'!AR37</f>
        <v>910926</v>
      </c>
      <c r="D37" s="139">
        <f t="shared" si="7"/>
        <v>53785268</v>
      </c>
      <c r="E37" s="75">
        <f>[3]AUTO!BA37</f>
        <v>2741759</v>
      </c>
      <c r="F37" s="73">
        <f>[3]UF!AF37</f>
        <v>0</v>
      </c>
      <c r="G37" s="73">
        <f>'[3]CONT-RA10633'!AN37</f>
        <v>0</v>
      </c>
      <c r="H37" s="73">
        <f>'[3]SUPPL-10652'!L37</f>
        <v>1207163</v>
      </c>
      <c r="I37" s="73">
        <f t="shared" si="1"/>
        <v>57734190</v>
      </c>
    </row>
    <row r="38" spans="1:154" x14ac:dyDescent="0.3">
      <c r="A38" s="73" t="s">
        <v>127</v>
      </c>
      <c r="B38" s="56">
        <f>'[3]NEW GAA'!E38</f>
        <v>6038550</v>
      </c>
      <c r="C38" s="75">
        <f>'[3]NEW GAA'!AR38</f>
        <v>162831</v>
      </c>
      <c r="D38" s="139">
        <f t="shared" si="7"/>
        <v>6201381</v>
      </c>
      <c r="E38" s="75">
        <f>[3]AUTO!BA38</f>
        <v>213838</v>
      </c>
      <c r="F38" s="73">
        <f>[3]UF!AF38</f>
        <v>0</v>
      </c>
      <c r="G38" s="73">
        <f>'[3]CONT-RA10633'!AN38</f>
        <v>82595</v>
      </c>
      <c r="H38" s="73">
        <f>'[3]SUPPL-10652'!L38</f>
        <v>0</v>
      </c>
      <c r="I38" s="73">
        <f t="shared" si="1"/>
        <v>6497814</v>
      </c>
    </row>
    <row r="39" spans="1:154" x14ac:dyDescent="0.3">
      <c r="A39" s="73" t="s">
        <v>128</v>
      </c>
      <c r="B39" s="56">
        <f>'[3]NEW GAA'!E39</f>
        <v>987312</v>
      </c>
      <c r="C39" s="75">
        <f>'[3]NEW GAA'!AR39</f>
        <v>77802</v>
      </c>
      <c r="D39" s="139">
        <f t="shared" si="7"/>
        <v>1065114</v>
      </c>
      <c r="E39" s="75">
        <f>[3]AUTO!BA39</f>
        <v>44650</v>
      </c>
      <c r="F39" s="73">
        <f>[3]UF!AF39</f>
        <v>0</v>
      </c>
      <c r="G39" s="73">
        <f>'[3]CONT-RA10633'!AN39</f>
        <v>0</v>
      </c>
      <c r="H39" s="73">
        <f>'[3]SUPPL-10652'!L39</f>
        <v>0</v>
      </c>
      <c r="I39" s="73">
        <f t="shared" si="1"/>
        <v>1109764</v>
      </c>
    </row>
    <row r="40" spans="1:154" x14ac:dyDescent="0.3">
      <c r="A40" s="73" t="s">
        <v>152</v>
      </c>
      <c r="B40" s="56">
        <f>'[3]NEW GAA'!E40</f>
        <v>25893479</v>
      </c>
      <c r="C40" s="75">
        <f>'[3]NEW GAA'!AR40</f>
        <v>941168</v>
      </c>
      <c r="D40" s="139">
        <f t="shared" si="7"/>
        <v>26834647</v>
      </c>
      <c r="E40" s="75">
        <f>[3]AUTO!BA40</f>
        <v>209341</v>
      </c>
      <c r="F40" s="73">
        <f>[3]UF!AF40</f>
        <v>382305</v>
      </c>
      <c r="G40" s="73">
        <f>'[3]CONT-RA10633'!AN40</f>
        <v>334269</v>
      </c>
      <c r="H40" s="73">
        <f>'[3]SUPPL-10652'!L40</f>
        <v>0</v>
      </c>
      <c r="I40" s="73">
        <f t="shared" si="1"/>
        <v>27760562</v>
      </c>
    </row>
    <row r="41" spans="1:154" x14ac:dyDescent="0.3">
      <c r="A41" s="73" t="s">
        <v>129</v>
      </c>
      <c r="B41" s="56">
        <f>'[3]NEW GAA'!E41</f>
        <v>2897</v>
      </c>
      <c r="C41" s="75">
        <f>'[3]NEW GAA'!AR41</f>
        <v>128</v>
      </c>
      <c r="D41" s="139">
        <f t="shared" si="7"/>
        <v>3025</v>
      </c>
      <c r="E41" s="75">
        <f>[3]AUTO!BA41</f>
        <v>0</v>
      </c>
      <c r="F41" s="73">
        <f>[3]UF!AF41</f>
        <v>0</v>
      </c>
      <c r="G41" s="73">
        <f>'[3]CONT-RA10633'!AN41</f>
        <v>0</v>
      </c>
      <c r="H41" s="73">
        <f>'[3]SUPPL-10652'!L41</f>
        <v>0</v>
      </c>
      <c r="I41" s="73">
        <f t="shared" si="1"/>
        <v>3025</v>
      </c>
    </row>
    <row r="42" spans="1:154" x14ac:dyDescent="0.3">
      <c r="A42" s="73" t="s">
        <v>130</v>
      </c>
      <c r="B42" s="56">
        <f>'[3]NEW GAA'!E42</f>
        <v>20260782</v>
      </c>
      <c r="C42" s="75">
        <f>'[3]NEW GAA'!AR42</f>
        <v>1251754</v>
      </c>
      <c r="D42" s="139">
        <f t="shared" si="7"/>
        <v>21512536</v>
      </c>
      <c r="E42" s="75">
        <f>[3]AUTO!BA42</f>
        <v>785487</v>
      </c>
      <c r="F42" s="73">
        <f>[3]UF!AF42</f>
        <v>0</v>
      </c>
      <c r="G42" s="73">
        <f>'[3]CONT-RA10633'!AN42</f>
        <v>0</v>
      </c>
      <c r="H42" s="73">
        <f>'[3]SUPPL-10652'!L42</f>
        <v>0</v>
      </c>
      <c r="I42" s="73">
        <f t="shared" si="1"/>
        <v>22298023</v>
      </c>
    </row>
    <row r="43" spans="1:154" x14ac:dyDescent="0.3">
      <c r="A43" s="73" t="s">
        <v>131</v>
      </c>
      <c r="B43" s="56">
        <f>'[3]NEW GAA'!E43</f>
        <v>1114273</v>
      </c>
      <c r="C43" s="75">
        <f>'[3]NEW GAA'!AR43</f>
        <v>75031</v>
      </c>
      <c r="D43" s="139">
        <f t="shared" si="7"/>
        <v>1189304</v>
      </c>
      <c r="E43" s="75">
        <f>[3]AUTO!BA43</f>
        <v>61651</v>
      </c>
      <c r="F43" s="73">
        <f>[3]UF!AF43</f>
        <v>0</v>
      </c>
      <c r="G43" s="73">
        <f>'[3]CONT-RA10633'!AN43</f>
        <v>0</v>
      </c>
      <c r="H43" s="73">
        <f>'[3]SUPPL-10652'!L43</f>
        <v>0</v>
      </c>
      <c r="I43" s="73">
        <f t="shared" si="1"/>
        <v>1250955</v>
      </c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</row>
    <row r="44" spans="1:154" x14ac:dyDescent="0.3">
      <c r="A44" s="73" t="s">
        <v>132</v>
      </c>
      <c r="B44" s="56">
        <f>'[3]NEW GAA'!E44</f>
        <v>7754238</v>
      </c>
      <c r="C44" s="75">
        <f>'[3]NEW GAA'!AR44</f>
        <v>608974</v>
      </c>
      <c r="D44" s="139">
        <f t="shared" si="7"/>
        <v>8363212</v>
      </c>
      <c r="E44" s="75">
        <f>[3]AUTO!BA44</f>
        <v>756721</v>
      </c>
      <c r="F44" s="73">
        <f>[3]UF!AF44</f>
        <v>0</v>
      </c>
      <c r="G44" s="73">
        <f>'[3]CONT-RA10633'!AN44</f>
        <v>0</v>
      </c>
      <c r="H44" s="73">
        <f>'[3]SUPPL-10652'!L44</f>
        <v>0</v>
      </c>
      <c r="I44" s="73">
        <f t="shared" si="1"/>
        <v>9119933</v>
      </c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</row>
    <row r="45" spans="1:154" x14ac:dyDescent="0.3">
      <c r="A45" s="73" t="s">
        <v>133</v>
      </c>
      <c r="B45" s="56">
        <f>'[3]NEW GAA'!E45</f>
        <v>16814910</v>
      </c>
      <c r="C45" s="75">
        <f>'[3]NEW GAA'!AR45</f>
        <v>195832</v>
      </c>
      <c r="D45" s="139">
        <f t="shared" si="7"/>
        <v>17010742</v>
      </c>
      <c r="E45" s="75">
        <f>[3]AUTO!BA45</f>
        <v>150190</v>
      </c>
      <c r="F45" s="73">
        <f>[3]UF!AF45</f>
        <v>0</v>
      </c>
      <c r="G45" s="73">
        <f>'[3]CONT-RA10633'!AN45</f>
        <v>0</v>
      </c>
      <c r="H45" s="73">
        <f>'[3]SUPPL-10652'!L45</f>
        <v>0</v>
      </c>
      <c r="I45" s="73">
        <f t="shared" si="1"/>
        <v>17160932</v>
      </c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</row>
    <row r="46" spans="1:154" x14ac:dyDescent="0.3">
      <c r="A46" s="73" t="s">
        <v>134</v>
      </c>
      <c r="B46" s="56">
        <f>'[3]NEW GAA'!E46</f>
        <v>1821694</v>
      </c>
      <c r="C46" s="75">
        <f>'[3]NEW GAA'!AR46</f>
        <v>54043</v>
      </c>
      <c r="D46" s="139">
        <f t="shared" si="7"/>
        <v>1875737</v>
      </c>
      <c r="E46" s="75">
        <f>[3]AUTO!BA46</f>
        <v>61911</v>
      </c>
      <c r="F46" s="73">
        <f>[3]UF!AF46</f>
        <v>0</v>
      </c>
      <c r="G46" s="73">
        <f>'[3]CONT-RA10633'!AN46</f>
        <v>0</v>
      </c>
      <c r="H46" s="73">
        <f>'[3]SUPPL-10652'!L46</f>
        <v>0</v>
      </c>
      <c r="I46" s="73">
        <f t="shared" si="1"/>
        <v>1937648</v>
      </c>
    </row>
    <row r="47" spans="1:154" x14ac:dyDescent="0.3">
      <c r="A47" s="73" t="s">
        <v>135</v>
      </c>
      <c r="B47" s="56">
        <f>'[3]NEW GAA'!E47</f>
        <v>355101</v>
      </c>
      <c r="C47" s="75">
        <f>'[3]NEW GAA'!AR47</f>
        <v>48968</v>
      </c>
      <c r="D47" s="139">
        <f t="shared" si="7"/>
        <v>404069</v>
      </c>
      <c r="E47" s="75">
        <f>[3]AUTO!BA47</f>
        <v>20349</v>
      </c>
      <c r="F47" s="73">
        <f>[3]UF!AF47</f>
        <v>0</v>
      </c>
      <c r="G47" s="73">
        <f>'[3]CONT-RA10633'!AN47</f>
        <v>0</v>
      </c>
      <c r="H47" s="73">
        <f>'[3]SUPPL-10652'!L47</f>
        <v>0</v>
      </c>
      <c r="I47" s="73">
        <f t="shared" si="1"/>
        <v>424418</v>
      </c>
    </row>
    <row r="48" spans="1:154" hidden="1" x14ac:dyDescent="0.3">
      <c r="A48" s="73"/>
      <c r="B48" s="56"/>
      <c r="C48" s="75"/>
      <c r="D48" s="139"/>
      <c r="E48" s="75"/>
      <c r="F48" s="73"/>
      <c r="G48" s="73"/>
      <c r="H48" s="73"/>
      <c r="I48" s="73">
        <f t="shared" si="1"/>
        <v>0</v>
      </c>
    </row>
    <row r="49" spans="1:9" x14ac:dyDescent="0.3">
      <c r="A49" s="73" t="s">
        <v>136</v>
      </c>
      <c r="B49" s="227">
        <f t="shared" ref="B49:H49" si="8">SUM(B50:B53)+SUM(B56:B68)+SUM(B73:B88)</f>
        <v>9971936</v>
      </c>
      <c r="C49" s="233">
        <f t="shared" si="8"/>
        <v>497353</v>
      </c>
      <c r="D49" s="245">
        <f t="shared" si="8"/>
        <v>10469289</v>
      </c>
      <c r="E49" s="233">
        <f t="shared" si="8"/>
        <v>2488770</v>
      </c>
      <c r="F49" s="141">
        <f t="shared" si="8"/>
        <v>0</v>
      </c>
      <c r="G49" s="141">
        <f t="shared" si="8"/>
        <v>141182</v>
      </c>
      <c r="H49" s="141">
        <f t="shared" si="8"/>
        <v>0</v>
      </c>
      <c r="I49" s="268">
        <f t="shared" si="1"/>
        <v>13099241</v>
      </c>
    </row>
    <row r="50" spans="1:9" x14ac:dyDescent="0.3">
      <c r="A50" s="73" t="s">
        <v>53</v>
      </c>
      <c r="B50" s="56">
        <f>'[3]NEW GAA'!E50</f>
        <v>40000</v>
      </c>
      <c r="C50" s="75">
        <f>'[3]NEW GAA'!AR50</f>
        <v>0</v>
      </c>
      <c r="D50" s="139">
        <f>SUM(B50:C50)</f>
        <v>40000</v>
      </c>
      <c r="E50" s="75">
        <f>[3]AUTO!BA50</f>
        <v>0</v>
      </c>
      <c r="F50" s="73">
        <f>[3]UF!AF50</f>
        <v>0</v>
      </c>
      <c r="G50" s="73">
        <f>'[3]CONT-RA10633'!AN50</f>
        <v>0</v>
      </c>
      <c r="H50" s="73">
        <f>'[3]SUPPL-10652'!L50</f>
        <v>0</v>
      </c>
      <c r="I50" s="73">
        <f t="shared" si="1"/>
        <v>40000</v>
      </c>
    </row>
    <row r="51" spans="1:9" x14ac:dyDescent="0.3">
      <c r="A51" s="73" t="s">
        <v>54</v>
      </c>
      <c r="B51" s="56">
        <f>'[3]NEW GAA'!E51</f>
        <v>78250</v>
      </c>
      <c r="C51" s="75">
        <f>'[3]NEW GAA'!AR51</f>
        <v>695</v>
      </c>
      <c r="D51" s="139">
        <f>SUM(B51:C51)</f>
        <v>78945</v>
      </c>
      <c r="E51" s="75">
        <f>[3]AUTO!BA51</f>
        <v>2005</v>
      </c>
      <c r="F51" s="73">
        <f>[3]UF!AF51</f>
        <v>0</v>
      </c>
      <c r="G51" s="73">
        <f>'[3]CONT-RA10633'!AN51</f>
        <v>0</v>
      </c>
      <c r="H51" s="73">
        <f>'[3]SUPPL-10652'!L51</f>
        <v>0</v>
      </c>
      <c r="I51" s="73">
        <f t="shared" si="1"/>
        <v>80950</v>
      </c>
    </row>
    <row r="52" spans="1:9" x14ac:dyDescent="0.3">
      <c r="A52" s="73" t="s">
        <v>55</v>
      </c>
      <c r="B52" s="56">
        <f>'[3]NEW GAA'!E52</f>
        <v>82792</v>
      </c>
      <c r="C52" s="75">
        <f>'[3]NEW GAA'!AR52</f>
        <v>4146</v>
      </c>
      <c r="D52" s="139">
        <f>SUM(B52:C52)</f>
        <v>86938</v>
      </c>
      <c r="E52" s="75">
        <f>[3]AUTO!BA52</f>
        <v>4021</v>
      </c>
      <c r="F52" s="73">
        <f>[3]UF!AF52</f>
        <v>0</v>
      </c>
      <c r="G52" s="73">
        <f>'[3]CONT-RA10633'!AN52</f>
        <v>0</v>
      </c>
      <c r="H52" s="73">
        <f>'[3]SUPPL-10652'!L52</f>
        <v>0</v>
      </c>
      <c r="I52" s="73">
        <f t="shared" si="1"/>
        <v>90959</v>
      </c>
    </row>
    <row r="53" spans="1:9" x14ac:dyDescent="0.3">
      <c r="A53" s="73" t="s">
        <v>56</v>
      </c>
      <c r="B53" s="56">
        <f t="shared" ref="B53:G53" si="9">+B54+B55</f>
        <v>2368769</v>
      </c>
      <c r="C53" s="75">
        <f t="shared" si="9"/>
        <v>30737</v>
      </c>
      <c r="D53" s="139">
        <f t="shared" si="9"/>
        <v>2399506</v>
      </c>
      <c r="E53" s="75">
        <f t="shared" si="9"/>
        <v>1156446</v>
      </c>
      <c r="F53" s="73">
        <f t="shared" si="9"/>
        <v>0</v>
      </c>
      <c r="G53" s="73">
        <f t="shared" si="9"/>
        <v>83812</v>
      </c>
      <c r="H53" s="73">
        <f>'[3]SUPPL-10652'!L53</f>
        <v>0</v>
      </c>
      <c r="I53" s="73">
        <f t="shared" si="1"/>
        <v>3639764</v>
      </c>
    </row>
    <row r="54" spans="1:9" hidden="1" x14ac:dyDescent="0.3">
      <c r="A54" s="73" t="s">
        <v>137</v>
      </c>
      <c r="B54" s="56">
        <f>'[3]NEW GAA'!E54</f>
        <v>2138428</v>
      </c>
      <c r="C54" s="75">
        <f>'[3]NEW GAA'!AR54</f>
        <v>16369</v>
      </c>
      <c r="D54" s="139">
        <f>SUM(B54:C54)</f>
        <v>2154797</v>
      </c>
      <c r="E54" s="75">
        <f>[3]AUTO!BA54</f>
        <v>1141130</v>
      </c>
      <c r="F54" s="73">
        <f>[3]UF!AF54</f>
        <v>0</v>
      </c>
      <c r="G54" s="73">
        <f>'[3]CONT-RA10633'!AN54</f>
        <v>83812</v>
      </c>
      <c r="H54" s="73">
        <f>'[3]SUPPL-10652'!L54</f>
        <v>0</v>
      </c>
      <c r="I54" s="73">
        <f t="shared" si="1"/>
        <v>3379739</v>
      </c>
    </row>
    <row r="55" spans="1:9" hidden="1" x14ac:dyDescent="0.3">
      <c r="A55" s="73" t="s">
        <v>138</v>
      </c>
      <c r="B55" s="56">
        <f>'[3]NEW GAA'!E55</f>
        <v>230341</v>
      </c>
      <c r="C55" s="75">
        <f>'[3]NEW GAA'!AR55</f>
        <v>14368</v>
      </c>
      <c r="D55" s="139">
        <f>SUM(B55:C55)</f>
        <v>244709</v>
      </c>
      <c r="E55" s="75">
        <f>[3]AUTO!BA55</f>
        <v>15316</v>
      </c>
      <c r="F55" s="73">
        <f>[3]UF!AF55</f>
        <v>0</v>
      </c>
      <c r="G55" s="73">
        <f>'[3]CONT-RA10633'!AN55</f>
        <v>0</v>
      </c>
      <c r="H55" s="73">
        <f>'[3]SUPPL-10652'!L55</f>
        <v>0</v>
      </c>
      <c r="I55" s="73">
        <f t="shared" si="1"/>
        <v>260025</v>
      </c>
    </row>
    <row r="56" spans="1:9" x14ac:dyDescent="0.3">
      <c r="A56" s="73" t="s">
        <v>59</v>
      </c>
      <c r="B56" s="56">
        <f>'[3]NEW GAA'!E56</f>
        <v>41066</v>
      </c>
      <c r="C56" s="75">
        <f>'[3]NEW GAA'!AR56</f>
        <v>2265</v>
      </c>
      <c r="D56" s="139">
        <f>SUM(B56:C56)</f>
        <v>43331</v>
      </c>
      <c r="E56" s="75">
        <f>[3]AUTO!BA56</f>
        <v>2269</v>
      </c>
      <c r="F56" s="73">
        <f>[3]UF!AF56</f>
        <v>0</v>
      </c>
      <c r="G56" s="73">
        <f>'[3]CONT-RA10633'!AN56</f>
        <v>0</v>
      </c>
      <c r="H56" s="73">
        <f>'[3]SUPPL-10652'!L56</f>
        <v>0</v>
      </c>
      <c r="I56" s="73">
        <f t="shared" si="1"/>
        <v>45600</v>
      </c>
    </row>
    <row r="57" spans="1:9" x14ac:dyDescent="0.3">
      <c r="A57" s="73" t="s">
        <v>60</v>
      </c>
      <c r="B57" s="56">
        <f>'[3]NEW GAA'!E57</f>
        <v>119075</v>
      </c>
      <c r="C57" s="75">
        <f>'[3]NEW GAA'!AR57</f>
        <v>4282</v>
      </c>
      <c r="D57" s="139">
        <f>SUM(B57:C57)</f>
        <v>123357</v>
      </c>
      <c r="E57" s="75">
        <f>[3]AUTO!BA57</f>
        <v>80784</v>
      </c>
      <c r="F57" s="73">
        <f>[3]UF!AF57</f>
        <v>0</v>
      </c>
      <c r="G57" s="73">
        <f>'[3]CONT-RA10633'!AN57</f>
        <v>0</v>
      </c>
      <c r="H57" s="73">
        <f>'[3]SUPPL-10652'!L57</f>
        <v>0</v>
      </c>
      <c r="I57" s="73">
        <f t="shared" si="1"/>
        <v>204141</v>
      </c>
    </row>
    <row r="58" spans="1:9" x14ac:dyDescent="0.3">
      <c r="A58" s="73" t="s">
        <v>61</v>
      </c>
      <c r="B58" s="56">
        <f>'[3]NEW GAA'!E58</f>
        <v>477354</v>
      </c>
      <c r="C58" s="75">
        <f>'[3]NEW GAA'!AR58</f>
        <v>34189</v>
      </c>
      <c r="D58" s="139">
        <f t="shared" ref="D58:D67" si="10">SUM(B58:C58)</f>
        <v>511543</v>
      </c>
      <c r="E58" s="75">
        <f>[3]AUTO!BA58</f>
        <v>10245</v>
      </c>
      <c r="F58" s="73">
        <f>[3]UF!AF58</f>
        <v>0</v>
      </c>
      <c r="G58" s="73">
        <f>'[3]CONT-RA10633'!AN58</f>
        <v>0</v>
      </c>
      <c r="H58" s="73">
        <f>'[3]SUPPL-10652'!L58</f>
        <v>0</v>
      </c>
      <c r="I58" s="73">
        <f t="shared" si="1"/>
        <v>521788</v>
      </c>
    </row>
    <row r="59" spans="1:9" x14ac:dyDescent="0.3">
      <c r="A59" s="73" t="s">
        <v>62</v>
      </c>
      <c r="B59" s="56">
        <f>'[3]NEW GAA'!E59</f>
        <v>56824</v>
      </c>
      <c r="C59" s="75">
        <f>'[3]NEW GAA'!AR59</f>
        <v>931</v>
      </c>
      <c r="D59" s="139">
        <f t="shared" si="10"/>
        <v>57755</v>
      </c>
      <c r="E59" s="75">
        <f>[3]AUTO!BA59</f>
        <v>53724</v>
      </c>
      <c r="F59" s="73">
        <f>[3]UF!AF59</f>
        <v>0</v>
      </c>
      <c r="G59" s="73">
        <f>'[3]CONT-RA10633'!AN59</f>
        <v>0</v>
      </c>
      <c r="H59" s="73">
        <f>'[3]SUPPL-10652'!L59</f>
        <v>0</v>
      </c>
      <c r="I59" s="73">
        <f t="shared" si="1"/>
        <v>111479</v>
      </c>
    </row>
    <row r="60" spans="1:9" x14ac:dyDescent="0.3">
      <c r="A60" s="73" t="s">
        <v>220</v>
      </c>
      <c r="B60" s="56">
        <f>'[3]NEW GAA'!E60</f>
        <v>57976</v>
      </c>
      <c r="C60" s="75">
        <f>'[3]NEW GAA'!AR60</f>
        <v>1662</v>
      </c>
      <c r="D60" s="139">
        <f t="shared" si="10"/>
        <v>59638</v>
      </c>
      <c r="E60" s="75">
        <f>[3]AUTO!BA60</f>
        <v>2881</v>
      </c>
      <c r="F60" s="73">
        <f>[3]UF!AF60</f>
        <v>0</v>
      </c>
      <c r="G60" s="73">
        <f>'[3]CONT-RA10633'!AN60</f>
        <v>0</v>
      </c>
      <c r="H60" s="73">
        <f>'[3]SUPPL-10652'!L60</f>
        <v>0</v>
      </c>
      <c r="I60" s="73">
        <f t="shared" si="1"/>
        <v>62519</v>
      </c>
    </row>
    <row r="61" spans="1:9" x14ac:dyDescent="0.3">
      <c r="A61" s="73" t="s">
        <v>63</v>
      </c>
      <c r="B61" s="56">
        <f>'[3]NEW GAA'!E61</f>
        <v>63195</v>
      </c>
      <c r="C61" s="75">
        <f>'[3]NEW GAA'!AR61</f>
        <v>5258</v>
      </c>
      <c r="D61" s="139">
        <f t="shared" si="10"/>
        <v>68453</v>
      </c>
      <c r="E61" s="75">
        <f>[3]AUTO!BA61</f>
        <v>15662</v>
      </c>
      <c r="F61" s="73">
        <f>[3]UF!AF61</f>
        <v>0</v>
      </c>
      <c r="G61" s="73">
        <f>'[3]CONT-RA10633'!AN61</f>
        <v>0</v>
      </c>
      <c r="H61" s="73">
        <f>'[3]SUPPL-10652'!L61</f>
        <v>0</v>
      </c>
      <c r="I61" s="73">
        <f t="shared" si="1"/>
        <v>84115</v>
      </c>
    </row>
    <row r="62" spans="1:9" ht="13.5" customHeight="1" x14ac:dyDescent="0.3">
      <c r="A62" s="73" t="s">
        <v>178</v>
      </c>
      <c r="B62" s="56">
        <f>'[3]NEW GAA'!E62</f>
        <v>99057</v>
      </c>
      <c r="C62" s="75">
        <f>'[3]NEW GAA'!AR62</f>
        <v>3185</v>
      </c>
      <c r="D62" s="139">
        <f t="shared" si="10"/>
        <v>102242</v>
      </c>
      <c r="E62" s="75">
        <f>[3]AUTO!BA62</f>
        <v>3236</v>
      </c>
      <c r="F62" s="73">
        <f>[3]UF!AF62</f>
        <v>0</v>
      </c>
      <c r="G62" s="73">
        <f>'[3]CONT-RA10633'!AN62</f>
        <v>0</v>
      </c>
      <c r="H62" s="73">
        <f>'[3]SUPPL-10652'!L62</f>
        <v>0</v>
      </c>
      <c r="I62" s="73">
        <f t="shared" si="1"/>
        <v>105478</v>
      </c>
    </row>
    <row r="63" spans="1:9" x14ac:dyDescent="0.3">
      <c r="A63" s="73" t="s">
        <v>64</v>
      </c>
      <c r="B63" s="56">
        <f>'[3]NEW GAA'!E63</f>
        <v>189434</v>
      </c>
      <c r="C63" s="75">
        <f>'[3]NEW GAA'!AR63</f>
        <v>18035</v>
      </c>
      <c r="D63" s="139">
        <f t="shared" si="10"/>
        <v>207469</v>
      </c>
      <c r="E63" s="75">
        <f>[3]AUTO!BA63</f>
        <v>152996</v>
      </c>
      <c r="F63" s="73">
        <f>[3]UF!AF63</f>
        <v>0</v>
      </c>
      <c r="G63" s="73">
        <f>'[3]CONT-RA10633'!AN63</f>
        <v>0</v>
      </c>
      <c r="H63" s="73">
        <f>'[3]SUPPL-10652'!L63</f>
        <v>0</v>
      </c>
      <c r="I63" s="73">
        <f t="shared" si="1"/>
        <v>360465</v>
      </c>
    </row>
    <row r="64" spans="1:9" x14ac:dyDescent="0.3">
      <c r="A64" s="73" t="s">
        <v>65</v>
      </c>
      <c r="B64" s="56">
        <f>'[3]NEW GAA'!E64</f>
        <v>119507</v>
      </c>
      <c r="C64" s="75">
        <f>'[3]NEW GAA'!AR64</f>
        <v>3781</v>
      </c>
      <c r="D64" s="139">
        <f t="shared" si="10"/>
        <v>123288</v>
      </c>
      <c r="E64" s="75">
        <f>[3]AUTO!BA64</f>
        <v>3356</v>
      </c>
      <c r="F64" s="73">
        <f>[3]UF!AF64</f>
        <v>0</v>
      </c>
      <c r="G64" s="73">
        <f>'[3]CONT-RA10633'!AN64</f>
        <v>0</v>
      </c>
      <c r="H64" s="73">
        <f>'[3]SUPPL-10652'!L64</f>
        <v>0</v>
      </c>
      <c r="I64" s="73">
        <f t="shared" si="1"/>
        <v>126644</v>
      </c>
    </row>
    <row r="65" spans="1:9" x14ac:dyDescent="0.3">
      <c r="A65" s="73" t="s">
        <v>66</v>
      </c>
      <c r="B65" s="56">
        <f>'[3]NEW GAA'!E65</f>
        <v>99942</v>
      </c>
      <c r="C65" s="75">
        <f>'[3]NEW GAA'!AR65</f>
        <v>13882</v>
      </c>
      <c r="D65" s="139">
        <f t="shared" si="10"/>
        <v>113824</v>
      </c>
      <c r="E65" s="75">
        <f>[3]AUTO!BA65</f>
        <v>3386</v>
      </c>
      <c r="F65" s="73">
        <f>[3]UF!AF65</f>
        <v>0</v>
      </c>
      <c r="G65" s="73">
        <f>'[3]CONT-RA10633'!AN65</f>
        <v>0</v>
      </c>
      <c r="H65" s="73">
        <f>'[3]SUPPL-10652'!L65</f>
        <v>0</v>
      </c>
      <c r="I65" s="73">
        <f t="shared" si="1"/>
        <v>117210</v>
      </c>
    </row>
    <row r="66" spans="1:9" x14ac:dyDescent="0.3">
      <c r="A66" s="73" t="s">
        <v>67</v>
      </c>
      <c r="B66" s="56">
        <f>'[3]NEW GAA'!E66</f>
        <v>23287</v>
      </c>
      <c r="C66" s="75">
        <f>'[3]NEW GAA'!AR66</f>
        <v>1741</v>
      </c>
      <c r="D66" s="139">
        <f t="shared" si="10"/>
        <v>25028</v>
      </c>
      <c r="E66" s="75">
        <f>[3]AUTO!BA66</f>
        <v>56643</v>
      </c>
      <c r="F66" s="73">
        <f>[3]UF!AF66</f>
        <v>0</v>
      </c>
      <c r="G66" s="73">
        <f>'[3]CONT-RA10633'!AN66</f>
        <v>0</v>
      </c>
      <c r="H66" s="73">
        <f>'[3]SUPPL-10652'!L66</f>
        <v>0</v>
      </c>
      <c r="I66" s="73">
        <f t="shared" si="1"/>
        <v>81671</v>
      </c>
    </row>
    <row r="67" spans="1:9" x14ac:dyDescent="0.3">
      <c r="A67" s="73" t="s">
        <v>68</v>
      </c>
      <c r="B67" s="56">
        <f>'[3]NEW GAA'!E67</f>
        <v>154497</v>
      </c>
      <c r="C67" s="75">
        <f>'[3]NEW GAA'!AR67</f>
        <v>1793</v>
      </c>
      <c r="D67" s="139">
        <f t="shared" si="10"/>
        <v>156290</v>
      </c>
      <c r="E67" s="75">
        <f>[3]AUTO!BA67</f>
        <v>4117</v>
      </c>
      <c r="F67" s="73">
        <f>[3]UF!AF67</f>
        <v>0</v>
      </c>
      <c r="G67" s="73">
        <f>'[3]CONT-RA10633'!AN67</f>
        <v>0</v>
      </c>
      <c r="H67" s="73">
        <f>'[3]SUPPL-10652'!L67</f>
        <v>0</v>
      </c>
      <c r="I67" s="73">
        <f t="shared" si="1"/>
        <v>160407</v>
      </c>
    </row>
    <row r="68" spans="1:9" x14ac:dyDescent="0.3">
      <c r="A68" s="18" t="s">
        <v>69</v>
      </c>
      <c r="B68" s="74">
        <f t="shared" ref="B68:G68" si="11">SUM(B69:B72)</f>
        <v>1158430</v>
      </c>
      <c r="C68" s="269">
        <f t="shared" si="11"/>
        <v>17884</v>
      </c>
      <c r="D68" s="270">
        <f t="shared" si="11"/>
        <v>1176314</v>
      </c>
      <c r="E68" s="269">
        <f t="shared" si="11"/>
        <v>682781</v>
      </c>
      <c r="F68" s="271">
        <f t="shared" si="11"/>
        <v>0</v>
      </c>
      <c r="G68" s="271">
        <f t="shared" si="11"/>
        <v>28470</v>
      </c>
      <c r="H68" s="271"/>
      <c r="I68" s="271">
        <f t="shared" si="1"/>
        <v>1887565</v>
      </c>
    </row>
    <row r="69" spans="1:9" x14ac:dyDescent="0.3">
      <c r="A69" s="18" t="s">
        <v>70</v>
      </c>
      <c r="B69" s="56">
        <f>'[3]NEW GAA'!E69</f>
        <v>39165</v>
      </c>
      <c r="C69" s="75">
        <f>'[3]NEW GAA'!AR69</f>
        <v>2177</v>
      </c>
      <c r="D69" s="139">
        <f t="shared" ref="D69:D88" si="12">SUM(B69:C69)</f>
        <v>41342</v>
      </c>
      <c r="E69" s="75">
        <f>[3]AUTO!BA69</f>
        <v>668989</v>
      </c>
      <c r="F69" s="73">
        <f>[3]UF!AF69</f>
        <v>0</v>
      </c>
      <c r="G69" s="73">
        <f>'[3]CONT-RA10633'!AN69</f>
        <v>0</v>
      </c>
      <c r="H69" s="73">
        <f>'[3]SUPPL-10652'!L69</f>
        <v>0</v>
      </c>
      <c r="I69" s="73">
        <f t="shared" si="1"/>
        <v>710331</v>
      </c>
    </row>
    <row r="70" spans="1:9" x14ac:dyDescent="0.3">
      <c r="A70" s="18" t="s">
        <v>71</v>
      </c>
      <c r="B70" s="56">
        <f>'[3]NEW GAA'!E70</f>
        <v>743049</v>
      </c>
      <c r="C70" s="75">
        <f>'[3]NEW GAA'!AR70</f>
        <v>5381</v>
      </c>
      <c r="D70" s="139">
        <f t="shared" si="12"/>
        <v>748430</v>
      </c>
      <c r="E70" s="75">
        <f>[3]AUTO!BA70</f>
        <v>4660</v>
      </c>
      <c r="F70" s="73">
        <f>[3]UF!AF70</f>
        <v>0</v>
      </c>
      <c r="G70" s="73">
        <f>'[3]CONT-RA10633'!AN70</f>
        <v>0</v>
      </c>
      <c r="H70" s="73">
        <f>'[3]SUPPL-10652'!L70</f>
        <v>0</v>
      </c>
      <c r="I70" s="73">
        <f t="shared" si="1"/>
        <v>753090</v>
      </c>
    </row>
    <row r="71" spans="1:9" x14ac:dyDescent="0.3">
      <c r="A71" s="18" t="s">
        <v>72</v>
      </c>
      <c r="B71" s="56">
        <f>'[3]NEW GAA'!E71</f>
        <v>270221</v>
      </c>
      <c r="C71" s="75">
        <f>'[3]NEW GAA'!AR71</f>
        <v>5868</v>
      </c>
      <c r="D71" s="139">
        <f t="shared" si="12"/>
        <v>276089</v>
      </c>
      <c r="E71" s="75">
        <f>[3]AUTO!BA71</f>
        <v>4872</v>
      </c>
      <c r="F71" s="73">
        <f>[3]UF!AF71</f>
        <v>0</v>
      </c>
      <c r="G71" s="73">
        <f>'[3]CONT-RA10633'!AN71</f>
        <v>28470</v>
      </c>
      <c r="H71" s="73">
        <f>'[3]SUPPL-10652'!L71</f>
        <v>0</v>
      </c>
      <c r="I71" s="73">
        <f t="shared" si="1"/>
        <v>309431</v>
      </c>
    </row>
    <row r="72" spans="1:9" x14ac:dyDescent="0.3">
      <c r="A72" s="18" t="s">
        <v>73</v>
      </c>
      <c r="B72" s="56">
        <f>'[3]NEW GAA'!E72</f>
        <v>105995</v>
      </c>
      <c r="C72" s="75">
        <f>'[3]NEW GAA'!AR72</f>
        <v>4458</v>
      </c>
      <c r="D72" s="139">
        <f t="shared" si="12"/>
        <v>110453</v>
      </c>
      <c r="E72" s="75">
        <f>[3]AUTO!BA72</f>
        <v>4260</v>
      </c>
      <c r="F72" s="73">
        <f>[3]UF!AF72</f>
        <v>0</v>
      </c>
      <c r="G72" s="73">
        <f>'[3]CONT-RA10633'!AN72</f>
        <v>0</v>
      </c>
      <c r="H72" s="73">
        <f>'[3]SUPPL-10652'!L72</f>
        <v>0</v>
      </c>
      <c r="I72" s="73">
        <f t="shared" si="1"/>
        <v>114713</v>
      </c>
    </row>
    <row r="73" spans="1:9" x14ac:dyDescent="0.3">
      <c r="A73" s="18" t="s">
        <v>74</v>
      </c>
      <c r="B73" s="56">
        <f>'[3]NEW GAA'!E73</f>
        <v>774823</v>
      </c>
      <c r="C73" s="75">
        <f>'[3]NEW GAA'!AR73</f>
        <v>111031</v>
      </c>
      <c r="D73" s="139">
        <f t="shared" si="12"/>
        <v>885854</v>
      </c>
      <c r="E73" s="75">
        <f>[3]AUTO!BA73</f>
        <v>47467</v>
      </c>
      <c r="F73" s="73">
        <f>[3]UF!AF73</f>
        <v>0</v>
      </c>
      <c r="G73" s="73">
        <f>'[3]CONT-RA10633'!AN73</f>
        <v>0</v>
      </c>
      <c r="H73" s="73">
        <f>'[3]SUPPL-10652'!L73</f>
        <v>0</v>
      </c>
      <c r="I73" s="73">
        <f t="shared" ref="I73:I95" si="13">SUM(D73:H73)</f>
        <v>933321</v>
      </c>
    </row>
    <row r="74" spans="1:9" x14ac:dyDescent="0.3">
      <c r="A74" s="18" t="s">
        <v>139</v>
      </c>
      <c r="B74" s="56">
        <f>'[3]NEW GAA'!E74</f>
        <v>436779</v>
      </c>
      <c r="C74" s="75">
        <f>'[3]NEW GAA'!AR74</f>
        <v>43821</v>
      </c>
      <c r="D74" s="139">
        <f t="shared" si="12"/>
        <v>480600</v>
      </c>
      <c r="E74" s="75">
        <f>[3]AUTO!BA74</f>
        <v>32895</v>
      </c>
      <c r="F74" s="73">
        <f>[3]UF!AF74</f>
        <v>0</v>
      </c>
      <c r="G74" s="73">
        <f>'[3]CONT-RA10633'!AN74</f>
        <v>0</v>
      </c>
      <c r="H74" s="73">
        <f>'[3]SUPPL-10652'!L74</f>
        <v>0</v>
      </c>
      <c r="I74" s="73">
        <f t="shared" si="13"/>
        <v>513495</v>
      </c>
    </row>
    <row r="75" spans="1:9" x14ac:dyDescent="0.3">
      <c r="A75" s="18" t="s">
        <v>75</v>
      </c>
      <c r="B75" s="56">
        <f>'[3]NEW GAA'!E75</f>
        <v>530030</v>
      </c>
      <c r="C75" s="75">
        <f>'[3]NEW GAA'!AR75</f>
        <v>26547</v>
      </c>
      <c r="D75" s="139">
        <f t="shared" si="12"/>
        <v>556577</v>
      </c>
      <c r="E75" s="75">
        <f>[3]AUTO!BA75</f>
        <v>32338</v>
      </c>
      <c r="F75" s="73">
        <f>[3]UF!AF75</f>
        <v>0</v>
      </c>
      <c r="G75" s="73">
        <f>'[3]CONT-RA10633'!AN75</f>
        <v>0</v>
      </c>
      <c r="H75" s="73">
        <f>'[3]SUPPL-10652'!L75</f>
        <v>0</v>
      </c>
      <c r="I75" s="73">
        <f t="shared" si="13"/>
        <v>588915</v>
      </c>
    </row>
    <row r="76" spans="1:9" x14ac:dyDescent="0.3">
      <c r="A76" s="18" t="s">
        <v>76</v>
      </c>
      <c r="B76" s="56">
        <f>'[3]NEW GAA'!E76</f>
        <v>91622</v>
      </c>
      <c r="C76" s="75">
        <f>'[3]NEW GAA'!AR76</f>
        <v>3556</v>
      </c>
      <c r="D76" s="139">
        <f t="shared" si="12"/>
        <v>95178</v>
      </c>
      <c r="E76" s="75">
        <f>[3]AUTO!BA76</f>
        <v>3767</v>
      </c>
      <c r="F76" s="73">
        <f>[3]UF!AF76</f>
        <v>0</v>
      </c>
      <c r="G76" s="73">
        <f>'[3]CONT-RA10633'!AN76</f>
        <v>0</v>
      </c>
      <c r="H76" s="73">
        <f>'[3]SUPPL-10652'!L76</f>
        <v>0</v>
      </c>
      <c r="I76" s="73">
        <f t="shared" si="13"/>
        <v>98945</v>
      </c>
    </row>
    <row r="77" spans="1:9" x14ac:dyDescent="0.3">
      <c r="A77" s="18" t="s">
        <v>77</v>
      </c>
      <c r="B77" s="56">
        <f>'[3]NEW GAA'!E77</f>
        <v>314747</v>
      </c>
      <c r="C77" s="75">
        <f>'[3]NEW GAA'!AR77</f>
        <v>22145</v>
      </c>
      <c r="D77" s="139">
        <f t="shared" si="12"/>
        <v>336892</v>
      </c>
      <c r="E77" s="75">
        <f>[3]AUTO!BA77</f>
        <v>16825</v>
      </c>
      <c r="F77" s="73">
        <f>[3]UF!AF77</f>
        <v>0</v>
      </c>
      <c r="G77" s="73">
        <f>'[3]CONT-RA10633'!AN77</f>
        <v>0</v>
      </c>
      <c r="H77" s="73">
        <f>'[3]SUPPL-10652'!L77</f>
        <v>0</v>
      </c>
      <c r="I77" s="73">
        <f t="shared" si="13"/>
        <v>353717</v>
      </c>
    </row>
    <row r="78" spans="1:9" x14ac:dyDescent="0.3">
      <c r="A78" s="18" t="s">
        <v>78</v>
      </c>
      <c r="B78" s="56">
        <f>'[3]NEW GAA'!E78</f>
        <v>582280</v>
      </c>
      <c r="C78" s="75">
        <f>'[3]NEW GAA'!AR78</f>
        <v>5029</v>
      </c>
      <c r="D78" s="139">
        <f t="shared" si="12"/>
        <v>587309</v>
      </c>
      <c r="E78" s="75">
        <f>[3]AUTO!BA78</f>
        <v>0</v>
      </c>
      <c r="F78" s="73">
        <f>[3]UF!AF78</f>
        <v>0</v>
      </c>
      <c r="G78" s="73">
        <f>'[3]CONT-RA10633'!AN78</f>
        <v>0</v>
      </c>
      <c r="H78" s="73">
        <f>'[3]SUPPL-10652'!L78</f>
        <v>0</v>
      </c>
      <c r="I78" s="73">
        <f t="shared" si="13"/>
        <v>587309</v>
      </c>
    </row>
    <row r="79" spans="1:9" x14ac:dyDescent="0.3">
      <c r="A79" s="18" t="s">
        <v>179</v>
      </c>
      <c r="B79" s="56">
        <f>'[3]NEW GAA'!E79</f>
        <v>45826</v>
      </c>
      <c r="C79" s="75">
        <f>'[3]NEW GAA'!AR79</f>
        <v>2108</v>
      </c>
      <c r="D79" s="139">
        <f t="shared" si="12"/>
        <v>47934</v>
      </c>
      <c r="E79" s="75">
        <f>[3]AUTO!BA79</f>
        <v>2284</v>
      </c>
      <c r="F79" s="73">
        <f>[3]UF!AF79</f>
        <v>0</v>
      </c>
      <c r="G79" s="73">
        <f>'[3]CONT-RA10633'!AN79</f>
        <v>0</v>
      </c>
      <c r="H79" s="73">
        <f>'[3]SUPPL-10652'!L79</f>
        <v>0</v>
      </c>
      <c r="I79" s="73">
        <f t="shared" si="13"/>
        <v>50218</v>
      </c>
    </row>
    <row r="80" spans="1:9" x14ac:dyDescent="0.3">
      <c r="A80" s="18" t="s">
        <v>81</v>
      </c>
      <c r="B80" s="56">
        <f>'[3]NEW GAA'!E80</f>
        <v>168778</v>
      </c>
      <c r="C80" s="75">
        <f>'[3]NEW GAA'!AR80</f>
        <v>0</v>
      </c>
      <c r="D80" s="139">
        <f t="shared" si="12"/>
        <v>168778</v>
      </c>
      <c r="E80" s="75">
        <f>[3]AUTO!BA80</f>
        <v>837</v>
      </c>
      <c r="F80" s="73">
        <f>[3]UF!AF80</f>
        <v>0</v>
      </c>
      <c r="G80" s="73">
        <f>'[3]CONT-RA10633'!AN80</f>
        <v>0</v>
      </c>
      <c r="H80" s="73">
        <f>'[3]SUPPL-10652'!L80</f>
        <v>0</v>
      </c>
      <c r="I80" s="73">
        <f t="shared" si="13"/>
        <v>169615</v>
      </c>
    </row>
    <row r="81" spans="1:9" x14ac:dyDescent="0.3">
      <c r="A81" s="18" t="s">
        <v>140</v>
      </c>
      <c r="B81" s="56">
        <f>'[3]NEW GAA'!E81</f>
        <v>57265</v>
      </c>
      <c r="C81" s="75">
        <f>'[3]NEW GAA'!AR81</f>
        <v>6738</v>
      </c>
      <c r="D81" s="139">
        <f t="shared" si="12"/>
        <v>64003</v>
      </c>
      <c r="E81" s="75">
        <f>[3]AUTO!BA81</f>
        <v>19659</v>
      </c>
      <c r="F81" s="73">
        <f>[3]UF!AF81</f>
        <v>0</v>
      </c>
      <c r="G81" s="73">
        <f>'[3]CONT-RA10633'!AN81</f>
        <v>0</v>
      </c>
      <c r="H81" s="73">
        <f>'[3]SUPPL-10652'!L81</f>
        <v>0</v>
      </c>
      <c r="I81" s="73">
        <f t="shared" si="13"/>
        <v>83662</v>
      </c>
    </row>
    <row r="82" spans="1:9" x14ac:dyDescent="0.3">
      <c r="A82" s="18" t="s">
        <v>79</v>
      </c>
      <c r="B82" s="56">
        <f>'[3]NEW GAA'!E82</f>
        <v>897357</v>
      </c>
      <c r="C82" s="75">
        <f>'[3]NEW GAA'!AR82</f>
        <v>101288</v>
      </c>
      <c r="D82" s="139">
        <f t="shared" si="12"/>
        <v>998645</v>
      </c>
      <c r="E82" s="75">
        <f>[3]AUTO!BA82</f>
        <v>55710</v>
      </c>
      <c r="F82" s="73">
        <f>[3]UF!AF82</f>
        <v>0</v>
      </c>
      <c r="G82" s="73">
        <f>'[3]CONT-RA10633'!AN82</f>
        <v>0</v>
      </c>
      <c r="H82" s="73">
        <f>'[3]SUPPL-10652'!L82</f>
        <v>0</v>
      </c>
      <c r="I82" s="73">
        <f t="shared" si="13"/>
        <v>1054355</v>
      </c>
    </row>
    <row r="83" spans="1:9" x14ac:dyDescent="0.3">
      <c r="A83" s="18" t="s">
        <v>80</v>
      </c>
      <c r="B83" s="56">
        <f>'[3]NEW GAA'!E83</f>
        <v>114320</v>
      </c>
      <c r="C83" s="75">
        <f>'[3]NEW GAA'!AR83</f>
        <v>3264</v>
      </c>
      <c r="D83" s="139">
        <f t="shared" si="12"/>
        <v>117584</v>
      </c>
      <c r="E83" s="75">
        <f>[3]AUTO!BA83</f>
        <v>2484</v>
      </c>
      <c r="F83" s="73">
        <f>[3]UF!AF83</f>
        <v>0</v>
      </c>
      <c r="G83" s="73">
        <f>'[3]CONT-RA10633'!AN83</f>
        <v>0</v>
      </c>
      <c r="H83" s="73">
        <f>'[3]SUPPL-10652'!L83</f>
        <v>0</v>
      </c>
      <c r="I83" s="73">
        <f t="shared" si="13"/>
        <v>120068</v>
      </c>
    </row>
    <row r="84" spans="1:9" s="272" customFormat="1" x14ac:dyDescent="0.3">
      <c r="A84" s="18" t="s">
        <v>82</v>
      </c>
      <c r="B84" s="56">
        <f>'[3]NEW GAA'!E84</f>
        <v>186924</v>
      </c>
      <c r="C84" s="75">
        <f>'[3]NEW GAA'!AR84</f>
        <v>3893</v>
      </c>
      <c r="D84" s="139">
        <f t="shared" si="12"/>
        <v>190817</v>
      </c>
      <c r="E84" s="75">
        <f>[3]AUTO!BA84</f>
        <v>17379</v>
      </c>
      <c r="F84" s="73">
        <f>[3]UF!AF84</f>
        <v>0</v>
      </c>
      <c r="G84" s="73">
        <f>'[3]CONT-RA10633'!AN84</f>
        <v>0</v>
      </c>
      <c r="H84" s="73">
        <f>'[3]SUPPL-10652'!L84</f>
        <v>0</v>
      </c>
      <c r="I84" s="73">
        <f t="shared" si="13"/>
        <v>208196</v>
      </c>
    </row>
    <row r="85" spans="1:9" x14ac:dyDescent="0.3">
      <c r="A85" s="18" t="s">
        <v>83</v>
      </c>
      <c r="B85" s="56">
        <f>'[3]NEW GAA'!E85</f>
        <v>117773</v>
      </c>
      <c r="C85" s="75">
        <f>'[3]NEW GAA'!AR85</f>
        <v>4773</v>
      </c>
      <c r="D85" s="139">
        <f t="shared" si="12"/>
        <v>122546</v>
      </c>
      <c r="E85" s="75">
        <f>[3]AUTO!BA85</f>
        <v>4911</v>
      </c>
      <c r="F85" s="73">
        <f>[3]UF!AF85</f>
        <v>0</v>
      </c>
      <c r="G85" s="73">
        <f>'[3]CONT-RA10633'!AN85</f>
        <v>0</v>
      </c>
      <c r="H85" s="73">
        <f>'[3]SUPPL-10652'!L85</f>
        <v>0</v>
      </c>
      <c r="I85" s="73">
        <f t="shared" si="13"/>
        <v>127457</v>
      </c>
    </row>
    <row r="86" spans="1:9" x14ac:dyDescent="0.3">
      <c r="A86" s="18" t="s">
        <v>210</v>
      </c>
      <c r="B86" s="56">
        <f>'[3]NEW GAA'!E86</f>
        <v>72232</v>
      </c>
      <c r="C86" s="75">
        <f>'[3]NEW GAA'!AR86</f>
        <v>1435</v>
      </c>
      <c r="D86" s="139">
        <f t="shared" si="12"/>
        <v>73667</v>
      </c>
      <c r="E86" s="75">
        <f>[3]AUTO!BA86</f>
        <v>0</v>
      </c>
      <c r="F86" s="73">
        <f>[3]UF!AF86</f>
        <v>0</v>
      </c>
      <c r="G86" s="73">
        <f>'[3]CONT-RA10633'!AN86</f>
        <v>28900</v>
      </c>
      <c r="H86" s="73">
        <f>'[3]SUPPL-10652'!L86</f>
        <v>0</v>
      </c>
      <c r="I86" s="73">
        <f t="shared" si="13"/>
        <v>102567</v>
      </c>
    </row>
    <row r="87" spans="1:9" ht="13.5" customHeight="1" x14ac:dyDescent="0.3">
      <c r="A87" s="18" t="s">
        <v>84</v>
      </c>
      <c r="B87" s="56">
        <f>'[3]NEW GAA'!E87</f>
        <v>36433</v>
      </c>
      <c r="C87" s="75">
        <f>'[3]NEW GAA'!AR87</f>
        <v>2502</v>
      </c>
      <c r="D87" s="139">
        <f t="shared" si="12"/>
        <v>38935</v>
      </c>
      <c r="E87" s="75">
        <f>[3]AUTO!BA87</f>
        <v>2054</v>
      </c>
      <c r="F87" s="73">
        <f>[3]UF!AF87</f>
        <v>0</v>
      </c>
      <c r="G87" s="73">
        <f>'[3]CONT-RA10633'!AN87</f>
        <v>0</v>
      </c>
      <c r="H87" s="73">
        <f>'[3]SUPPL-10652'!L87</f>
        <v>0</v>
      </c>
      <c r="I87" s="73">
        <f t="shared" si="13"/>
        <v>40989</v>
      </c>
    </row>
    <row r="88" spans="1:9" x14ac:dyDescent="0.3">
      <c r="A88" s="18" t="s">
        <v>85</v>
      </c>
      <c r="B88" s="56">
        <f>'[3]NEW GAA'!E88</f>
        <v>315292</v>
      </c>
      <c r="C88" s="75">
        <f>'[3]NEW GAA'!AR88</f>
        <v>14757</v>
      </c>
      <c r="D88" s="139">
        <f t="shared" si="12"/>
        <v>330049</v>
      </c>
      <c r="E88" s="75">
        <f>[3]AUTO!BA88</f>
        <v>15608</v>
      </c>
      <c r="F88" s="73">
        <f>[3]UF!AF88</f>
        <v>0</v>
      </c>
      <c r="G88" s="73">
        <f>'[3]CONT-RA10633'!AN88</f>
        <v>0</v>
      </c>
      <c r="H88" s="73">
        <f>'[3]SUPPL-10652'!L88</f>
        <v>0</v>
      </c>
      <c r="I88" s="73">
        <f t="shared" si="13"/>
        <v>345657</v>
      </c>
    </row>
    <row r="89" spans="1:9" hidden="1" x14ac:dyDescent="0.3">
      <c r="A89" s="228"/>
      <c r="B89" s="56"/>
      <c r="C89" s="75"/>
      <c r="D89" s="139"/>
      <c r="E89" s="75"/>
      <c r="F89" s="73"/>
      <c r="G89" s="73"/>
      <c r="H89" s="73"/>
      <c r="I89" s="73">
        <f t="shared" si="13"/>
        <v>0</v>
      </c>
    </row>
    <row r="90" spans="1:9" ht="14.25" customHeight="1" x14ac:dyDescent="0.3">
      <c r="A90" s="73" t="s">
        <v>147</v>
      </c>
      <c r="B90" s="56"/>
      <c r="C90" s="75">
        <f>'[3]NEW GAA'!AR90</f>
        <v>82939323</v>
      </c>
      <c r="D90" s="139">
        <f t="shared" ref="D90:D95" si="14">SUM(B90:C90)</f>
        <v>82939323</v>
      </c>
      <c r="E90" s="75">
        <f>[3]AUTO!BA90</f>
        <v>9822681</v>
      </c>
      <c r="F90" s="73">
        <f>[3]UF!AF90</f>
        <v>0</v>
      </c>
      <c r="G90" s="73">
        <f>'[3]CONT-RA10633'!AN90</f>
        <v>2192902</v>
      </c>
      <c r="H90" s="73">
        <f>'[3]SUPPL-10652'!L90</f>
        <v>9735863</v>
      </c>
      <c r="I90" s="73">
        <f t="shared" si="13"/>
        <v>104690769</v>
      </c>
    </row>
    <row r="91" spans="1:9" ht="15" customHeight="1" x14ac:dyDescent="0.3">
      <c r="A91" s="229" t="s">
        <v>148</v>
      </c>
      <c r="B91" s="56"/>
      <c r="C91" s="75">
        <f>SUM(C92:C93)</f>
        <v>8024025</v>
      </c>
      <c r="D91" s="273">
        <f t="shared" si="14"/>
        <v>8024025</v>
      </c>
      <c r="E91" s="236">
        <f>SUM(E92:E93)</f>
        <v>389860429</v>
      </c>
      <c r="F91" s="229">
        <f>SUM(F92:F93)</f>
        <v>0</v>
      </c>
      <c r="G91" s="229">
        <f>SUM(G92:G93)</f>
        <v>5923565</v>
      </c>
      <c r="H91" s="229">
        <f>SUM(H92:H93)</f>
        <v>0</v>
      </c>
      <c r="I91" s="229">
        <f t="shared" si="13"/>
        <v>403808019</v>
      </c>
    </row>
    <row r="92" spans="1:9" ht="14.25" hidden="1" customHeight="1" x14ac:dyDescent="0.3">
      <c r="A92" s="229" t="s">
        <v>149</v>
      </c>
      <c r="B92" s="56">
        <f>'[3]NEW GAA'!E92</f>
        <v>0</v>
      </c>
      <c r="C92" s="75">
        <f>'[3]NEW GAA'!AR92</f>
        <v>6239215</v>
      </c>
      <c r="D92" s="139">
        <f t="shared" si="14"/>
        <v>6239215</v>
      </c>
      <c r="E92" s="75">
        <f>[3]AUTO!BA92</f>
        <v>389860429</v>
      </c>
      <c r="F92" s="73">
        <f>[3]UF!AF92</f>
        <v>0</v>
      </c>
      <c r="G92" s="73">
        <f>'[3]CONT-RA10633'!AN92</f>
        <v>156293</v>
      </c>
      <c r="H92" s="73"/>
      <c r="I92" s="73">
        <f t="shared" si="13"/>
        <v>396255937</v>
      </c>
    </row>
    <row r="93" spans="1:9" ht="14.25" hidden="1" customHeight="1" x14ac:dyDescent="0.3">
      <c r="A93" s="229" t="s">
        <v>150</v>
      </c>
      <c r="B93" s="56">
        <f>'[3]NEW GAA'!E93</f>
        <v>0</v>
      </c>
      <c r="C93" s="75">
        <f>'[3]NEW GAA'!AR93</f>
        <v>1784810</v>
      </c>
      <c r="D93" s="139">
        <f t="shared" si="14"/>
        <v>1784810</v>
      </c>
      <c r="E93" s="75">
        <f>[3]AUTO!BA93</f>
        <v>0</v>
      </c>
      <c r="F93" s="73">
        <f>[3]UF!AF93</f>
        <v>0</v>
      </c>
      <c r="G93" s="73">
        <f>'[3]CONT-RA10633'!AN93</f>
        <v>5767272</v>
      </c>
      <c r="H93" s="73">
        <f>'[3]SUPPL-10652'!L93</f>
        <v>0</v>
      </c>
      <c r="I93" s="73">
        <f t="shared" si="13"/>
        <v>7552082</v>
      </c>
    </row>
    <row r="94" spans="1:9" x14ac:dyDescent="0.3">
      <c r="A94" s="73" t="s">
        <v>151</v>
      </c>
      <c r="B94" s="56">
        <f>'[3]NEW GAA'!E94</f>
        <v>0</v>
      </c>
      <c r="C94" s="75">
        <f>'[3]NEW GAA'!AR94</f>
        <v>1981642</v>
      </c>
      <c r="D94" s="139">
        <f t="shared" si="14"/>
        <v>1981642</v>
      </c>
      <c r="E94" s="75">
        <f>[3]AUTO!BA94</f>
        <v>2072</v>
      </c>
      <c r="F94" s="73">
        <f>[3]UF!AF94</f>
        <v>0</v>
      </c>
      <c r="G94" s="73">
        <f>'[3]CONT-RA10633'!AN94</f>
        <v>0</v>
      </c>
      <c r="H94" s="73"/>
      <c r="I94" s="73">
        <f t="shared" si="13"/>
        <v>1983714</v>
      </c>
    </row>
    <row r="95" spans="1:9" ht="14.25" customHeight="1" x14ac:dyDescent="0.3">
      <c r="A95" s="228" t="s">
        <v>338</v>
      </c>
      <c r="B95" s="56">
        <f>'[3]NEW GAA'!E95</f>
        <v>0</v>
      </c>
      <c r="C95" s="75">
        <f>'[3]NEW GAA'!AR95</f>
        <v>0</v>
      </c>
      <c r="D95" s="139">
        <f t="shared" si="14"/>
        <v>0</v>
      </c>
      <c r="E95" s="75">
        <f>[3]AUTO!BA95</f>
        <v>372863000</v>
      </c>
      <c r="F95" s="73">
        <f>[3]UF!AF95</f>
        <v>0</v>
      </c>
      <c r="G95" s="73">
        <f>'[3]CONT-RA10633'!AN95</f>
        <v>0</v>
      </c>
      <c r="H95" s="73"/>
      <c r="I95" s="73">
        <f t="shared" si="13"/>
        <v>372863000</v>
      </c>
    </row>
    <row r="96" spans="1:9" ht="7.5" hidden="1" customHeight="1" x14ac:dyDescent="0.3">
      <c r="A96" s="274"/>
      <c r="B96" s="56"/>
      <c r="C96" s="75"/>
      <c r="D96" s="139"/>
      <c r="E96" s="75"/>
      <c r="F96" s="73"/>
      <c r="G96" s="73"/>
      <c r="H96" s="73"/>
      <c r="I96" s="73"/>
    </row>
    <row r="97" spans="1:159" ht="21" customHeight="1" thickBot="1" x14ac:dyDescent="0.35">
      <c r="A97" s="275" t="s">
        <v>13</v>
      </c>
      <c r="B97" s="231">
        <f t="shared" ref="B97:I97" si="15">SUM(B7:B13)+SUM(B16:B21)+SUM(B24:B26)+SUM(B29:B30)+SUM(B33:B49)+B91+B95+B90+B94</f>
        <v>1274231552</v>
      </c>
      <c r="C97" s="231">
        <f t="shared" si="15"/>
        <v>225846089</v>
      </c>
      <c r="D97" s="231">
        <f t="shared" si="15"/>
        <v>1500077641</v>
      </c>
      <c r="E97" s="231">
        <f t="shared" si="15"/>
        <v>823379826</v>
      </c>
      <c r="F97" s="241">
        <f t="shared" si="15"/>
        <v>11562825</v>
      </c>
      <c r="G97" s="241">
        <f t="shared" si="15"/>
        <v>40019550</v>
      </c>
      <c r="H97" s="241">
        <f t="shared" si="15"/>
        <v>22449903</v>
      </c>
      <c r="I97" s="241">
        <f t="shared" si="15"/>
        <v>2397489745</v>
      </c>
    </row>
    <row r="98" spans="1:159" ht="14.4" thickTop="1" x14ac:dyDescent="0.3">
      <c r="B98" s="211"/>
      <c r="D98" s="212"/>
      <c r="G98" s="277"/>
      <c r="H98" s="277"/>
    </row>
    <row r="99" spans="1:159" x14ac:dyDescent="0.3">
      <c r="B99" s="211"/>
      <c r="G99" s="276"/>
      <c r="H99" s="276"/>
    </row>
    <row r="100" spans="1:159" x14ac:dyDescent="0.3">
      <c r="B100" s="211"/>
    </row>
    <row r="101" spans="1:159" x14ac:dyDescent="0.3">
      <c r="B101" s="211"/>
    </row>
    <row r="102" spans="1:159" s="210" customFormat="1" x14ac:dyDescent="0.3">
      <c r="B102" s="211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</row>
    <row r="103" spans="1:159" s="210" customFormat="1" x14ac:dyDescent="0.3">
      <c r="B103" s="211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</row>
    <row r="104" spans="1:159" s="210" customFormat="1" x14ac:dyDescent="0.3">
      <c r="B104" s="211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</row>
    <row r="105" spans="1:159" s="210" customFormat="1" x14ac:dyDescent="0.3">
      <c r="B105" s="211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</row>
    <row r="106" spans="1:159" s="210" customFormat="1" x14ac:dyDescent="0.3">
      <c r="B106" s="211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</row>
    <row r="107" spans="1:159" s="210" customFormat="1" x14ac:dyDescent="0.3">
      <c r="B107" s="211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</row>
    <row r="108" spans="1:159" s="210" customFormat="1" x14ac:dyDescent="0.3">
      <c r="B108" s="211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</row>
    <row r="109" spans="1:159" s="210" customFormat="1" x14ac:dyDescent="0.3">
      <c r="B109" s="211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</row>
    <row r="110" spans="1:159" s="210" customFormat="1" x14ac:dyDescent="0.3">
      <c r="B110" s="211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</row>
    <row r="111" spans="1:159" s="210" customFormat="1" x14ac:dyDescent="0.3">
      <c r="B111" s="211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</row>
    <row r="112" spans="1:159" s="210" customFormat="1" x14ac:dyDescent="0.3">
      <c r="B112" s="211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</row>
    <row r="113" spans="2:159" s="210" customFormat="1" x14ac:dyDescent="0.3">
      <c r="B113" s="211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</row>
    <row r="114" spans="2:159" s="210" customFormat="1" x14ac:dyDescent="0.3">
      <c r="B114" s="211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</row>
    <row r="115" spans="2:159" s="210" customFormat="1" x14ac:dyDescent="0.3">
      <c r="B115" s="211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</row>
    <row r="116" spans="2:159" s="210" customFormat="1" x14ac:dyDescent="0.3">
      <c r="B116" s="211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  <c r="EX116" s="93"/>
      <c r="EY116" s="93"/>
      <c r="EZ116" s="93"/>
      <c r="FA116" s="93"/>
      <c r="FB116" s="93"/>
      <c r="FC116" s="93"/>
    </row>
    <row r="117" spans="2:159" s="210" customFormat="1" x14ac:dyDescent="0.3">
      <c r="B117" s="211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  <c r="EX117" s="93"/>
      <c r="EY117" s="93"/>
      <c r="EZ117" s="93"/>
      <c r="FA117" s="93"/>
      <c r="FB117" s="93"/>
      <c r="FC117" s="93"/>
    </row>
    <row r="118" spans="2:159" s="210" customFormat="1" x14ac:dyDescent="0.3">
      <c r="B118" s="211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  <c r="EX118" s="93"/>
      <c r="EY118" s="93"/>
      <c r="EZ118" s="93"/>
      <c r="FA118" s="93"/>
      <c r="FB118" s="93"/>
      <c r="FC118" s="93"/>
    </row>
    <row r="119" spans="2:159" s="210" customFormat="1" x14ac:dyDescent="0.3">
      <c r="B119" s="211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  <c r="EX119" s="93"/>
      <c r="EY119" s="93"/>
      <c r="EZ119" s="93"/>
      <c r="FA119" s="93"/>
      <c r="FB119" s="93"/>
      <c r="FC119" s="93"/>
    </row>
    <row r="120" spans="2:159" s="210" customFormat="1" x14ac:dyDescent="0.3">
      <c r="B120" s="211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  <c r="EX120" s="93"/>
      <c r="EY120" s="93"/>
      <c r="EZ120" s="93"/>
      <c r="FA120" s="93"/>
      <c r="FB120" s="93"/>
      <c r="FC120" s="93"/>
    </row>
    <row r="121" spans="2:159" s="210" customFormat="1" x14ac:dyDescent="0.3">
      <c r="B121" s="211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</row>
    <row r="122" spans="2:159" s="210" customFormat="1" x14ac:dyDescent="0.3">
      <c r="B122" s="211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</row>
    <row r="123" spans="2:159" s="210" customFormat="1" x14ac:dyDescent="0.3">
      <c r="B123" s="211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</row>
    <row r="124" spans="2:159" s="210" customFormat="1" x14ac:dyDescent="0.3">
      <c r="B124" s="211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</row>
    <row r="125" spans="2:159" s="210" customFormat="1" x14ac:dyDescent="0.3">
      <c r="B125" s="211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</row>
    <row r="126" spans="2:159" s="210" customFormat="1" x14ac:dyDescent="0.3">
      <c r="B126" s="211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  <c r="EX126" s="93"/>
      <c r="EY126" s="93"/>
      <c r="EZ126" s="93"/>
      <c r="FA126" s="93"/>
      <c r="FB126" s="93"/>
      <c r="FC126" s="93"/>
    </row>
    <row r="127" spans="2:159" s="210" customFormat="1" x14ac:dyDescent="0.3">
      <c r="B127" s="211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</row>
    <row r="128" spans="2:159" s="210" customFormat="1" x14ac:dyDescent="0.3">
      <c r="B128" s="211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</row>
    <row r="129" spans="2:159" s="210" customFormat="1" x14ac:dyDescent="0.3">
      <c r="B129" s="211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3"/>
      <c r="BQ129" s="93"/>
      <c r="BR129" s="93"/>
      <c r="BS129" s="93"/>
      <c r="BT129" s="93"/>
      <c r="BU129" s="93"/>
      <c r="BV129" s="93"/>
      <c r="BW129" s="93"/>
      <c r="BX129" s="93"/>
      <c r="BY129" s="93"/>
      <c r="BZ129" s="93"/>
      <c r="CA129" s="93"/>
      <c r="CB129" s="93"/>
      <c r="CC129" s="93"/>
      <c r="CD129" s="93"/>
      <c r="CE129" s="93"/>
      <c r="CF129" s="93"/>
      <c r="CG129" s="93"/>
      <c r="CH129" s="93"/>
      <c r="CI129" s="93"/>
      <c r="CJ129" s="93"/>
      <c r="CK129" s="93"/>
      <c r="CL129" s="93"/>
      <c r="CM129" s="93"/>
      <c r="CN129" s="93"/>
      <c r="CO129" s="93"/>
      <c r="CP129" s="93"/>
      <c r="CQ129" s="93"/>
      <c r="CR129" s="93"/>
      <c r="CS129" s="93"/>
      <c r="CT129" s="93"/>
      <c r="CU129" s="93"/>
      <c r="CV129" s="93"/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</row>
    <row r="130" spans="2:159" s="210" customFormat="1" x14ac:dyDescent="0.3">
      <c r="B130" s="211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</row>
    <row r="131" spans="2:159" s="210" customFormat="1" x14ac:dyDescent="0.3">
      <c r="B131" s="211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  <c r="EX131" s="93"/>
      <c r="EY131" s="93"/>
      <c r="EZ131" s="93"/>
      <c r="FA131" s="93"/>
      <c r="FB131" s="93"/>
      <c r="FC131" s="93"/>
    </row>
    <row r="132" spans="2:159" s="210" customFormat="1" x14ac:dyDescent="0.3">
      <c r="B132" s="211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</row>
    <row r="133" spans="2:159" s="210" customFormat="1" x14ac:dyDescent="0.3">
      <c r="B133" s="211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  <c r="EX133" s="93"/>
      <c r="EY133" s="93"/>
      <c r="EZ133" s="93"/>
      <c r="FA133" s="93"/>
      <c r="FB133" s="93"/>
      <c r="FC133" s="93"/>
    </row>
    <row r="134" spans="2:159" s="210" customFormat="1" x14ac:dyDescent="0.3">
      <c r="B134" s="211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93"/>
      <c r="BJ134" s="93"/>
      <c r="BK134" s="93"/>
      <c r="BL134" s="93"/>
      <c r="BM134" s="93"/>
      <c r="BN134" s="93"/>
      <c r="BO134" s="93"/>
      <c r="BP134" s="93"/>
      <c r="BQ134" s="93"/>
      <c r="BR134" s="93"/>
      <c r="BS134" s="93"/>
      <c r="BT134" s="93"/>
      <c r="BU134" s="93"/>
      <c r="BV134" s="93"/>
      <c r="BW134" s="93"/>
      <c r="BX134" s="93"/>
      <c r="BY134" s="93"/>
      <c r="BZ134" s="93"/>
      <c r="CA134" s="93"/>
      <c r="CB134" s="93"/>
      <c r="CC134" s="93"/>
      <c r="CD134" s="93"/>
      <c r="CE134" s="93"/>
      <c r="CF134" s="93"/>
      <c r="CG134" s="93"/>
      <c r="CH134" s="93"/>
      <c r="CI134" s="93"/>
      <c r="CJ134" s="93"/>
      <c r="CK134" s="93"/>
      <c r="CL134" s="93"/>
      <c r="CM134" s="93"/>
      <c r="CN134" s="93"/>
      <c r="CO134" s="93"/>
      <c r="CP134" s="93"/>
      <c r="CQ134" s="93"/>
      <c r="CR134" s="93"/>
      <c r="CS134" s="93"/>
      <c r="CT134" s="93"/>
      <c r="CU134" s="93"/>
      <c r="CV134" s="93"/>
      <c r="CW134" s="93"/>
      <c r="CX134" s="93"/>
      <c r="CY134" s="93"/>
      <c r="CZ134" s="93"/>
      <c r="DA134" s="93"/>
      <c r="DB134" s="93"/>
      <c r="DC134" s="93"/>
      <c r="DD134" s="93"/>
      <c r="DE134" s="93"/>
      <c r="DF134" s="93"/>
      <c r="DG134" s="93"/>
      <c r="DH134" s="93"/>
      <c r="DI134" s="93"/>
      <c r="DJ134" s="93"/>
      <c r="DK134" s="93"/>
      <c r="DL134" s="93"/>
      <c r="DM134" s="93"/>
      <c r="DN134" s="93"/>
      <c r="DO134" s="93"/>
      <c r="DP134" s="93"/>
      <c r="DQ134" s="93"/>
      <c r="DR134" s="93"/>
      <c r="DS134" s="93"/>
      <c r="DT134" s="93"/>
      <c r="DU134" s="93"/>
      <c r="DV134" s="93"/>
      <c r="DW134" s="93"/>
      <c r="DX134" s="93"/>
      <c r="DY134" s="93"/>
      <c r="DZ134" s="93"/>
      <c r="EA134" s="93"/>
      <c r="EB134" s="93"/>
      <c r="EC134" s="93"/>
      <c r="ED134" s="93"/>
      <c r="EE134" s="93"/>
      <c r="EF134" s="93"/>
      <c r="EG134" s="93"/>
      <c r="EH134" s="93"/>
      <c r="EI134" s="93"/>
      <c r="EJ134" s="93"/>
      <c r="EK134" s="93"/>
      <c r="EL134" s="93"/>
      <c r="EM134" s="93"/>
      <c r="EN134" s="93"/>
      <c r="EO134" s="93"/>
      <c r="EP134" s="93"/>
      <c r="EQ134" s="93"/>
      <c r="ER134" s="93"/>
      <c r="ES134" s="93"/>
      <c r="ET134" s="93"/>
      <c r="EU134" s="93"/>
      <c r="EV134" s="93"/>
      <c r="EW134" s="93"/>
      <c r="EX134" s="93"/>
      <c r="EY134" s="93"/>
      <c r="EZ134" s="93"/>
      <c r="FA134" s="93"/>
      <c r="FB134" s="93"/>
      <c r="FC134" s="93"/>
    </row>
    <row r="135" spans="2:159" s="210" customFormat="1" x14ac:dyDescent="0.3">
      <c r="B135" s="211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  <c r="DL135" s="93"/>
      <c r="DM135" s="93"/>
      <c r="DN135" s="93"/>
      <c r="DO135" s="93"/>
      <c r="DP135" s="93"/>
      <c r="DQ135" s="93"/>
      <c r="DR135" s="93"/>
      <c r="DS135" s="93"/>
      <c r="DT135" s="93"/>
      <c r="DU135" s="93"/>
      <c r="DV135" s="93"/>
      <c r="DW135" s="93"/>
      <c r="DX135" s="93"/>
      <c r="DY135" s="93"/>
      <c r="DZ135" s="93"/>
      <c r="EA135" s="93"/>
      <c r="EB135" s="93"/>
      <c r="EC135" s="93"/>
      <c r="ED135" s="93"/>
      <c r="EE135" s="93"/>
      <c r="EF135" s="93"/>
      <c r="EG135" s="93"/>
      <c r="EH135" s="93"/>
      <c r="EI135" s="93"/>
      <c r="EJ135" s="93"/>
      <c r="EK135" s="93"/>
      <c r="EL135" s="93"/>
      <c r="EM135" s="93"/>
      <c r="EN135" s="93"/>
      <c r="EO135" s="93"/>
      <c r="EP135" s="93"/>
      <c r="EQ135" s="93"/>
      <c r="ER135" s="93"/>
      <c r="ES135" s="93"/>
      <c r="ET135" s="93"/>
      <c r="EU135" s="93"/>
      <c r="EV135" s="93"/>
      <c r="EW135" s="93"/>
      <c r="EX135" s="93"/>
      <c r="EY135" s="93"/>
      <c r="EZ135" s="93"/>
      <c r="FA135" s="93"/>
      <c r="FB135" s="93"/>
      <c r="FC135" s="93"/>
    </row>
    <row r="136" spans="2:159" s="210" customFormat="1" x14ac:dyDescent="0.3">
      <c r="B136" s="211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</row>
    <row r="137" spans="2:159" s="210" customFormat="1" x14ac:dyDescent="0.3">
      <c r="B137" s="211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  <c r="DL137" s="93"/>
      <c r="DM137" s="93"/>
      <c r="DN137" s="93"/>
      <c r="DO137" s="93"/>
      <c r="DP137" s="93"/>
      <c r="DQ137" s="93"/>
      <c r="DR137" s="93"/>
      <c r="DS137" s="93"/>
      <c r="DT137" s="93"/>
      <c r="DU137" s="93"/>
      <c r="DV137" s="93"/>
      <c r="DW137" s="93"/>
      <c r="DX137" s="93"/>
      <c r="DY137" s="93"/>
      <c r="DZ137" s="93"/>
      <c r="EA137" s="93"/>
      <c r="EB137" s="93"/>
      <c r="EC137" s="93"/>
      <c r="ED137" s="93"/>
      <c r="EE137" s="93"/>
      <c r="EF137" s="93"/>
      <c r="EG137" s="93"/>
      <c r="EH137" s="93"/>
      <c r="EI137" s="93"/>
      <c r="EJ137" s="93"/>
      <c r="EK137" s="93"/>
      <c r="EL137" s="93"/>
      <c r="EM137" s="93"/>
      <c r="EN137" s="93"/>
      <c r="EO137" s="93"/>
      <c r="EP137" s="93"/>
      <c r="EQ137" s="93"/>
      <c r="ER137" s="93"/>
      <c r="ES137" s="93"/>
      <c r="ET137" s="93"/>
      <c r="EU137" s="93"/>
      <c r="EV137" s="93"/>
      <c r="EW137" s="93"/>
      <c r="EX137" s="93"/>
      <c r="EY137" s="93"/>
      <c r="EZ137" s="93"/>
      <c r="FA137" s="93"/>
      <c r="FB137" s="93"/>
      <c r="FC137" s="93"/>
    </row>
    <row r="138" spans="2:159" s="210" customFormat="1" x14ac:dyDescent="0.3">
      <c r="B138" s="211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  <c r="DL138" s="93"/>
      <c r="DM138" s="93"/>
      <c r="DN138" s="93"/>
      <c r="DO138" s="93"/>
      <c r="DP138" s="93"/>
      <c r="DQ138" s="93"/>
      <c r="DR138" s="93"/>
      <c r="DS138" s="93"/>
      <c r="DT138" s="93"/>
      <c r="DU138" s="93"/>
      <c r="DV138" s="93"/>
      <c r="DW138" s="93"/>
      <c r="DX138" s="93"/>
      <c r="DY138" s="93"/>
      <c r="DZ138" s="93"/>
      <c r="EA138" s="93"/>
      <c r="EB138" s="93"/>
      <c r="EC138" s="93"/>
      <c r="ED138" s="93"/>
      <c r="EE138" s="93"/>
      <c r="EF138" s="93"/>
      <c r="EG138" s="93"/>
      <c r="EH138" s="93"/>
      <c r="EI138" s="93"/>
      <c r="EJ138" s="93"/>
      <c r="EK138" s="93"/>
      <c r="EL138" s="93"/>
      <c r="EM138" s="93"/>
      <c r="EN138" s="93"/>
      <c r="EO138" s="93"/>
      <c r="EP138" s="93"/>
      <c r="EQ138" s="93"/>
      <c r="ER138" s="93"/>
      <c r="ES138" s="93"/>
      <c r="ET138" s="93"/>
      <c r="EU138" s="93"/>
      <c r="EV138" s="93"/>
      <c r="EW138" s="93"/>
      <c r="EX138" s="93"/>
      <c r="EY138" s="93"/>
      <c r="EZ138" s="93"/>
      <c r="FA138" s="93"/>
      <c r="FB138" s="93"/>
      <c r="FC138" s="93"/>
    </row>
    <row r="139" spans="2:159" s="210" customFormat="1" x14ac:dyDescent="0.3">
      <c r="B139" s="211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  <c r="DL139" s="93"/>
      <c r="DM139" s="93"/>
      <c r="DN139" s="93"/>
      <c r="DO139" s="93"/>
      <c r="DP139" s="93"/>
      <c r="DQ139" s="93"/>
      <c r="DR139" s="93"/>
      <c r="DS139" s="93"/>
      <c r="DT139" s="93"/>
      <c r="DU139" s="93"/>
      <c r="DV139" s="93"/>
      <c r="DW139" s="93"/>
      <c r="DX139" s="93"/>
      <c r="DY139" s="93"/>
      <c r="DZ139" s="93"/>
      <c r="EA139" s="93"/>
      <c r="EB139" s="93"/>
      <c r="EC139" s="93"/>
      <c r="ED139" s="93"/>
      <c r="EE139" s="93"/>
      <c r="EF139" s="93"/>
      <c r="EG139" s="93"/>
      <c r="EH139" s="93"/>
      <c r="EI139" s="93"/>
      <c r="EJ139" s="93"/>
      <c r="EK139" s="93"/>
      <c r="EL139" s="93"/>
      <c r="EM139" s="93"/>
      <c r="EN139" s="93"/>
      <c r="EO139" s="93"/>
      <c r="EP139" s="93"/>
      <c r="EQ139" s="93"/>
      <c r="ER139" s="93"/>
      <c r="ES139" s="93"/>
      <c r="ET139" s="93"/>
      <c r="EU139" s="93"/>
      <c r="EV139" s="93"/>
      <c r="EW139" s="93"/>
      <c r="EX139" s="93"/>
      <c r="EY139" s="93"/>
      <c r="EZ139" s="93"/>
      <c r="FA139" s="93"/>
      <c r="FB139" s="93"/>
      <c r="FC139" s="93"/>
    </row>
    <row r="140" spans="2:159" s="210" customFormat="1" x14ac:dyDescent="0.3">
      <c r="B140" s="211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93"/>
      <c r="DP140" s="93"/>
      <c r="DQ140" s="93"/>
      <c r="DR140" s="93"/>
      <c r="DS140" s="93"/>
      <c r="DT140" s="93"/>
      <c r="DU140" s="93"/>
      <c r="DV140" s="93"/>
      <c r="DW140" s="93"/>
      <c r="DX140" s="93"/>
      <c r="DY140" s="93"/>
      <c r="DZ140" s="93"/>
      <c r="EA140" s="93"/>
      <c r="EB140" s="93"/>
      <c r="EC140" s="93"/>
      <c r="ED140" s="93"/>
      <c r="EE140" s="93"/>
      <c r="EF140" s="93"/>
      <c r="EG140" s="93"/>
      <c r="EH140" s="93"/>
      <c r="EI140" s="93"/>
      <c r="EJ140" s="93"/>
      <c r="EK140" s="93"/>
      <c r="EL140" s="93"/>
      <c r="EM140" s="93"/>
      <c r="EN140" s="93"/>
      <c r="EO140" s="93"/>
      <c r="EP140" s="93"/>
      <c r="EQ140" s="93"/>
      <c r="ER140" s="93"/>
      <c r="ES140" s="93"/>
      <c r="ET140" s="93"/>
      <c r="EU140" s="93"/>
      <c r="EV140" s="93"/>
      <c r="EW140" s="93"/>
      <c r="EX140" s="93"/>
      <c r="EY140" s="93"/>
      <c r="EZ140" s="93"/>
      <c r="FA140" s="93"/>
      <c r="FB140" s="93"/>
      <c r="FC140" s="93"/>
    </row>
    <row r="141" spans="2:159" s="210" customFormat="1" x14ac:dyDescent="0.3">
      <c r="B141" s="211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  <c r="DL141" s="93"/>
      <c r="DM141" s="93"/>
      <c r="DN141" s="93"/>
      <c r="DO141" s="93"/>
      <c r="DP141" s="93"/>
      <c r="DQ141" s="93"/>
      <c r="DR141" s="93"/>
      <c r="DS141" s="93"/>
      <c r="DT141" s="93"/>
      <c r="DU141" s="93"/>
      <c r="DV141" s="93"/>
      <c r="DW141" s="93"/>
      <c r="DX141" s="93"/>
      <c r="DY141" s="93"/>
      <c r="DZ141" s="93"/>
      <c r="EA141" s="93"/>
      <c r="EB141" s="93"/>
      <c r="EC141" s="93"/>
      <c r="ED141" s="93"/>
      <c r="EE141" s="93"/>
      <c r="EF141" s="93"/>
      <c r="EG141" s="93"/>
      <c r="EH141" s="93"/>
      <c r="EI141" s="93"/>
      <c r="EJ141" s="93"/>
      <c r="EK141" s="93"/>
      <c r="EL141" s="93"/>
      <c r="EM141" s="93"/>
      <c r="EN141" s="93"/>
      <c r="EO141" s="93"/>
      <c r="EP141" s="93"/>
      <c r="EQ141" s="93"/>
      <c r="ER141" s="93"/>
      <c r="ES141" s="93"/>
      <c r="ET141" s="93"/>
      <c r="EU141" s="93"/>
      <c r="EV141" s="93"/>
      <c r="EW141" s="93"/>
      <c r="EX141" s="93"/>
      <c r="EY141" s="93"/>
      <c r="EZ141" s="93"/>
      <c r="FA141" s="93"/>
      <c r="FB141" s="93"/>
      <c r="FC141" s="93"/>
    </row>
    <row r="142" spans="2:159" s="210" customFormat="1" x14ac:dyDescent="0.3">
      <c r="B142" s="211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  <c r="DL142" s="93"/>
      <c r="DM142" s="93"/>
      <c r="DN142" s="93"/>
      <c r="DO142" s="93"/>
      <c r="DP142" s="93"/>
      <c r="DQ142" s="93"/>
      <c r="DR142" s="93"/>
      <c r="DS142" s="93"/>
      <c r="DT142" s="93"/>
      <c r="DU142" s="93"/>
      <c r="DV142" s="93"/>
      <c r="DW142" s="93"/>
      <c r="DX142" s="93"/>
      <c r="DY142" s="93"/>
      <c r="DZ142" s="93"/>
      <c r="EA142" s="93"/>
      <c r="EB142" s="93"/>
      <c r="EC142" s="93"/>
      <c r="ED142" s="93"/>
      <c r="EE142" s="93"/>
      <c r="EF142" s="93"/>
      <c r="EG142" s="93"/>
      <c r="EH142" s="93"/>
      <c r="EI142" s="93"/>
      <c r="EJ142" s="93"/>
      <c r="EK142" s="93"/>
      <c r="EL142" s="93"/>
      <c r="EM142" s="93"/>
      <c r="EN142" s="93"/>
      <c r="EO142" s="93"/>
      <c r="EP142" s="93"/>
      <c r="EQ142" s="93"/>
      <c r="ER142" s="93"/>
      <c r="ES142" s="93"/>
      <c r="ET142" s="93"/>
      <c r="EU142" s="93"/>
      <c r="EV142" s="93"/>
      <c r="EW142" s="93"/>
      <c r="EX142" s="93"/>
      <c r="EY142" s="93"/>
      <c r="EZ142" s="93"/>
      <c r="FA142" s="93"/>
      <c r="FB142" s="93"/>
      <c r="FC142" s="93"/>
    </row>
    <row r="143" spans="2:159" s="210" customFormat="1" x14ac:dyDescent="0.3">
      <c r="B143" s="211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  <c r="DL143" s="93"/>
      <c r="DM143" s="93"/>
      <c r="DN143" s="93"/>
      <c r="DO143" s="93"/>
      <c r="DP143" s="93"/>
      <c r="DQ143" s="93"/>
      <c r="DR143" s="93"/>
      <c r="DS143" s="93"/>
      <c r="DT143" s="93"/>
      <c r="DU143" s="93"/>
      <c r="DV143" s="93"/>
      <c r="DW143" s="93"/>
      <c r="DX143" s="93"/>
      <c r="DY143" s="93"/>
      <c r="DZ143" s="93"/>
      <c r="EA143" s="93"/>
      <c r="EB143" s="93"/>
      <c r="EC143" s="93"/>
      <c r="ED143" s="93"/>
      <c r="EE143" s="93"/>
      <c r="EF143" s="93"/>
      <c r="EG143" s="93"/>
      <c r="EH143" s="93"/>
      <c r="EI143" s="93"/>
      <c r="EJ143" s="93"/>
      <c r="EK143" s="93"/>
      <c r="EL143" s="93"/>
      <c r="EM143" s="93"/>
      <c r="EN143" s="93"/>
      <c r="EO143" s="93"/>
      <c r="EP143" s="93"/>
      <c r="EQ143" s="93"/>
      <c r="ER143" s="93"/>
      <c r="ES143" s="93"/>
      <c r="ET143" s="93"/>
      <c r="EU143" s="93"/>
      <c r="EV143" s="93"/>
      <c r="EW143" s="93"/>
      <c r="EX143" s="93"/>
      <c r="EY143" s="93"/>
      <c r="EZ143" s="93"/>
      <c r="FA143" s="93"/>
      <c r="FB143" s="93"/>
      <c r="FC143" s="93"/>
    </row>
    <row r="144" spans="2:159" s="210" customFormat="1" x14ac:dyDescent="0.3">
      <c r="B144" s="211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  <c r="DL144" s="93"/>
      <c r="DM144" s="93"/>
      <c r="DN144" s="93"/>
      <c r="DO144" s="93"/>
      <c r="DP144" s="93"/>
      <c r="DQ144" s="93"/>
      <c r="DR144" s="93"/>
      <c r="DS144" s="93"/>
      <c r="DT144" s="93"/>
      <c r="DU144" s="93"/>
      <c r="DV144" s="93"/>
      <c r="DW144" s="93"/>
      <c r="DX144" s="93"/>
      <c r="DY144" s="93"/>
      <c r="DZ144" s="93"/>
      <c r="EA144" s="93"/>
      <c r="EB144" s="93"/>
      <c r="EC144" s="93"/>
      <c r="ED144" s="93"/>
      <c r="EE144" s="93"/>
      <c r="EF144" s="93"/>
      <c r="EG144" s="93"/>
      <c r="EH144" s="93"/>
      <c r="EI144" s="93"/>
      <c r="EJ144" s="93"/>
      <c r="EK144" s="93"/>
      <c r="EL144" s="93"/>
      <c r="EM144" s="93"/>
      <c r="EN144" s="93"/>
      <c r="EO144" s="93"/>
      <c r="EP144" s="93"/>
      <c r="EQ144" s="93"/>
      <c r="ER144" s="93"/>
      <c r="ES144" s="93"/>
      <c r="ET144" s="93"/>
      <c r="EU144" s="93"/>
      <c r="EV144" s="93"/>
      <c r="EW144" s="93"/>
      <c r="EX144" s="93"/>
      <c r="EY144" s="93"/>
      <c r="EZ144" s="93"/>
      <c r="FA144" s="93"/>
      <c r="FB144" s="93"/>
      <c r="FC144" s="93"/>
    </row>
    <row r="145" spans="2:159" s="210" customFormat="1" x14ac:dyDescent="0.3">
      <c r="B145" s="211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93"/>
      <c r="BJ145" s="93"/>
      <c r="BK145" s="93"/>
      <c r="BL145" s="93"/>
      <c r="BM145" s="93"/>
      <c r="BN145" s="93"/>
      <c r="BO145" s="93"/>
      <c r="BP145" s="93"/>
      <c r="BQ145" s="93"/>
      <c r="BR145" s="93"/>
      <c r="BS145" s="93"/>
      <c r="BT145" s="93"/>
      <c r="BU145" s="93"/>
      <c r="BV145" s="93"/>
      <c r="BW145" s="93"/>
      <c r="BX145" s="93"/>
      <c r="BY145" s="93"/>
      <c r="BZ145" s="93"/>
      <c r="CA145" s="93"/>
      <c r="CB145" s="93"/>
      <c r="CC145" s="93"/>
      <c r="CD145" s="93"/>
      <c r="CE145" s="93"/>
      <c r="CF145" s="9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93"/>
      <c r="DL145" s="93"/>
      <c r="DM145" s="93"/>
      <c r="DN145" s="93"/>
      <c r="DO145" s="93"/>
      <c r="DP145" s="93"/>
      <c r="DQ145" s="93"/>
      <c r="DR145" s="93"/>
      <c r="DS145" s="93"/>
      <c r="DT145" s="93"/>
      <c r="DU145" s="93"/>
      <c r="DV145" s="93"/>
      <c r="DW145" s="93"/>
      <c r="DX145" s="93"/>
      <c r="DY145" s="93"/>
      <c r="DZ145" s="93"/>
      <c r="EA145" s="93"/>
      <c r="EB145" s="93"/>
      <c r="EC145" s="93"/>
      <c r="ED145" s="93"/>
      <c r="EE145" s="93"/>
      <c r="EF145" s="93"/>
      <c r="EG145" s="93"/>
      <c r="EH145" s="93"/>
      <c r="EI145" s="93"/>
      <c r="EJ145" s="93"/>
      <c r="EK145" s="93"/>
      <c r="EL145" s="93"/>
      <c r="EM145" s="93"/>
      <c r="EN145" s="93"/>
      <c r="EO145" s="93"/>
      <c r="EP145" s="93"/>
      <c r="EQ145" s="93"/>
      <c r="ER145" s="93"/>
      <c r="ES145" s="93"/>
      <c r="ET145" s="93"/>
      <c r="EU145" s="93"/>
      <c r="EV145" s="93"/>
      <c r="EW145" s="93"/>
      <c r="EX145" s="93"/>
      <c r="EY145" s="93"/>
      <c r="EZ145" s="93"/>
      <c r="FA145" s="93"/>
      <c r="FB145" s="93"/>
      <c r="FC145" s="93"/>
    </row>
    <row r="146" spans="2:159" s="210" customFormat="1" x14ac:dyDescent="0.3">
      <c r="B146" s="211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93"/>
      <c r="BM146" s="93"/>
      <c r="BN146" s="93"/>
      <c r="BO146" s="93"/>
      <c r="BP146" s="93"/>
      <c r="BQ146" s="93"/>
      <c r="BR146" s="93"/>
      <c r="BS146" s="93"/>
      <c r="BT146" s="93"/>
      <c r="BU146" s="93"/>
      <c r="BV146" s="93"/>
      <c r="BW146" s="93"/>
      <c r="BX146" s="93"/>
      <c r="BY146" s="93"/>
      <c r="BZ146" s="93"/>
      <c r="CA146" s="93"/>
      <c r="CB146" s="93"/>
      <c r="CC146" s="93"/>
      <c r="CD146" s="93"/>
      <c r="CE146" s="93"/>
      <c r="CF146" s="9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93"/>
      <c r="DL146" s="93"/>
      <c r="DM146" s="93"/>
      <c r="DN146" s="93"/>
      <c r="DO146" s="93"/>
      <c r="DP146" s="93"/>
      <c r="DQ146" s="93"/>
      <c r="DR146" s="93"/>
      <c r="DS146" s="93"/>
      <c r="DT146" s="93"/>
      <c r="DU146" s="93"/>
      <c r="DV146" s="93"/>
      <c r="DW146" s="93"/>
      <c r="DX146" s="93"/>
      <c r="DY146" s="93"/>
      <c r="DZ146" s="93"/>
      <c r="EA146" s="93"/>
      <c r="EB146" s="93"/>
      <c r="EC146" s="93"/>
      <c r="ED146" s="93"/>
      <c r="EE146" s="93"/>
      <c r="EF146" s="93"/>
      <c r="EG146" s="93"/>
      <c r="EH146" s="93"/>
      <c r="EI146" s="93"/>
      <c r="EJ146" s="93"/>
      <c r="EK146" s="93"/>
      <c r="EL146" s="93"/>
      <c r="EM146" s="93"/>
      <c r="EN146" s="93"/>
      <c r="EO146" s="93"/>
      <c r="EP146" s="93"/>
      <c r="EQ146" s="93"/>
      <c r="ER146" s="93"/>
      <c r="ES146" s="93"/>
      <c r="ET146" s="93"/>
      <c r="EU146" s="93"/>
      <c r="EV146" s="93"/>
      <c r="EW146" s="93"/>
      <c r="EX146" s="93"/>
      <c r="EY146" s="93"/>
      <c r="EZ146" s="93"/>
      <c r="FA146" s="93"/>
      <c r="FB146" s="93"/>
      <c r="FC146" s="93"/>
    </row>
    <row r="147" spans="2:159" s="210" customFormat="1" x14ac:dyDescent="0.3">
      <c r="B147" s="211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3"/>
      <c r="BQ147" s="93"/>
      <c r="BR147" s="93"/>
      <c r="BS147" s="93"/>
      <c r="BT147" s="93"/>
      <c r="BU147" s="93"/>
      <c r="BV147" s="93"/>
      <c r="BW147" s="93"/>
      <c r="BX147" s="93"/>
      <c r="BY147" s="93"/>
      <c r="BZ147" s="93"/>
      <c r="CA147" s="93"/>
      <c r="CB147" s="93"/>
      <c r="CC147" s="93"/>
      <c r="CD147" s="93"/>
      <c r="CE147" s="93"/>
      <c r="CF147" s="9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93"/>
      <c r="DL147" s="93"/>
      <c r="DM147" s="93"/>
      <c r="DN147" s="93"/>
      <c r="DO147" s="93"/>
      <c r="DP147" s="93"/>
      <c r="DQ147" s="93"/>
      <c r="DR147" s="93"/>
      <c r="DS147" s="93"/>
      <c r="DT147" s="93"/>
      <c r="DU147" s="93"/>
      <c r="DV147" s="93"/>
      <c r="DW147" s="93"/>
      <c r="DX147" s="93"/>
      <c r="DY147" s="93"/>
      <c r="DZ147" s="93"/>
      <c r="EA147" s="93"/>
      <c r="EB147" s="93"/>
      <c r="EC147" s="93"/>
      <c r="ED147" s="93"/>
      <c r="EE147" s="93"/>
      <c r="EF147" s="93"/>
      <c r="EG147" s="93"/>
      <c r="EH147" s="93"/>
      <c r="EI147" s="93"/>
      <c r="EJ147" s="93"/>
      <c r="EK147" s="93"/>
      <c r="EL147" s="93"/>
      <c r="EM147" s="93"/>
      <c r="EN147" s="93"/>
      <c r="EO147" s="93"/>
      <c r="EP147" s="93"/>
      <c r="EQ147" s="93"/>
      <c r="ER147" s="93"/>
      <c r="ES147" s="93"/>
      <c r="ET147" s="93"/>
      <c r="EU147" s="93"/>
      <c r="EV147" s="93"/>
      <c r="EW147" s="93"/>
      <c r="EX147" s="93"/>
      <c r="EY147" s="93"/>
      <c r="EZ147" s="93"/>
      <c r="FA147" s="93"/>
      <c r="FB147" s="93"/>
      <c r="FC147" s="93"/>
    </row>
    <row r="148" spans="2:159" s="210" customFormat="1" x14ac:dyDescent="0.3">
      <c r="B148" s="211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93"/>
      <c r="DL148" s="93"/>
      <c r="DM148" s="93"/>
      <c r="DN148" s="93"/>
      <c r="DO148" s="93"/>
      <c r="DP148" s="93"/>
      <c r="DQ148" s="93"/>
      <c r="DR148" s="93"/>
      <c r="DS148" s="93"/>
      <c r="DT148" s="93"/>
      <c r="DU148" s="93"/>
      <c r="DV148" s="93"/>
      <c r="DW148" s="93"/>
      <c r="DX148" s="93"/>
      <c r="DY148" s="93"/>
      <c r="DZ148" s="93"/>
      <c r="EA148" s="93"/>
      <c r="EB148" s="93"/>
      <c r="EC148" s="93"/>
      <c r="ED148" s="93"/>
      <c r="EE148" s="93"/>
      <c r="EF148" s="93"/>
      <c r="EG148" s="93"/>
      <c r="EH148" s="93"/>
      <c r="EI148" s="93"/>
      <c r="EJ148" s="93"/>
      <c r="EK148" s="93"/>
      <c r="EL148" s="93"/>
      <c r="EM148" s="93"/>
      <c r="EN148" s="93"/>
      <c r="EO148" s="93"/>
      <c r="EP148" s="93"/>
      <c r="EQ148" s="93"/>
      <c r="ER148" s="93"/>
      <c r="ES148" s="93"/>
      <c r="ET148" s="93"/>
      <c r="EU148" s="93"/>
      <c r="EV148" s="93"/>
      <c r="EW148" s="93"/>
      <c r="EX148" s="93"/>
      <c r="EY148" s="93"/>
      <c r="EZ148" s="93"/>
      <c r="FA148" s="93"/>
      <c r="FB148" s="93"/>
      <c r="FC148" s="93"/>
    </row>
    <row r="149" spans="2:159" s="210" customFormat="1" x14ac:dyDescent="0.3">
      <c r="B149" s="211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93"/>
      <c r="BJ149" s="93"/>
      <c r="BK149" s="93"/>
      <c r="BL149" s="93"/>
      <c r="BM149" s="93"/>
      <c r="BN149" s="93"/>
      <c r="BO149" s="93"/>
      <c r="BP149" s="93"/>
      <c r="BQ149" s="93"/>
      <c r="BR149" s="93"/>
      <c r="BS149" s="93"/>
      <c r="BT149" s="93"/>
      <c r="BU149" s="93"/>
      <c r="BV149" s="93"/>
      <c r="BW149" s="93"/>
      <c r="BX149" s="93"/>
      <c r="BY149" s="93"/>
      <c r="BZ149" s="93"/>
      <c r="CA149" s="93"/>
      <c r="CB149" s="93"/>
      <c r="CC149" s="93"/>
      <c r="CD149" s="93"/>
      <c r="CE149" s="93"/>
      <c r="CF149" s="9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93"/>
      <c r="DL149" s="93"/>
      <c r="DM149" s="93"/>
      <c r="DN149" s="93"/>
      <c r="DO149" s="93"/>
      <c r="DP149" s="93"/>
      <c r="DQ149" s="93"/>
      <c r="DR149" s="93"/>
      <c r="DS149" s="93"/>
      <c r="DT149" s="93"/>
      <c r="DU149" s="93"/>
      <c r="DV149" s="93"/>
      <c r="DW149" s="93"/>
      <c r="DX149" s="93"/>
      <c r="DY149" s="93"/>
      <c r="DZ149" s="93"/>
      <c r="EA149" s="93"/>
      <c r="EB149" s="93"/>
      <c r="EC149" s="93"/>
      <c r="ED149" s="93"/>
      <c r="EE149" s="93"/>
      <c r="EF149" s="93"/>
      <c r="EG149" s="93"/>
      <c r="EH149" s="93"/>
      <c r="EI149" s="93"/>
      <c r="EJ149" s="93"/>
      <c r="EK149" s="93"/>
      <c r="EL149" s="93"/>
      <c r="EM149" s="93"/>
      <c r="EN149" s="93"/>
      <c r="EO149" s="93"/>
      <c r="EP149" s="93"/>
      <c r="EQ149" s="93"/>
      <c r="ER149" s="93"/>
      <c r="ES149" s="93"/>
      <c r="ET149" s="93"/>
      <c r="EU149" s="93"/>
      <c r="EV149" s="93"/>
      <c r="EW149" s="93"/>
      <c r="EX149" s="93"/>
      <c r="EY149" s="93"/>
      <c r="EZ149" s="93"/>
      <c r="FA149" s="93"/>
      <c r="FB149" s="93"/>
      <c r="FC149" s="93"/>
    </row>
    <row r="150" spans="2:159" s="210" customFormat="1" x14ac:dyDescent="0.3">
      <c r="B150" s="211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3"/>
      <c r="BQ150" s="93"/>
      <c r="BR150" s="93"/>
      <c r="BS150" s="93"/>
      <c r="BT150" s="93"/>
      <c r="BU150" s="93"/>
      <c r="BV150" s="93"/>
      <c r="BW150" s="93"/>
      <c r="BX150" s="93"/>
      <c r="BY150" s="93"/>
      <c r="BZ150" s="93"/>
      <c r="CA150" s="93"/>
      <c r="CB150" s="93"/>
      <c r="CC150" s="93"/>
      <c r="CD150" s="93"/>
      <c r="CE150" s="93"/>
      <c r="CF150" s="9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93"/>
      <c r="DL150" s="93"/>
      <c r="DM150" s="93"/>
      <c r="DN150" s="93"/>
      <c r="DO150" s="93"/>
      <c r="DP150" s="93"/>
      <c r="DQ150" s="93"/>
      <c r="DR150" s="93"/>
      <c r="DS150" s="93"/>
      <c r="DT150" s="93"/>
      <c r="DU150" s="93"/>
      <c r="DV150" s="93"/>
      <c r="DW150" s="93"/>
      <c r="DX150" s="93"/>
      <c r="DY150" s="93"/>
      <c r="DZ150" s="93"/>
      <c r="EA150" s="93"/>
      <c r="EB150" s="93"/>
      <c r="EC150" s="93"/>
      <c r="ED150" s="93"/>
      <c r="EE150" s="93"/>
      <c r="EF150" s="93"/>
      <c r="EG150" s="93"/>
      <c r="EH150" s="93"/>
      <c r="EI150" s="93"/>
      <c r="EJ150" s="93"/>
      <c r="EK150" s="93"/>
      <c r="EL150" s="93"/>
      <c r="EM150" s="93"/>
      <c r="EN150" s="93"/>
      <c r="EO150" s="93"/>
      <c r="EP150" s="93"/>
      <c r="EQ150" s="93"/>
      <c r="ER150" s="93"/>
      <c r="ES150" s="93"/>
      <c r="ET150" s="93"/>
      <c r="EU150" s="93"/>
      <c r="EV150" s="93"/>
      <c r="EW150" s="93"/>
      <c r="EX150" s="93"/>
      <c r="EY150" s="93"/>
      <c r="EZ150" s="93"/>
      <c r="FA150" s="93"/>
      <c r="FB150" s="93"/>
      <c r="FC150" s="93"/>
    </row>
    <row r="151" spans="2:159" s="210" customFormat="1" x14ac:dyDescent="0.3">
      <c r="B151" s="211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93"/>
      <c r="BJ151" s="93"/>
      <c r="BK151" s="93"/>
      <c r="BL151" s="93"/>
      <c r="BM151" s="93"/>
      <c r="BN151" s="93"/>
      <c r="BO151" s="93"/>
      <c r="BP151" s="93"/>
      <c r="BQ151" s="93"/>
      <c r="BR151" s="93"/>
      <c r="BS151" s="93"/>
      <c r="BT151" s="93"/>
      <c r="BU151" s="93"/>
      <c r="BV151" s="93"/>
      <c r="BW151" s="93"/>
      <c r="BX151" s="93"/>
      <c r="BY151" s="93"/>
      <c r="BZ151" s="93"/>
      <c r="CA151" s="93"/>
      <c r="CB151" s="93"/>
      <c r="CC151" s="93"/>
      <c r="CD151" s="93"/>
      <c r="CE151" s="93"/>
      <c r="CF151" s="9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93"/>
      <c r="DL151" s="93"/>
      <c r="DM151" s="93"/>
      <c r="DN151" s="93"/>
      <c r="DO151" s="93"/>
      <c r="DP151" s="93"/>
      <c r="DQ151" s="93"/>
      <c r="DR151" s="93"/>
      <c r="DS151" s="93"/>
      <c r="DT151" s="93"/>
      <c r="DU151" s="93"/>
      <c r="DV151" s="93"/>
      <c r="DW151" s="93"/>
      <c r="DX151" s="93"/>
      <c r="DY151" s="93"/>
      <c r="DZ151" s="93"/>
      <c r="EA151" s="93"/>
      <c r="EB151" s="93"/>
      <c r="EC151" s="93"/>
      <c r="ED151" s="93"/>
      <c r="EE151" s="93"/>
      <c r="EF151" s="93"/>
      <c r="EG151" s="93"/>
      <c r="EH151" s="93"/>
      <c r="EI151" s="93"/>
      <c r="EJ151" s="93"/>
      <c r="EK151" s="93"/>
      <c r="EL151" s="93"/>
      <c r="EM151" s="93"/>
      <c r="EN151" s="93"/>
      <c r="EO151" s="93"/>
      <c r="EP151" s="93"/>
      <c r="EQ151" s="93"/>
      <c r="ER151" s="93"/>
      <c r="ES151" s="93"/>
      <c r="ET151" s="93"/>
      <c r="EU151" s="93"/>
      <c r="EV151" s="93"/>
      <c r="EW151" s="93"/>
      <c r="EX151" s="93"/>
      <c r="EY151" s="93"/>
      <c r="EZ151" s="93"/>
      <c r="FA151" s="93"/>
      <c r="FB151" s="93"/>
      <c r="FC151" s="93"/>
    </row>
    <row r="152" spans="2:159" s="210" customFormat="1" x14ac:dyDescent="0.3">
      <c r="B152" s="211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93"/>
      <c r="BJ152" s="93"/>
      <c r="BK152" s="93"/>
      <c r="BL152" s="93"/>
      <c r="BM152" s="93"/>
      <c r="BN152" s="93"/>
      <c r="BO152" s="93"/>
      <c r="BP152" s="93"/>
      <c r="BQ152" s="93"/>
      <c r="BR152" s="93"/>
      <c r="BS152" s="93"/>
      <c r="BT152" s="93"/>
      <c r="BU152" s="93"/>
      <c r="BV152" s="93"/>
      <c r="BW152" s="93"/>
      <c r="BX152" s="93"/>
      <c r="BY152" s="93"/>
      <c r="BZ152" s="93"/>
      <c r="CA152" s="93"/>
      <c r="CB152" s="93"/>
      <c r="CC152" s="93"/>
      <c r="CD152" s="93"/>
      <c r="CE152" s="93"/>
      <c r="CF152" s="93"/>
      <c r="CG152" s="93"/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93"/>
      <c r="DL152" s="93"/>
      <c r="DM152" s="93"/>
      <c r="DN152" s="93"/>
      <c r="DO152" s="93"/>
      <c r="DP152" s="93"/>
      <c r="DQ152" s="93"/>
      <c r="DR152" s="93"/>
      <c r="DS152" s="93"/>
      <c r="DT152" s="93"/>
      <c r="DU152" s="93"/>
      <c r="DV152" s="93"/>
      <c r="DW152" s="93"/>
      <c r="DX152" s="93"/>
      <c r="DY152" s="93"/>
      <c r="DZ152" s="93"/>
      <c r="EA152" s="93"/>
      <c r="EB152" s="93"/>
      <c r="EC152" s="93"/>
      <c r="ED152" s="93"/>
      <c r="EE152" s="93"/>
      <c r="EF152" s="93"/>
      <c r="EG152" s="93"/>
      <c r="EH152" s="93"/>
      <c r="EI152" s="93"/>
      <c r="EJ152" s="93"/>
      <c r="EK152" s="93"/>
      <c r="EL152" s="93"/>
      <c r="EM152" s="93"/>
      <c r="EN152" s="93"/>
      <c r="EO152" s="93"/>
      <c r="EP152" s="93"/>
      <c r="EQ152" s="93"/>
      <c r="ER152" s="93"/>
      <c r="ES152" s="93"/>
      <c r="ET152" s="93"/>
      <c r="EU152" s="93"/>
      <c r="EV152" s="93"/>
      <c r="EW152" s="93"/>
      <c r="EX152" s="93"/>
      <c r="EY152" s="93"/>
      <c r="EZ152" s="93"/>
      <c r="FA152" s="93"/>
      <c r="FB152" s="93"/>
      <c r="FC152" s="93"/>
    </row>
    <row r="153" spans="2:159" s="210" customFormat="1" x14ac:dyDescent="0.3">
      <c r="B153" s="211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</row>
    <row r="154" spans="2:159" s="210" customFormat="1" x14ac:dyDescent="0.3">
      <c r="B154" s="211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93"/>
      <c r="DL154" s="93"/>
      <c r="DM154" s="93"/>
      <c r="DN154" s="93"/>
      <c r="DO154" s="93"/>
      <c r="DP154" s="93"/>
      <c r="DQ154" s="93"/>
      <c r="DR154" s="93"/>
      <c r="DS154" s="93"/>
      <c r="DT154" s="93"/>
      <c r="DU154" s="93"/>
      <c r="DV154" s="93"/>
      <c r="DW154" s="93"/>
      <c r="DX154" s="93"/>
      <c r="DY154" s="93"/>
      <c r="DZ154" s="93"/>
      <c r="EA154" s="93"/>
      <c r="EB154" s="93"/>
      <c r="EC154" s="93"/>
      <c r="ED154" s="93"/>
      <c r="EE154" s="93"/>
      <c r="EF154" s="93"/>
      <c r="EG154" s="93"/>
      <c r="EH154" s="93"/>
      <c r="EI154" s="93"/>
      <c r="EJ154" s="93"/>
      <c r="EK154" s="93"/>
      <c r="EL154" s="93"/>
      <c r="EM154" s="93"/>
      <c r="EN154" s="93"/>
      <c r="EO154" s="93"/>
      <c r="EP154" s="93"/>
      <c r="EQ154" s="93"/>
      <c r="ER154" s="93"/>
      <c r="ES154" s="93"/>
      <c r="ET154" s="93"/>
      <c r="EU154" s="93"/>
      <c r="EV154" s="93"/>
      <c r="EW154" s="93"/>
      <c r="EX154" s="93"/>
      <c r="EY154" s="93"/>
      <c r="EZ154" s="93"/>
      <c r="FA154" s="93"/>
      <c r="FB154" s="93"/>
      <c r="FC154" s="93"/>
    </row>
    <row r="155" spans="2:159" s="210" customFormat="1" x14ac:dyDescent="0.3">
      <c r="B155" s="211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93"/>
      <c r="BJ155" s="93"/>
      <c r="BK155" s="93"/>
      <c r="BL155" s="93"/>
      <c r="BM155" s="93"/>
      <c r="BN155" s="93"/>
      <c r="BO155" s="93"/>
      <c r="BP155" s="93"/>
      <c r="BQ155" s="93"/>
      <c r="BR155" s="93"/>
      <c r="BS155" s="93"/>
      <c r="BT155" s="93"/>
      <c r="BU155" s="93"/>
      <c r="BV155" s="93"/>
      <c r="BW155" s="93"/>
      <c r="BX155" s="93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93"/>
      <c r="DL155" s="93"/>
      <c r="DM155" s="93"/>
      <c r="DN155" s="93"/>
      <c r="DO155" s="93"/>
      <c r="DP155" s="93"/>
      <c r="DQ155" s="93"/>
      <c r="DR155" s="93"/>
      <c r="DS155" s="93"/>
      <c r="DT155" s="93"/>
      <c r="DU155" s="93"/>
      <c r="DV155" s="93"/>
      <c r="DW155" s="93"/>
      <c r="DX155" s="93"/>
      <c r="DY155" s="93"/>
      <c r="DZ155" s="93"/>
      <c r="EA155" s="93"/>
      <c r="EB155" s="93"/>
      <c r="EC155" s="93"/>
      <c r="ED155" s="93"/>
      <c r="EE155" s="93"/>
      <c r="EF155" s="93"/>
      <c r="EG155" s="93"/>
      <c r="EH155" s="93"/>
      <c r="EI155" s="93"/>
      <c r="EJ155" s="93"/>
      <c r="EK155" s="93"/>
      <c r="EL155" s="93"/>
      <c r="EM155" s="93"/>
      <c r="EN155" s="93"/>
      <c r="EO155" s="93"/>
      <c r="EP155" s="93"/>
      <c r="EQ155" s="93"/>
      <c r="ER155" s="93"/>
      <c r="ES155" s="93"/>
      <c r="ET155" s="93"/>
      <c r="EU155" s="93"/>
      <c r="EV155" s="93"/>
      <c r="EW155" s="93"/>
      <c r="EX155" s="93"/>
      <c r="EY155" s="93"/>
      <c r="EZ155" s="93"/>
      <c r="FA155" s="93"/>
      <c r="FB155" s="93"/>
      <c r="FC155" s="93"/>
    </row>
    <row r="156" spans="2:159" s="210" customFormat="1" x14ac:dyDescent="0.3">
      <c r="B156" s="211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3"/>
      <c r="BQ156" s="93"/>
      <c r="BR156" s="93"/>
      <c r="BS156" s="93"/>
      <c r="BT156" s="93"/>
      <c r="BU156" s="93"/>
      <c r="BV156" s="93"/>
      <c r="BW156" s="93"/>
      <c r="BX156" s="93"/>
      <c r="BY156" s="93"/>
      <c r="BZ156" s="93"/>
      <c r="CA156" s="93"/>
      <c r="CB156" s="93"/>
      <c r="CC156" s="93"/>
      <c r="CD156" s="93"/>
      <c r="CE156" s="93"/>
      <c r="CF156" s="9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93"/>
      <c r="DL156" s="93"/>
      <c r="DM156" s="93"/>
      <c r="DN156" s="93"/>
      <c r="DO156" s="93"/>
      <c r="DP156" s="93"/>
      <c r="DQ156" s="93"/>
      <c r="DR156" s="93"/>
      <c r="DS156" s="93"/>
      <c r="DT156" s="93"/>
      <c r="DU156" s="93"/>
      <c r="DV156" s="93"/>
      <c r="DW156" s="93"/>
      <c r="DX156" s="93"/>
      <c r="DY156" s="93"/>
      <c r="DZ156" s="93"/>
      <c r="EA156" s="93"/>
      <c r="EB156" s="93"/>
      <c r="EC156" s="93"/>
      <c r="ED156" s="93"/>
      <c r="EE156" s="93"/>
      <c r="EF156" s="93"/>
      <c r="EG156" s="93"/>
      <c r="EH156" s="93"/>
      <c r="EI156" s="93"/>
      <c r="EJ156" s="93"/>
      <c r="EK156" s="93"/>
      <c r="EL156" s="93"/>
      <c r="EM156" s="93"/>
      <c r="EN156" s="93"/>
      <c r="EO156" s="93"/>
      <c r="EP156" s="93"/>
      <c r="EQ156" s="93"/>
      <c r="ER156" s="93"/>
      <c r="ES156" s="93"/>
      <c r="ET156" s="93"/>
      <c r="EU156" s="93"/>
      <c r="EV156" s="93"/>
      <c r="EW156" s="93"/>
      <c r="EX156" s="93"/>
      <c r="EY156" s="93"/>
      <c r="EZ156" s="93"/>
      <c r="FA156" s="93"/>
      <c r="FB156" s="93"/>
      <c r="FC156" s="93"/>
    </row>
    <row r="157" spans="2:159" s="210" customFormat="1" x14ac:dyDescent="0.3">
      <c r="B157" s="211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</row>
    <row r="158" spans="2:159" s="210" customFormat="1" x14ac:dyDescent="0.3">
      <c r="B158" s="211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93"/>
      <c r="DL158" s="93"/>
      <c r="DM158" s="93"/>
      <c r="DN158" s="93"/>
      <c r="DO158" s="93"/>
      <c r="DP158" s="93"/>
      <c r="DQ158" s="93"/>
      <c r="DR158" s="93"/>
      <c r="DS158" s="93"/>
      <c r="DT158" s="93"/>
      <c r="DU158" s="93"/>
      <c r="DV158" s="93"/>
      <c r="DW158" s="93"/>
      <c r="DX158" s="93"/>
      <c r="DY158" s="93"/>
      <c r="DZ158" s="93"/>
      <c r="EA158" s="93"/>
      <c r="EB158" s="93"/>
      <c r="EC158" s="93"/>
      <c r="ED158" s="93"/>
      <c r="EE158" s="93"/>
      <c r="EF158" s="93"/>
      <c r="EG158" s="93"/>
      <c r="EH158" s="93"/>
      <c r="EI158" s="93"/>
      <c r="EJ158" s="93"/>
      <c r="EK158" s="93"/>
      <c r="EL158" s="93"/>
      <c r="EM158" s="93"/>
      <c r="EN158" s="93"/>
      <c r="EO158" s="93"/>
      <c r="EP158" s="93"/>
      <c r="EQ158" s="93"/>
      <c r="ER158" s="93"/>
      <c r="ES158" s="93"/>
      <c r="ET158" s="93"/>
      <c r="EU158" s="93"/>
      <c r="EV158" s="93"/>
      <c r="EW158" s="93"/>
      <c r="EX158" s="93"/>
      <c r="EY158" s="93"/>
      <c r="EZ158" s="93"/>
      <c r="FA158" s="93"/>
      <c r="FB158" s="93"/>
      <c r="FC158" s="93"/>
    </row>
    <row r="159" spans="2:159" s="210" customFormat="1" x14ac:dyDescent="0.3">
      <c r="B159" s="211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3"/>
      <c r="BQ159" s="93"/>
      <c r="BR159" s="93"/>
      <c r="BS159" s="93"/>
      <c r="BT159" s="93"/>
      <c r="BU159" s="93"/>
      <c r="BV159" s="93"/>
      <c r="BW159" s="93"/>
      <c r="BX159" s="93"/>
      <c r="BY159" s="93"/>
      <c r="BZ159" s="93"/>
      <c r="CA159" s="93"/>
      <c r="CB159" s="93"/>
      <c r="CC159" s="93"/>
      <c r="CD159" s="93"/>
      <c r="CE159" s="93"/>
      <c r="CF159" s="9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93"/>
      <c r="DL159" s="93"/>
      <c r="DM159" s="93"/>
      <c r="DN159" s="93"/>
      <c r="DO159" s="93"/>
      <c r="DP159" s="93"/>
      <c r="DQ159" s="93"/>
      <c r="DR159" s="93"/>
      <c r="DS159" s="93"/>
      <c r="DT159" s="93"/>
      <c r="DU159" s="93"/>
      <c r="DV159" s="93"/>
      <c r="DW159" s="93"/>
      <c r="DX159" s="93"/>
      <c r="DY159" s="93"/>
      <c r="DZ159" s="93"/>
      <c r="EA159" s="93"/>
      <c r="EB159" s="93"/>
      <c r="EC159" s="93"/>
      <c r="ED159" s="93"/>
      <c r="EE159" s="93"/>
      <c r="EF159" s="93"/>
      <c r="EG159" s="93"/>
      <c r="EH159" s="93"/>
      <c r="EI159" s="93"/>
      <c r="EJ159" s="93"/>
      <c r="EK159" s="93"/>
      <c r="EL159" s="93"/>
      <c r="EM159" s="93"/>
      <c r="EN159" s="93"/>
      <c r="EO159" s="93"/>
      <c r="EP159" s="93"/>
      <c r="EQ159" s="93"/>
      <c r="ER159" s="93"/>
      <c r="ES159" s="93"/>
      <c r="ET159" s="93"/>
      <c r="EU159" s="93"/>
      <c r="EV159" s="93"/>
      <c r="EW159" s="93"/>
      <c r="EX159" s="93"/>
      <c r="EY159" s="93"/>
      <c r="EZ159" s="93"/>
      <c r="FA159" s="93"/>
      <c r="FB159" s="93"/>
      <c r="FC159" s="93"/>
    </row>
    <row r="160" spans="2:159" s="210" customFormat="1" x14ac:dyDescent="0.3">
      <c r="B160" s="211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3"/>
      <c r="BJ160" s="93"/>
      <c r="BK160" s="93"/>
      <c r="BL160" s="93"/>
      <c r="BM160" s="93"/>
      <c r="BN160" s="93"/>
      <c r="BO160" s="93"/>
      <c r="BP160" s="93"/>
      <c r="BQ160" s="93"/>
      <c r="BR160" s="93"/>
      <c r="BS160" s="93"/>
      <c r="BT160" s="93"/>
      <c r="BU160" s="93"/>
      <c r="BV160" s="93"/>
      <c r="BW160" s="93"/>
      <c r="BX160" s="93"/>
      <c r="BY160" s="93"/>
      <c r="BZ160" s="93"/>
      <c r="CA160" s="93"/>
      <c r="CB160" s="93"/>
      <c r="CC160" s="93"/>
      <c r="CD160" s="93"/>
      <c r="CE160" s="93"/>
      <c r="CF160" s="93"/>
      <c r="CG160" s="93"/>
      <c r="CH160" s="93"/>
      <c r="CI160" s="93"/>
      <c r="CJ160" s="93"/>
      <c r="CK160" s="93"/>
      <c r="CL160" s="93"/>
      <c r="CM160" s="93"/>
      <c r="CN160" s="93"/>
      <c r="CO160" s="93"/>
      <c r="CP160" s="93"/>
      <c r="CQ160" s="93"/>
      <c r="CR160" s="93"/>
      <c r="CS160" s="93"/>
      <c r="CT160" s="93"/>
      <c r="CU160" s="93"/>
      <c r="CV160" s="93"/>
      <c r="CW160" s="93"/>
      <c r="CX160" s="93"/>
      <c r="CY160" s="93"/>
      <c r="CZ160" s="93"/>
      <c r="DA160" s="93"/>
      <c r="DB160" s="93"/>
      <c r="DC160" s="93"/>
      <c r="DD160" s="93"/>
      <c r="DE160" s="93"/>
      <c r="DF160" s="93"/>
      <c r="DG160" s="93"/>
      <c r="DH160" s="93"/>
      <c r="DI160" s="93"/>
      <c r="DJ160" s="93"/>
      <c r="DK160" s="93"/>
      <c r="DL160" s="93"/>
      <c r="DM160" s="93"/>
      <c r="DN160" s="93"/>
      <c r="DO160" s="93"/>
      <c r="DP160" s="93"/>
      <c r="DQ160" s="93"/>
      <c r="DR160" s="93"/>
      <c r="DS160" s="93"/>
      <c r="DT160" s="93"/>
      <c r="DU160" s="93"/>
      <c r="DV160" s="93"/>
      <c r="DW160" s="93"/>
      <c r="DX160" s="93"/>
      <c r="DY160" s="93"/>
      <c r="DZ160" s="93"/>
      <c r="EA160" s="93"/>
      <c r="EB160" s="93"/>
      <c r="EC160" s="93"/>
      <c r="ED160" s="93"/>
      <c r="EE160" s="93"/>
      <c r="EF160" s="93"/>
      <c r="EG160" s="93"/>
      <c r="EH160" s="93"/>
      <c r="EI160" s="93"/>
      <c r="EJ160" s="93"/>
      <c r="EK160" s="93"/>
      <c r="EL160" s="93"/>
      <c r="EM160" s="93"/>
      <c r="EN160" s="93"/>
      <c r="EO160" s="93"/>
      <c r="EP160" s="93"/>
      <c r="EQ160" s="93"/>
      <c r="ER160" s="93"/>
      <c r="ES160" s="93"/>
      <c r="ET160" s="93"/>
      <c r="EU160" s="93"/>
      <c r="EV160" s="93"/>
      <c r="EW160" s="93"/>
      <c r="EX160" s="93"/>
      <c r="EY160" s="93"/>
      <c r="EZ160" s="93"/>
      <c r="FA160" s="93"/>
      <c r="FB160" s="93"/>
      <c r="FC160" s="93"/>
    </row>
    <row r="161" spans="2:159" s="210" customFormat="1" x14ac:dyDescent="0.3">
      <c r="B161" s="211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93"/>
      <c r="BJ161" s="93"/>
      <c r="BK161" s="93"/>
      <c r="BL161" s="93"/>
      <c r="BM161" s="93"/>
      <c r="BN161" s="93"/>
      <c r="BO161" s="93"/>
      <c r="BP161" s="93"/>
      <c r="BQ161" s="93"/>
      <c r="BR161" s="93"/>
      <c r="BS161" s="93"/>
      <c r="BT161" s="93"/>
      <c r="BU161" s="93"/>
      <c r="BV161" s="93"/>
      <c r="BW161" s="93"/>
      <c r="BX161" s="93"/>
      <c r="BY161" s="93"/>
      <c r="BZ161" s="93"/>
      <c r="CA161" s="93"/>
      <c r="CB161" s="93"/>
      <c r="CC161" s="93"/>
      <c r="CD161" s="93"/>
      <c r="CE161" s="93"/>
      <c r="CF161" s="93"/>
      <c r="CG161" s="93"/>
      <c r="CH161" s="93"/>
      <c r="CI161" s="93"/>
      <c r="CJ161" s="93"/>
      <c r="CK161" s="93"/>
      <c r="CL161" s="93"/>
      <c r="CM161" s="93"/>
      <c r="CN161" s="93"/>
      <c r="CO161" s="93"/>
      <c r="CP161" s="93"/>
      <c r="CQ161" s="93"/>
      <c r="CR161" s="93"/>
      <c r="CS161" s="93"/>
      <c r="CT161" s="93"/>
      <c r="CU161" s="93"/>
      <c r="CV161" s="93"/>
      <c r="CW161" s="93"/>
      <c r="CX161" s="93"/>
      <c r="CY161" s="93"/>
      <c r="CZ161" s="93"/>
      <c r="DA161" s="93"/>
      <c r="DB161" s="93"/>
      <c r="DC161" s="93"/>
      <c r="DD161" s="93"/>
      <c r="DE161" s="93"/>
      <c r="DF161" s="93"/>
      <c r="DG161" s="93"/>
      <c r="DH161" s="93"/>
      <c r="DI161" s="93"/>
      <c r="DJ161" s="93"/>
      <c r="DK161" s="93"/>
      <c r="DL161" s="93"/>
      <c r="DM161" s="93"/>
      <c r="DN161" s="93"/>
      <c r="DO161" s="93"/>
      <c r="DP161" s="93"/>
      <c r="DQ161" s="93"/>
      <c r="DR161" s="93"/>
      <c r="DS161" s="93"/>
      <c r="DT161" s="93"/>
      <c r="DU161" s="93"/>
      <c r="DV161" s="93"/>
      <c r="DW161" s="93"/>
      <c r="DX161" s="93"/>
      <c r="DY161" s="93"/>
      <c r="DZ161" s="93"/>
      <c r="EA161" s="93"/>
      <c r="EB161" s="93"/>
      <c r="EC161" s="93"/>
      <c r="ED161" s="93"/>
      <c r="EE161" s="93"/>
      <c r="EF161" s="93"/>
      <c r="EG161" s="93"/>
      <c r="EH161" s="93"/>
      <c r="EI161" s="93"/>
      <c r="EJ161" s="93"/>
      <c r="EK161" s="93"/>
      <c r="EL161" s="93"/>
      <c r="EM161" s="93"/>
      <c r="EN161" s="93"/>
      <c r="EO161" s="93"/>
      <c r="EP161" s="93"/>
      <c r="EQ161" s="93"/>
      <c r="ER161" s="93"/>
      <c r="ES161" s="93"/>
      <c r="ET161" s="93"/>
      <c r="EU161" s="93"/>
      <c r="EV161" s="93"/>
      <c r="EW161" s="93"/>
      <c r="EX161" s="93"/>
      <c r="EY161" s="93"/>
      <c r="EZ161" s="93"/>
      <c r="FA161" s="93"/>
      <c r="FB161" s="93"/>
      <c r="FC161" s="93"/>
    </row>
    <row r="162" spans="2:159" s="210" customFormat="1" x14ac:dyDescent="0.3">
      <c r="B162" s="211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3"/>
      <c r="BQ162" s="93"/>
      <c r="BR162" s="93"/>
      <c r="BS162" s="93"/>
      <c r="BT162" s="93"/>
      <c r="BU162" s="93"/>
      <c r="BV162" s="93"/>
      <c r="BW162" s="93"/>
      <c r="BX162" s="93"/>
      <c r="BY162" s="93"/>
      <c r="BZ162" s="93"/>
      <c r="CA162" s="93"/>
      <c r="CB162" s="93"/>
      <c r="CC162" s="93"/>
      <c r="CD162" s="93"/>
      <c r="CE162" s="93"/>
      <c r="CF162" s="93"/>
      <c r="CG162" s="93"/>
      <c r="CH162" s="93"/>
      <c r="CI162" s="93"/>
      <c r="CJ162" s="93"/>
      <c r="CK162" s="93"/>
      <c r="CL162" s="93"/>
      <c r="CM162" s="93"/>
      <c r="CN162" s="93"/>
      <c r="CO162" s="93"/>
      <c r="CP162" s="93"/>
      <c r="CQ162" s="93"/>
      <c r="CR162" s="93"/>
      <c r="CS162" s="93"/>
      <c r="CT162" s="93"/>
      <c r="CU162" s="93"/>
      <c r="CV162" s="93"/>
      <c r="CW162" s="93"/>
      <c r="CX162" s="93"/>
      <c r="CY162" s="93"/>
      <c r="CZ162" s="93"/>
      <c r="DA162" s="93"/>
      <c r="DB162" s="93"/>
      <c r="DC162" s="93"/>
      <c r="DD162" s="93"/>
      <c r="DE162" s="93"/>
      <c r="DF162" s="93"/>
      <c r="DG162" s="93"/>
      <c r="DH162" s="93"/>
      <c r="DI162" s="93"/>
      <c r="DJ162" s="93"/>
      <c r="DK162" s="93"/>
      <c r="DL162" s="93"/>
      <c r="DM162" s="93"/>
      <c r="DN162" s="93"/>
      <c r="DO162" s="93"/>
      <c r="DP162" s="93"/>
      <c r="DQ162" s="93"/>
      <c r="DR162" s="93"/>
      <c r="DS162" s="93"/>
      <c r="DT162" s="93"/>
      <c r="DU162" s="93"/>
      <c r="DV162" s="93"/>
      <c r="DW162" s="93"/>
      <c r="DX162" s="93"/>
      <c r="DY162" s="93"/>
      <c r="DZ162" s="93"/>
      <c r="EA162" s="93"/>
      <c r="EB162" s="93"/>
      <c r="EC162" s="93"/>
      <c r="ED162" s="93"/>
      <c r="EE162" s="93"/>
      <c r="EF162" s="93"/>
      <c r="EG162" s="93"/>
      <c r="EH162" s="93"/>
      <c r="EI162" s="93"/>
      <c r="EJ162" s="93"/>
      <c r="EK162" s="93"/>
      <c r="EL162" s="93"/>
      <c r="EM162" s="93"/>
      <c r="EN162" s="93"/>
      <c r="EO162" s="93"/>
      <c r="EP162" s="93"/>
      <c r="EQ162" s="93"/>
      <c r="ER162" s="93"/>
      <c r="ES162" s="93"/>
      <c r="ET162" s="93"/>
      <c r="EU162" s="93"/>
      <c r="EV162" s="93"/>
      <c r="EW162" s="93"/>
      <c r="EX162" s="93"/>
      <c r="EY162" s="93"/>
      <c r="EZ162" s="93"/>
      <c r="FA162" s="93"/>
      <c r="FB162" s="93"/>
      <c r="FC162" s="93"/>
    </row>
    <row r="163" spans="2:159" s="210" customFormat="1" x14ac:dyDescent="0.3">
      <c r="B163" s="211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93"/>
      <c r="BJ163" s="93"/>
      <c r="BK163" s="93"/>
      <c r="BL163" s="93"/>
      <c r="BM163" s="93"/>
      <c r="BN163" s="93"/>
      <c r="BO163" s="93"/>
      <c r="BP163" s="93"/>
      <c r="BQ163" s="93"/>
      <c r="BR163" s="93"/>
      <c r="BS163" s="93"/>
      <c r="BT163" s="93"/>
      <c r="BU163" s="93"/>
      <c r="BV163" s="93"/>
      <c r="BW163" s="93"/>
      <c r="BX163" s="93"/>
      <c r="BY163" s="93"/>
      <c r="BZ163" s="93"/>
      <c r="CA163" s="93"/>
      <c r="CB163" s="93"/>
      <c r="CC163" s="93"/>
      <c r="CD163" s="93"/>
      <c r="CE163" s="93"/>
      <c r="CF163" s="93"/>
      <c r="CG163" s="93"/>
      <c r="CH163" s="93"/>
      <c r="CI163" s="93"/>
      <c r="CJ163" s="93"/>
      <c r="CK163" s="93"/>
      <c r="CL163" s="93"/>
      <c r="CM163" s="93"/>
      <c r="CN163" s="93"/>
      <c r="CO163" s="93"/>
      <c r="CP163" s="93"/>
      <c r="CQ163" s="93"/>
      <c r="CR163" s="93"/>
      <c r="CS163" s="93"/>
      <c r="CT163" s="93"/>
      <c r="CU163" s="93"/>
      <c r="CV163" s="93"/>
      <c r="CW163" s="93"/>
      <c r="CX163" s="93"/>
      <c r="CY163" s="93"/>
      <c r="CZ163" s="93"/>
      <c r="DA163" s="93"/>
      <c r="DB163" s="93"/>
      <c r="DC163" s="93"/>
      <c r="DD163" s="93"/>
      <c r="DE163" s="93"/>
      <c r="DF163" s="93"/>
      <c r="DG163" s="93"/>
      <c r="DH163" s="93"/>
      <c r="DI163" s="93"/>
      <c r="DJ163" s="93"/>
      <c r="DK163" s="93"/>
      <c r="DL163" s="93"/>
      <c r="DM163" s="93"/>
      <c r="DN163" s="93"/>
      <c r="DO163" s="93"/>
      <c r="DP163" s="93"/>
      <c r="DQ163" s="93"/>
      <c r="DR163" s="93"/>
      <c r="DS163" s="93"/>
      <c r="DT163" s="93"/>
      <c r="DU163" s="93"/>
      <c r="DV163" s="93"/>
      <c r="DW163" s="93"/>
      <c r="DX163" s="93"/>
      <c r="DY163" s="93"/>
      <c r="DZ163" s="93"/>
      <c r="EA163" s="93"/>
      <c r="EB163" s="93"/>
      <c r="EC163" s="93"/>
      <c r="ED163" s="93"/>
      <c r="EE163" s="93"/>
      <c r="EF163" s="93"/>
      <c r="EG163" s="93"/>
      <c r="EH163" s="93"/>
      <c r="EI163" s="93"/>
      <c r="EJ163" s="93"/>
      <c r="EK163" s="93"/>
      <c r="EL163" s="93"/>
      <c r="EM163" s="93"/>
      <c r="EN163" s="93"/>
      <c r="EO163" s="93"/>
      <c r="EP163" s="93"/>
      <c r="EQ163" s="93"/>
      <c r="ER163" s="93"/>
      <c r="ES163" s="93"/>
      <c r="ET163" s="93"/>
      <c r="EU163" s="93"/>
      <c r="EV163" s="93"/>
      <c r="EW163" s="93"/>
      <c r="EX163" s="93"/>
      <c r="EY163" s="93"/>
      <c r="EZ163" s="93"/>
      <c r="FA163" s="93"/>
      <c r="FB163" s="93"/>
      <c r="FC163" s="93"/>
    </row>
    <row r="164" spans="2:159" s="210" customFormat="1" x14ac:dyDescent="0.3">
      <c r="B164" s="211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93"/>
      <c r="BJ164" s="93"/>
      <c r="BK164" s="93"/>
      <c r="BL164" s="93"/>
      <c r="BM164" s="93"/>
      <c r="BN164" s="93"/>
      <c r="BO164" s="93"/>
      <c r="BP164" s="93"/>
      <c r="BQ164" s="93"/>
      <c r="BR164" s="93"/>
      <c r="BS164" s="93"/>
      <c r="BT164" s="93"/>
      <c r="BU164" s="93"/>
      <c r="BV164" s="93"/>
      <c r="BW164" s="93"/>
      <c r="BX164" s="93"/>
      <c r="BY164" s="93"/>
      <c r="BZ164" s="93"/>
      <c r="CA164" s="93"/>
      <c r="CB164" s="93"/>
      <c r="CC164" s="93"/>
      <c r="CD164" s="93"/>
      <c r="CE164" s="93"/>
      <c r="CF164" s="93"/>
      <c r="CG164" s="93"/>
      <c r="CH164" s="93"/>
      <c r="CI164" s="93"/>
      <c r="CJ164" s="93"/>
      <c r="CK164" s="93"/>
      <c r="CL164" s="93"/>
      <c r="CM164" s="93"/>
      <c r="CN164" s="93"/>
      <c r="CO164" s="93"/>
      <c r="CP164" s="93"/>
      <c r="CQ164" s="93"/>
      <c r="CR164" s="93"/>
      <c r="CS164" s="93"/>
      <c r="CT164" s="93"/>
      <c r="CU164" s="93"/>
      <c r="CV164" s="93"/>
      <c r="CW164" s="93"/>
      <c r="CX164" s="93"/>
      <c r="CY164" s="93"/>
      <c r="CZ164" s="93"/>
      <c r="DA164" s="93"/>
      <c r="DB164" s="93"/>
      <c r="DC164" s="93"/>
      <c r="DD164" s="93"/>
      <c r="DE164" s="93"/>
      <c r="DF164" s="93"/>
      <c r="DG164" s="93"/>
      <c r="DH164" s="93"/>
      <c r="DI164" s="93"/>
      <c r="DJ164" s="93"/>
      <c r="DK164" s="93"/>
      <c r="DL164" s="93"/>
      <c r="DM164" s="93"/>
      <c r="DN164" s="93"/>
      <c r="DO164" s="93"/>
      <c r="DP164" s="93"/>
      <c r="DQ164" s="93"/>
      <c r="DR164" s="93"/>
      <c r="DS164" s="93"/>
      <c r="DT164" s="93"/>
      <c r="DU164" s="93"/>
      <c r="DV164" s="93"/>
      <c r="DW164" s="93"/>
      <c r="DX164" s="93"/>
      <c r="DY164" s="93"/>
      <c r="DZ164" s="93"/>
      <c r="EA164" s="93"/>
      <c r="EB164" s="93"/>
      <c r="EC164" s="93"/>
      <c r="ED164" s="93"/>
      <c r="EE164" s="93"/>
      <c r="EF164" s="93"/>
      <c r="EG164" s="93"/>
      <c r="EH164" s="93"/>
      <c r="EI164" s="93"/>
      <c r="EJ164" s="93"/>
      <c r="EK164" s="93"/>
      <c r="EL164" s="93"/>
      <c r="EM164" s="93"/>
      <c r="EN164" s="93"/>
      <c r="EO164" s="93"/>
      <c r="EP164" s="93"/>
      <c r="EQ164" s="93"/>
      <c r="ER164" s="93"/>
      <c r="ES164" s="93"/>
      <c r="ET164" s="93"/>
      <c r="EU164" s="93"/>
      <c r="EV164" s="93"/>
      <c r="EW164" s="93"/>
      <c r="EX164" s="93"/>
      <c r="EY164" s="93"/>
      <c r="EZ164" s="93"/>
      <c r="FA164" s="93"/>
      <c r="FB164" s="93"/>
      <c r="FC164" s="93"/>
    </row>
    <row r="165" spans="2:159" s="210" customFormat="1" x14ac:dyDescent="0.3">
      <c r="B165" s="211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3"/>
      <c r="BQ165" s="93"/>
      <c r="BR165" s="93"/>
      <c r="BS165" s="93"/>
      <c r="BT165" s="93"/>
      <c r="BU165" s="93"/>
      <c r="BV165" s="93"/>
      <c r="BW165" s="93"/>
      <c r="BX165" s="93"/>
      <c r="BY165" s="93"/>
      <c r="BZ165" s="93"/>
      <c r="CA165" s="93"/>
      <c r="CB165" s="93"/>
      <c r="CC165" s="93"/>
      <c r="CD165" s="93"/>
      <c r="CE165" s="93"/>
      <c r="CF165" s="93"/>
      <c r="CG165" s="93"/>
      <c r="CH165" s="93"/>
      <c r="CI165" s="93"/>
      <c r="CJ165" s="93"/>
      <c r="CK165" s="93"/>
      <c r="CL165" s="93"/>
      <c r="CM165" s="93"/>
      <c r="CN165" s="93"/>
      <c r="CO165" s="93"/>
      <c r="CP165" s="93"/>
      <c r="CQ165" s="93"/>
      <c r="CR165" s="93"/>
      <c r="CS165" s="93"/>
      <c r="CT165" s="93"/>
      <c r="CU165" s="93"/>
      <c r="CV165" s="93"/>
      <c r="CW165" s="93"/>
      <c r="CX165" s="93"/>
      <c r="CY165" s="93"/>
      <c r="CZ165" s="93"/>
      <c r="DA165" s="93"/>
      <c r="DB165" s="93"/>
      <c r="DC165" s="93"/>
      <c r="DD165" s="93"/>
      <c r="DE165" s="93"/>
      <c r="DF165" s="93"/>
      <c r="DG165" s="93"/>
      <c r="DH165" s="93"/>
      <c r="DI165" s="93"/>
      <c r="DJ165" s="93"/>
      <c r="DK165" s="93"/>
      <c r="DL165" s="93"/>
      <c r="DM165" s="93"/>
      <c r="DN165" s="93"/>
      <c r="DO165" s="93"/>
      <c r="DP165" s="93"/>
      <c r="DQ165" s="93"/>
      <c r="DR165" s="93"/>
      <c r="DS165" s="93"/>
      <c r="DT165" s="93"/>
      <c r="DU165" s="93"/>
      <c r="DV165" s="93"/>
      <c r="DW165" s="93"/>
      <c r="DX165" s="93"/>
      <c r="DY165" s="93"/>
      <c r="DZ165" s="93"/>
      <c r="EA165" s="93"/>
      <c r="EB165" s="93"/>
      <c r="EC165" s="93"/>
      <c r="ED165" s="93"/>
      <c r="EE165" s="93"/>
      <c r="EF165" s="93"/>
      <c r="EG165" s="93"/>
      <c r="EH165" s="93"/>
      <c r="EI165" s="93"/>
      <c r="EJ165" s="93"/>
      <c r="EK165" s="93"/>
      <c r="EL165" s="93"/>
      <c r="EM165" s="93"/>
      <c r="EN165" s="93"/>
      <c r="EO165" s="93"/>
      <c r="EP165" s="93"/>
      <c r="EQ165" s="93"/>
      <c r="ER165" s="93"/>
      <c r="ES165" s="93"/>
      <c r="ET165" s="93"/>
      <c r="EU165" s="93"/>
      <c r="EV165" s="93"/>
      <c r="EW165" s="93"/>
      <c r="EX165" s="93"/>
      <c r="EY165" s="93"/>
      <c r="EZ165" s="93"/>
      <c r="FA165" s="93"/>
      <c r="FB165" s="93"/>
      <c r="FC165" s="93"/>
    </row>
    <row r="166" spans="2:159" s="210" customFormat="1" x14ac:dyDescent="0.3">
      <c r="B166" s="211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93"/>
      <c r="BJ166" s="93"/>
      <c r="BK166" s="93"/>
      <c r="BL166" s="93"/>
      <c r="BM166" s="93"/>
      <c r="BN166" s="93"/>
      <c r="BO166" s="93"/>
      <c r="BP166" s="93"/>
      <c r="BQ166" s="93"/>
      <c r="BR166" s="93"/>
      <c r="BS166" s="93"/>
      <c r="BT166" s="93"/>
      <c r="BU166" s="93"/>
      <c r="BV166" s="93"/>
      <c r="BW166" s="93"/>
      <c r="BX166" s="93"/>
      <c r="BY166" s="93"/>
      <c r="BZ166" s="93"/>
      <c r="CA166" s="93"/>
      <c r="CB166" s="93"/>
      <c r="CC166" s="93"/>
      <c r="CD166" s="93"/>
      <c r="CE166" s="93"/>
      <c r="CF166" s="93"/>
      <c r="CG166" s="93"/>
      <c r="CH166" s="93"/>
      <c r="CI166" s="93"/>
      <c r="CJ166" s="93"/>
      <c r="CK166" s="93"/>
      <c r="CL166" s="93"/>
      <c r="CM166" s="93"/>
      <c r="CN166" s="93"/>
      <c r="CO166" s="93"/>
      <c r="CP166" s="93"/>
      <c r="CQ166" s="93"/>
      <c r="CR166" s="93"/>
      <c r="CS166" s="93"/>
      <c r="CT166" s="93"/>
      <c r="CU166" s="93"/>
      <c r="CV166" s="93"/>
      <c r="CW166" s="93"/>
      <c r="CX166" s="93"/>
      <c r="CY166" s="93"/>
      <c r="CZ166" s="93"/>
      <c r="DA166" s="93"/>
      <c r="DB166" s="93"/>
      <c r="DC166" s="93"/>
      <c r="DD166" s="93"/>
      <c r="DE166" s="93"/>
      <c r="DF166" s="93"/>
      <c r="DG166" s="93"/>
      <c r="DH166" s="93"/>
      <c r="DI166" s="93"/>
      <c r="DJ166" s="93"/>
      <c r="DK166" s="93"/>
      <c r="DL166" s="93"/>
      <c r="DM166" s="93"/>
      <c r="DN166" s="93"/>
      <c r="DO166" s="93"/>
      <c r="DP166" s="93"/>
      <c r="DQ166" s="93"/>
      <c r="DR166" s="93"/>
      <c r="DS166" s="93"/>
      <c r="DT166" s="93"/>
      <c r="DU166" s="93"/>
      <c r="DV166" s="93"/>
      <c r="DW166" s="93"/>
      <c r="DX166" s="93"/>
      <c r="DY166" s="93"/>
      <c r="DZ166" s="93"/>
      <c r="EA166" s="93"/>
      <c r="EB166" s="93"/>
      <c r="EC166" s="93"/>
      <c r="ED166" s="93"/>
      <c r="EE166" s="93"/>
      <c r="EF166" s="93"/>
      <c r="EG166" s="93"/>
      <c r="EH166" s="93"/>
      <c r="EI166" s="93"/>
      <c r="EJ166" s="93"/>
      <c r="EK166" s="93"/>
      <c r="EL166" s="93"/>
      <c r="EM166" s="93"/>
      <c r="EN166" s="93"/>
      <c r="EO166" s="93"/>
      <c r="EP166" s="93"/>
      <c r="EQ166" s="93"/>
      <c r="ER166" s="93"/>
      <c r="ES166" s="93"/>
      <c r="ET166" s="93"/>
      <c r="EU166" s="93"/>
      <c r="EV166" s="93"/>
      <c r="EW166" s="93"/>
      <c r="EX166" s="93"/>
      <c r="EY166" s="93"/>
      <c r="EZ166" s="93"/>
      <c r="FA166" s="93"/>
      <c r="FB166" s="93"/>
      <c r="FC166" s="93"/>
    </row>
    <row r="167" spans="2:159" s="210" customFormat="1" x14ac:dyDescent="0.3">
      <c r="B167" s="211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93"/>
      <c r="BJ167" s="93"/>
      <c r="BK167" s="93"/>
      <c r="BL167" s="93"/>
      <c r="BM167" s="93"/>
      <c r="BN167" s="93"/>
      <c r="BO167" s="93"/>
      <c r="BP167" s="93"/>
      <c r="BQ167" s="93"/>
      <c r="BR167" s="93"/>
      <c r="BS167" s="93"/>
      <c r="BT167" s="93"/>
      <c r="BU167" s="93"/>
      <c r="BV167" s="93"/>
      <c r="BW167" s="93"/>
      <c r="BX167" s="93"/>
      <c r="BY167" s="93"/>
      <c r="BZ167" s="93"/>
      <c r="CA167" s="93"/>
      <c r="CB167" s="93"/>
      <c r="CC167" s="93"/>
      <c r="CD167" s="93"/>
      <c r="CE167" s="93"/>
      <c r="CF167" s="93"/>
      <c r="CG167" s="93"/>
      <c r="CH167" s="93"/>
      <c r="CI167" s="93"/>
      <c r="CJ167" s="93"/>
      <c r="CK167" s="93"/>
      <c r="CL167" s="93"/>
      <c r="CM167" s="93"/>
      <c r="CN167" s="93"/>
      <c r="CO167" s="93"/>
      <c r="CP167" s="93"/>
      <c r="CQ167" s="93"/>
      <c r="CR167" s="93"/>
      <c r="CS167" s="93"/>
      <c r="CT167" s="93"/>
      <c r="CU167" s="93"/>
      <c r="CV167" s="93"/>
      <c r="CW167" s="93"/>
      <c r="CX167" s="93"/>
      <c r="CY167" s="93"/>
      <c r="CZ167" s="93"/>
      <c r="DA167" s="93"/>
      <c r="DB167" s="93"/>
      <c r="DC167" s="93"/>
      <c r="DD167" s="93"/>
      <c r="DE167" s="93"/>
      <c r="DF167" s="93"/>
      <c r="DG167" s="93"/>
      <c r="DH167" s="93"/>
      <c r="DI167" s="93"/>
      <c r="DJ167" s="93"/>
      <c r="DK167" s="93"/>
      <c r="DL167" s="93"/>
      <c r="DM167" s="93"/>
      <c r="DN167" s="93"/>
      <c r="DO167" s="93"/>
      <c r="DP167" s="93"/>
      <c r="DQ167" s="93"/>
      <c r="DR167" s="93"/>
      <c r="DS167" s="93"/>
      <c r="DT167" s="93"/>
      <c r="DU167" s="93"/>
      <c r="DV167" s="93"/>
      <c r="DW167" s="93"/>
      <c r="DX167" s="93"/>
      <c r="DY167" s="93"/>
      <c r="DZ167" s="93"/>
      <c r="EA167" s="93"/>
      <c r="EB167" s="93"/>
      <c r="EC167" s="93"/>
      <c r="ED167" s="93"/>
      <c r="EE167" s="93"/>
      <c r="EF167" s="93"/>
      <c r="EG167" s="93"/>
      <c r="EH167" s="93"/>
      <c r="EI167" s="93"/>
      <c r="EJ167" s="93"/>
      <c r="EK167" s="93"/>
      <c r="EL167" s="93"/>
      <c r="EM167" s="93"/>
      <c r="EN167" s="93"/>
      <c r="EO167" s="93"/>
      <c r="EP167" s="93"/>
      <c r="EQ167" s="93"/>
      <c r="ER167" s="93"/>
      <c r="ES167" s="93"/>
      <c r="ET167" s="93"/>
      <c r="EU167" s="93"/>
      <c r="EV167" s="93"/>
      <c r="EW167" s="93"/>
      <c r="EX167" s="93"/>
      <c r="EY167" s="93"/>
      <c r="EZ167" s="93"/>
      <c r="FA167" s="93"/>
      <c r="FB167" s="93"/>
      <c r="FC167" s="93"/>
    </row>
    <row r="168" spans="2:159" s="210" customFormat="1" x14ac:dyDescent="0.3">
      <c r="B168" s="211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3"/>
      <c r="BQ168" s="93"/>
      <c r="BR168" s="93"/>
      <c r="BS168" s="93"/>
      <c r="BT168" s="93"/>
      <c r="BU168" s="93"/>
      <c r="BV168" s="93"/>
      <c r="BW168" s="93"/>
      <c r="BX168" s="93"/>
      <c r="BY168" s="93"/>
      <c r="BZ168" s="93"/>
      <c r="CA168" s="93"/>
      <c r="CB168" s="93"/>
      <c r="CC168" s="93"/>
      <c r="CD168" s="93"/>
      <c r="CE168" s="93"/>
      <c r="CF168" s="93"/>
      <c r="CG168" s="93"/>
      <c r="CH168" s="93"/>
      <c r="CI168" s="93"/>
      <c r="CJ168" s="93"/>
      <c r="CK168" s="93"/>
      <c r="CL168" s="93"/>
      <c r="CM168" s="93"/>
      <c r="CN168" s="93"/>
      <c r="CO168" s="93"/>
      <c r="CP168" s="93"/>
      <c r="CQ168" s="93"/>
      <c r="CR168" s="93"/>
      <c r="CS168" s="93"/>
      <c r="CT168" s="93"/>
      <c r="CU168" s="93"/>
      <c r="CV168" s="93"/>
      <c r="CW168" s="93"/>
      <c r="CX168" s="93"/>
      <c r="CY168" s="93"/>
      <c r="CZ168" s="93"/>
      <c r="DA168" s="93"/>
      <c r="DB168" s="93"/>
      <c r="DC168" s="93"/>
      <c r="DD168" s="93"/>
      <c r="DE168" s="93"/>
      <c r="DF168" s="93"/>
      <c r="DG168" s="93"/>
      <c r="DH168" s="93"/>
      <c r="DI168" s="93"/>
      <c r="DJ168" s="93"/>
      <c r="DK168" s="93"/>
      <c r="DL168" s="93"/>
      <c r="DM168" s="93"/>
      <c r="DN168" s="93"/>
      <c r="DO168" s="93"/>
      <c r="DP168" s="93"/>
      <c r="DQ168" s="93"/>
      <c r="DR168" s="93"/>
      <c r="DS168" s="93"/>
      <c r="DT168" s="93"/>
      <c r="DU168" s="93"/>
      <c r="DV168" s="93"/>
      <c r="DW168" s="93"/>
      <c r="DX168" s="93"/>
      <c r="DY168" s="93"/>
      <c r="DZ168" s="93"/>
      <c r="EA168" s="93"/>
      <c r="EB168" s="93"/>
      <c r="EC168" s="93"/>
      <c r="ED168" s="93"/>
      <c r="EE168" s="93"/>
      <c r="EF168" s="93"/>
      <c r="EG168" s="93"/>
      <c r="EH168" s="93"/>
      <c r="EI168" s="93"/>
      <c r="EJ168" s="93"/>
      <c r="EK168" s="93"/>
      <c r="EL168" s="93"/>
      <c r="EM168" s="93"/>
      <c r="EN168" s="93"/>
      <c r="EO168" s="93"/>
      <c r="EP168" s="93"/>
      <c r="EQ168" s="93"/>
      <c r="ER168" s="93"/>
      <c r="ES168" s="93"/>
      <c r="ET168" s="93"/>
      <c r="EU168" s="93"/>
      <c r="EV168" s="93"/>
      <c r="EW168" s="93"/>
      <c r="EX168" s="93"/>
      <c r="EY168" s="93"/>
      <c r="EZ168" s="93"/>
      <c r="FA168" s="93"/>
      <c r="FB168" s="93"/>
      <c r="FC168" s="93"/>
    </row>
    <row r="169" spans="2:159" s="210" customFormat="1" x14ac:dyDescent="0.3">
      <c r="B169" s="211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3"/>
      <c r="BO169" s="93"/>
      <c r="BP169" s="93"/>
      <c r="BQ169" s="93"/>
      <c r="BR169" s="93"/>
      <c r="BS169" s="93"/>
      <c r="BT169" s="93"/>
      <c r="BU169" s="93"/>
      <c r="BV169" s="93"/>
      <c r="BW169" s="93"/>
      <c r="BX169" s="93"/>
      <c r="BY169" s="93"/>
      <c r="BZ169" s="93"/>
      <c r="CA169" s="93"/>
      <c r="CB169" s="93"/>
      <c r="CC169" s="93"/>
      <c r="CD169" s="93"/>
      <c r="CE169" s="93"/>
      <c r="CF169" s="93"/>
      <c r="CG169" s="93"/>
      <c r="CH169" s="93"/>
      <c r="CI169" s="93"/>
      <c r="CJ169" s="93"/>
      <c r="CK169" s="93"/>
      <c r="CL169" s="93"/>
      <c r="CM169" s="93"/>
      <c r="CN169" s="93"/>
      <c r="CO169" s="93"/>
      <c r="CP169" s="93"/>
      <c r="CQ169" s="93"/>
      <c r="CR169" s="93"/>
      <c r="CS169" s="93"/>
      <c r="CT169" s="93"/>
      <c r="CU169" s="93"/>
      <c r="CV169" s="93"/>
      <c r="CW169" s="93"/>
      <c r="CX169" s="93"/>
      <c r="CY169" s="93"/>
      <c r="CZ169" s="93"/>
      <c r="DA169" s="93"/>
      <c r="DB169" s="93"/>
      <c r="DC169" s="93"/>
      <c r="DD169" s="93"/>
      <c r="DE169" s="93"/>
      <c r="DF169" s="93"/>
      <c r="DG169" s="93"/>
      <c r="DH169" s="93"/>
      <c r="DI169" s="93"/>
      <c r="DJ169" s="93"/>
      <c r="DK169" s="93"/>
      <c r="DL169" s="93"/>
      <c r="DM169" s="93"/>
      <c r="DN169" s="93"/>
      <c r="DO169" s="93"/>
      <c r="DP169" s="93"/>
      <c r="DQ169" s="93"/>
      <c r="DR169" s="93"/>
      <c r="DS169" s="93"/>
      <c r="DT169" s="93"/>
      <c r="DU169" s="93"/>
      <c r="DV169" s="93"/>
      <c r="DW169" s="93"/>
      <c r="DX169" s="93"/>
      <c r="DY169" s="93"/>
      <c r="DZ169" s="93"/>
      <c r="EA169" s="93"/>
      <c r="EB169" s="93"/>
      <c r="EC169" s="93"/>
      <c r="ED169" s="93"/>
      <c r="EE169" s="93"/>
      <c r="EF169" s="93"/>
      <c r="EG169" s="93"/>
      <c r="EH169" s="93"/>
      <c r="EI169" s="93"/>
      <c r="EJ169" s="93"/>
      <c r="EK169" s="93"/>
      <c r="EL169" s="93"/>
      <c r="EM169" s="93"/>
      <c r="EN169" s="93"/>
      <c r="EO169" s="93"/>
      <c r="EP169" s="93"/>
      <c r="EQ169" s="93"/>
      <c r="ER169" s="93"/>
      <c r="ES169" s="93"/>
      <c r="ET169" s="93"/>
      <c r="EU169" s="93"/>
      <c r="EV169" s="93"/>
      <c r="EW169" s="93"/>
      <c r="EX169" s="93"/>
      <c r="EY169" s="93"/>
      <c r="EZ169" s="93"/>
      <c r="FA169" s="93"/>
      <c r="FB169" s="93"/>
      <c r="FC169" s="93"/>
    </row>
    <row r="170" spans="2:159" s="210" customFormat="1" x14ac:dyDescent="0.3">
      <c r="B170" s="211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3"/>
      <c r="BO170" s="93"/>
      <c r="BP170" s="93"/>
      <c r="BQ170" s="93"/>
      <c r="BR170" s="93"/>
      <c r="BS170" s="93"/>
      <c r="BT170" s="93"/>
      <c r="BU170" s="93"/>
      <c r="BV170" s="93"/>
      <c r="BW170" s="93"/>
      <c r="BX170" s="93"/>
      <c r="BY170" s="93"/>
      <c r="BZ170" s="93"/>
      <c r="CA170" s="93"/>
      <c r="CB170" s="93"/>
      <c r="CC170" s="93"/>
      <c r="CD170" s="93"/>
      <c r="CE170" s="93"/>
      <c r="CF170" s="93"/>
      <c r="CG170" s="93"/>
      <c r="CH170" s="93"/>
      <c r="CI170" s="93"/>
      <c r="CJ170" s="93"/>
      <c r="CK170" s="93"/>
      <c r="CL170" s="93"/>
      <c r="CM170" s="93"/>
      <c r="CN170" s="93"/>
      <c r="CO170" s="93"/>
      <c r="CP170" s="93"/>
      <c r="CQ170" s="93"/>
      <c r="CR170" s="93"/>
      <c r="CS170" s="93"/>
      <c r="CT170" s="93"/>
      <c r="CU170" s="93"/>
      <c r="CV170" s="93"/>
      <c r="CW170" s="93"/>
      <c r="CX170" s="93"/>
      <c r="CY170" s="93"/>
      <c r="CZ170" s="93"/>
      <c r="DA170" s="93"/>
      <c r="DB170" s="93"/>
      <c r="DC170" s="93"/>
      <c r="DD170" s="93"/>
      <c r="DE170" s="93"/>
      <c r="DF170" s="93"/>
      <c r="DG170" s="93"/>
      <c r="DH170" s="93"/>
      <c r="DI170" s="93"/>
      <c r="DJ170" s="93"/>
      <c r="DK170" s="93"/>
      <c r="DL170" s="93"/>
      <c r="DM170" s="93"/>
      <c r="DN170" s="93"/>
      <c r="DO170" s="93"/>
      <c r="DP170" s="93"/>
      <c r="DQ170" s="93"/>
      <c r="DR170" s="93"/>
      <c r="DS170" s="93"/>
      <c r="DT170" s="93"/>
      <c r="DU170" s="93"/>
      <c r="DV170" s="93"/>
      <c r="DW170" s="93"/>
      <c r="DX170" s="93"/>
      <c r="DY170" s="93"/>
      <c r="DZ170" s="93"/>
      <c r="EA170" s="93"/>
      <c r="EB170" s="93"/>
      <c r="EC170" s="93"/>
      <c r="ED170" s="93"/>
      <c r="EE170" s="93"/>
      <c r="EF170" s="93"/>
      <c r="EG170" s="93"/>
      <c r="EH170" s="93"/>
      <c r="EI170" s="93"/>
      <c r="EJ170" s="93"/>
      <c r="EK170" s="93"/>
      <c r="EL170" s="93"/>
      <c r="EM170" s="93"/>
      <c r="EN170" s="93"/>
      <c r="EO170" s="93"/>
      <c r="EP170" s="93"/>
      <c r="EQ170" s="93"/>
      <c r="ER170" s="93"/>
      <c r="ES170" s="93"/>
      <c r="ET170" s="93"/>
      <c r="EU170" s="93"/>
      <c r="EV170" s="93"/>
      <c r="EW170" s="93"/>
      <c r="EX170" s="93"/>
      <c r="EY170" s="93"/>
      <c r="EZ170" s="93"/>
      <c r="FA170" s="93"/>
      <c r="FB170" s="93"/>
      <c r="FC170" s="93"/>
    </row>
    <row r="171" spans="2:159" s="210" customFormat="1" x14ac:dyDescent="0.3">
      <c r="B171" s="211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3"/>
      <c r="BQ171" s="93"/>
      <c r="BR171" s="93"/>
      <c r="BS171" s="93"/>
      <c r="BT171" s="93"/>
      <c r="BU171" s="93"/>
      <c r="BV171" s="93"/>
      <c r="BW171" s="93"/>
      <c r="BX171" s="93"/>
      <c r="BY171" s="93"/>
      <c r="BZ171" s="93"/>
      <c r="CA171" s="93"/>
      <c r="CB171" s="93"/>
      <c r="CC171" s="93"/>
      <c r="CD171" s="93"/>
      <c r="CE171" s="93"/>
      <c r="CF171" s="93"/>
      <c r="CG171" s="93"/>
      <c r="CH171" s="93"/>
      <c r="CI171" s="93"/>
      <c r="CJ171" s="93"/>
      <c r="CK171" s="93"/>
      <c r="CL171" s="93"/>
      <c r="CM171" s="93"/>
      <c r="CN171" s="93"/>
      <c r="CO171" s="93"/>
      <c r="CP171" s="93"/>
      <c r="CQ171" s="93"/>
      <c r="CR171" s="93"/>
      <c r="CS171" s="93"/>
      <c r="CT171" s="93"/>
      <c r="CU171" s="93"/>
      <c r="CV171" s="93"/>
      <c r="CW171" s="93"/>
      <c r="CX171" s="93"/>
      <c r="CY171" s="93"/>
      <c r="CZ171" s="93"/>
      <c r="DA171" s="93"/>
      <c r="DB171" s="93"/>
      <c r="DC171" s="93"/>
      <c r="DD171" s="93"/>
      <c r="DE171" s="93"/>
      <c r="DF171" s="93"/>
      <c r="DG171" s="93"/>
      <c r="DH171" s="93"/>
      <c r="DI171" s="93"/>
      <c r="DJ171" s="93"/>
      <c r="DK171" s="93"/>
      <c r="DL171" s="93"/>
      <c r="DM171" s="93"/>
      <c r="DN171" s="93"/>
      <c r="DO171" s="93"/>
      <c r="DP171" s="93"/>
      <c r="DQ171" s="93"/>
      <c r="DR171" s="93"/>
      <c r="DS171" s="93"/>
      <c r="DT171" s="93"/>
      <c r="DU171" s="93"/>
      <c r="DV171" s="93"/>
      <c r="DW171" s="93"/>
      <c r="DX171" s="93"/>
      <c r="DY171" s="93"/>
      <c r="DZ171" s="93"/>
      <c r="EA171" s="93"/>
      <c r="EB171" s="93"/>
      <c r="EC171" s="93"/>
      <c r="ED171" s="93"/>
      <c r="EE171" s="93"/>
      <c r="EF171" s="93"/>
      <c r="EG171" s="93"/>
      <c r="EH171" s="93"/>
      <c r="EI171" s="93"/>
      <c r="EJ171" s="93"/>
      <c r="EK171" s="93"/>
      <c r="EL171" s="93"/>
      <c r="EM171" s="93"/>
      <c r="EN171" s="93"/>
      <c r="EO171" s="93"/>
      <c r="EP171" s="93"/>
      <c r="EQ171" s="93"/>
      <c r="ER171" s="93"/>
      <c r="ES171" s="93"/>
      <c r="ET171" s="93"/>
      <c r="EU171" s="93"/>
      <c r="EV171" s="93"/>
      <c r="EW171" s="93"/>
      <c r="EX171" s="93"/>
      <c r="EY171" s="93"/>
      <c r="EZ171" s="93"/>
      <c r="FA171" s="93"/>
      <c r="FB171" s="93"/>
      <c r="FC171" s="93"/>
    </row>
    <row r="172" spans="2:159" s="210" customFormat="1" x14ac:dyDescent="0.3">
      <c r="B172" s="211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93"/>
      <c r="BT172" s="93"/>
      <c r="BU172" s="93"/>
      <c r="BV172" s="93"/>
      <c r="BW172" s="93"/>
      <c r="BX172" s="93"/>
      <c r="BY172" s="93"/>
      <c r="BZ172" s="93"/>
      <c r="CA172" s="93"/>
      <c r="CB172" s="93"/>
      <c r="CC172" s="93"/>
      <c r="CD172" s="93"/>
      <c r="CE172" s="93"/>
      <c r="CF172" s="93"/>
      <c r="CG172" s="93"/>
      <c r="CH172" s="93"/>
      <c r="CI172" s="93"/>
      <c r="CJ172" s="93"/>
      <c r="CK172" s="93"/>
      <c r="CL172" s="93"/>
      <c r="CM172" s="93"/>
      <c r="CN172" s="93"/>
      <c r="CO172" s="93"/>
      <c r="CP172" s="93"/>
      <c r="CQ172" s="93"/>
      <c r="CR172" s="93"/>
      <c r="CS172" s="93"/>
      <c r="CT172" s="93"/>
      <c r="CU172" s="93"/>
      <c r="CV172" s="93"/>
      <c r="CW172" s="93"/>
      <c r="CX172" s="93"/>
      <c r="CY172" s="93"/>
      <c r="CZ172" s="93"/>
      <c r="DA172" s="93"/>
      <c r="DB172" s="93"/>
      <c r="DC172" s="93"/>
      <c r="DD172" s="93"/>
      <c r="DE172" s="93"/>
      <c r="DF172" s="93"/>
      <c r="DG172" s="93"/>
      <c r="DH172" s="93"/>
      <c r="DI172" s="93"/>
      <c r="DJ172" s="93"/>
      <c r="DK172" s="93"/>
      <c r="DL172" s="93"/>
      <c r="DM172" s="93"/>
      <c r="DN172" s="93"/>
      <c r="DO172" s="93"/>
      <c r="DP172" s="93"/>
      <c r="DQ172" s="93"/>
      <c r="DR172" s="93"/>
      <c r="DS172" s="93"/>
      <c r="DT172" s="93"/>
      <c r="DU172" s="93"/>
      <c r="DV172" s="93"/>
      <c r="DW172" s="93"/>
      <c r="DX172" s="93"/>
      <c r="DY172" s="93"/>
      <c r="DZ172" s="93"/>
      <c r="EA172" s="93"/>
      <c r="EB172" s="93"/>
      <c r="EC172" s="93"/>
      <c r="ED172" s="93"/>
      <c r="EE172" s="93"/>
      <c r="EF172" s="93"/>
      <c r="EG172" s="93"/>
      <c r="EH172" s="93"/>
      <c r="EI172" s="93"/>
      <c r="EJ172" s="93"/>
      <c r="EK172" s="93"/>
      <c r="EL172" s="93"/>
      <c r="EM172" s="93"/>
      <c r="EN172" s="93"/>
      <c r="EO172" s="93"/>
      <c r="EP172" s="93"/>
      <c r="EQ172" s="93"/>
      <c r="ER172" s="93"/>
      <c r="ES172" s="93"/>
      <c r="ET172" s="93"/>
      <c r="EU172" s="93"/>
      <c r="EV172" s="93"/>
      <c r="EW172" s="93"/>
      <c r="EX172" s="93"/>
      <c r="EY172" s="93"/>
      <c r="EZ172" s="93"/>
      <c r="FA172" s="93"/>
      <c r="FB172" s="93"/>
      <c r="FC172" s="93"/>
    </row>
    <row r="173" spans="2:159" s="210" customFormat="1" x14ac:dyDescent="0.3">
      <c r="B173" s="211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3"/>
      <c r="BO173" s="93"/>
      <c r="BP173" s="93"/>
      <c r="BQ173" s="93"/>
      <c r="BR173" s="93"/>
      <c r="BS173" s="93"/>
      <c r="BT173" s="93"/>
      <c r="BU173" s="93"/>
      <c r="BV173" s="93"/>
      <c r="BW173" s="93"/>
      <c r="BX173" s="93"/>
      <c r="BY173" s="93"/>
      <c r="BZ173" s="93"/>
      <c r="CA173" s="93"/>
      <c r="CB173" s="93"/>
      <c r="CC173" s="93"/>
      <c r="CD173" s="93"/>
      <c r="CE173" s="93"/>
      <c r="CF173" s="93"/>
      <c r="CG173" s="93"/>
      <c r="CH173" s="93"/>
      <c r="CI173" s="93"/>
      <c r="CJ173" s="93"/>
      <c r="CK173" s="93"/>
      <c r="CL173" s="93"/>
      <c r="CM173" s="93"/>
      <c r="CN173" s="93"/>
      <c r="CO173" s="93"/>
      <c r="CP173" s="93"/>
      <c r="CQ173" s="93"/>
      <c r="CR173" s="93"/>
      <c r="CS173" s="93"/>
      <c r="CT173" s="93"/>
      <c r="CU173" s="93"/>
      <c r="CV173" s="93"/>
      <c r="CW173" s="93"/>
      <c r="CX173" s="93"/>
      <c r="CY173" s="93"/>
      <c r="CZ173" s="93"/>
      <c r="DA173" s="93"/>
      <c r="DB173" s="93"/>
      <c r="DC173" s="93"/>
      <c r="DD173" s="93"/>
      <c r="DE173" s="93"/>
      <c r="DF173" s="93"/>
      <c r="DG173" s="93"/>
      <c r="DH173" s="93"/>
      <c r="DI173" s="93"/>
      <c r="DJ173" s="93"/>
      <c r="DK173" s="93"/>
      <c r="DL173" s="93"/>
      <c r="DM173" s="93"/>
      <c r="DN173" s="93"/>
      <c r="DO173" s="93"/>
      <c r="DP173" s="93"/>
      <c r="DQ173" s="93"/>
      <c r="DR173" s="93"/>
      <c r="DS173" s="93"/>
      <c r="DT173" s="93"/>
      <c r="DU173" s="93"/>
      <c r="DV173" s="93"/>
      <c r="DW173" s="93"/>
      <c r="DX173" s="93"/>
      <c r="DY173" s="93"/>
      <c r="DZ173" s="93"/>
      <c r="EA173" s="93"/>
      <c r="EB173" s="93"/>
      <c r="EC173" s="93"/>
      <c r="ED173" s="93"/>
      <c r="EE173" s="93"/>
      <c r="EF173" s="93"/>
      <c r="EG173" s="93"/>
      <c r="EH173" s="93"/>
      <c r="EI173" s="93"/>
      <c r="EJ173" s="93"/>
      <c r="EK173" s="93"/>
      <c r="EL173" s="93"/>
      <c r="EM173" s="93"/>
      <c r="EN173" s="93"/>
      <c r="EO173" s="93"/>
      <c r="EP173" s="93"/>
      <c r="EQ173" s="93"/>
      <c r="ER173" s="93"/>
      <c r="ES173" s="93"/>
      <c r="ET173" s="93"/>
      <c r="EU173" s="93"/>
      <c r="EV173" s="93"/>
      <c r="EW173" s="93"/>
      <c r="EX173" s="93"/>
      <c r="EY173" s="93"/>
      <c r="EZ173" s="93"/>
      <c r="FA173" s="93"/>
      <c r="FB173" s="93"/>
      <c r="FC173" s="93"/>
    </row>
    <row r="174" spans="2:159" s="210" customFormat="1" x14ac:dyDescent="0.3">
      <c r="B174" s="211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3"/>
      <c r="BQ174" s="93"/>
      <c r="BR174" s="93"/>
      <c r="BS174" s="93"/>
      <c r="BT174" s="93"/>
      <c r="BU174" s="93"/>
      <c r="BV174" s="93"/>
      <c r="BW174" s="93"/>
      <c r="BX174" s="93"/>
      <c r="BY174" s="93"/>
      <c r="BZ174" s="93"/>
      <c r="CA174" s="93"/>
      <c r="CB174" s="93"/>
      <c r="CC174" s="93"/>
      <c r="CD174" s="93"/>
      <c r="CE174" s="93"/>
      <c r="CF174" s="93"/>
      <c r="CG174" s="93"/>
      <c r="CH174" s="93"/>
      <c r="CI174" s="93"/>
      <c r="CJ174" s="93"/>
      <c r="CK174" s="93"/>
      <c r="CL174" s="93"/>
      <c r="CM174" s="93"/>
      <c r="CN174" s="93"/>
      <c r="CO174" s="93"/>
      <c r="CP174" s="93"/>
      <c r="CQ174" s="93"/>
      <c r="CR174" s="93"/>
      <c r="CS174" s="93"/>
      <c r="CT174" s="93"/>
      <c r="CU174" s="93"/>
      <c r="CV174" s="93"/>
      <c r="CW174" s="93"/>
      <c r="CX174" s="93"/>
      <c r="CY174" s="93"/>
      <c r="CZ174" s="93"/>
      <c r="DA174" s="93"/>
      <c r="DB174" s="93"/>
      <c r="DC174" s="93"/>
      <c r="DD174" s="93"/>
      <c r="DE174" s="93"/>
      <c r="DF174" s="93"/>
      <c r="DG174" s="93"/>
      <c r="DH174" s="93"/>
      <c r="DI174" s="93"/>
      <c r="DJ174" s="93"/>
      <c r="DK174" s="93"/>
      <c r="DL174" s="93"/>
      <c r="DM174" s="93"/>
      <c r="DN174" s="93"/>
      <c r="DO174" s="93"/>
      <c r="DP174" s="93"/>
      <c r="DQ174" s="93"/>
      <c r="DR174" s="93"/>
      <c r="DS174" s="93"/>
      <c r="DT174" s="93"/>
      <c r="DU174" s="93"/>
      <c r="DV174" s="93"/>
      <c r="DW174" s="93"/>
      <c r="DX174" s="93"/>
      <c r="DY174" s="93"/>
      <c r="DZ174" s="93"/>
      <c r="EA174" s="93"/>
      <c r="EB174" s="93"/>
      <c r="EC174" s="93"/>
      <c r="ED174" s="93"/>
      <c r="EE174" s="93"/>
      <c r="EF174" s="93"/>
      <c r="EG174" s="93"/>
      <c r="EH174" s="93"/>
      <c r="EI174" s="93"/>
      <c r="EJ174" s="93"/>
      <c r="EK174" s="93"/>
      <c r="EL174" s="93"/>
      <c r="EM174" s="93"/>
      <c r="EN174" s="93"/>
      <c r="EO174" s="93"/>
      <c r="EP174" s="93"/>
      <c r="EQ174" s="93"/>
      <c r="ER174" s="93"/>
      <c r="ES174" s="93"/>
      <c r="ET174" s="93"/>
      <c r="EU174" s="93"/>
      <c r="EV174" s="93"/>
      <c r="EW174" s="93"/>
      <c r="EX174" s="93"/>
      <c r="EY174" s="93"/>
      <c r="EZ174" s="93"/>
      <c r="FA174" s="93"/>
      <c r="FB174" s="93"/>
      <c r="FC174" s="93"/>
    </row>
    <row r="175" spans="2:159" s="210" customFormat="1" x14ac:dyDescent="0.3">
      <c r="B175" s="211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93"/>
      <c r="BJ175" s="93"/>
      <c r="BK175" s="93"/>
      <c r="BL175" s="93"/>
      <c r="BM175" s="93"/>
      <c r="BN175" s="93"/>
      <c r="BO175" s="93"/>
      <c r="BP175" s="93"/>
      <c r="BQ175" s="93"/>
      <c r="BR175" s="93"/>
      <c r="BS175" s="93"/>
      <c r="BT175" s="93"/>
      <c r="BU175" s="93"/>
      <c r="BV175" s="93"/>
      <c r="BW175" s="93"/>
      <c r="BX175" s="93"/>
      <c r="BY175" s="93"/>
      <c r="BZ175" s="93"/>
      <c r="CA175" s="93"/>
      <c r="CB175" s="93"/>
      <c r="CC175" s="93"/>
      <c r="CD175" s="93"/>
      <c r="CE175" s="93"/>
      <c r="CF175" s="93"/>
      <c r="CG175" s="93"/>
      <c r="CH175" s="93"/>
      <c r="CI175" s="93"/>
      <c r="CJ175" s="93"/>
      <c r="CK175" s="93"/>
      <c r="CL175" s="93"/>
      <c r="CM175" s="93"/>
      <c r="CN175" s="93"/>
      <c r="CO175" s="93"/>
      <c r="CP175" s="93"/>
      <c r="CQ175" s="93"/>
      <c r="CR175" s="93"/>
      <c r="CS175" s="93"/>
      <c r="CT175" s="93"/>
      <c r="CU175" s="93"/>
      <c r="CV175" s="93"/>
      <c r="CW175" s="93"/>
      <c r="CX175" s="93"/>
      <c r="CY175" s="93"/>
      <c r="CZ175" s="93"/>
      <c r="DA175" s="93"/>
      <c r="DB175" s="93"/>
      <c r="DC175" s="93"/>
      <c r="DD175" s="93"/>
      <c r="DE175" s="93"/>
      <c r="DF175" s="93"/>
      <c r="DG175" s="93"/>
      <c r="DH175" s="93"/>
      <c r="DI175" s="93"/>
      <c r="DJ175" s="93"/>
      <c r="DK175" s="93"/>
      <c r="DL175" s="93"/>
      <c r="DM175" s="93"/>
      <c r="DN175" s="93"/>
      <c r="DO175" s="93"/>
      <c r="DP175" s="93"/>
      <c r="DQ175" s="93"/>
      <c r="DR175" s="93"/>
      <c r="DS175" s="93"/>
      <c r="DT175" s="93"/>
      <c r="DU175" s="93"/>
      <c r="DV175" s="93"/>
      <c r="DW175" s="93"/>
      <c r="DX175" s="93"/>
      <c r="DY175" s="93"/>
      <c r="DZ175" s="93"/>
      <c r="EA175" s="93"/>
      <c r="EB175" s="93"/>
      <c r="EC175" s="93"/>
      <c r="ED175" s="93"/>
      <c r="EE175" s="93"/>
      <c r="EF175" s="93"/>
      <c r="EG175" s="93"/>
      <c r="EH175" s="93"/>
      <c r="EI175" s="93"/>
      <c r="EJ175" s="93"/>
      <c r="EK175" s="93"/>
      <c r="EL175" s="93"/>
      <c r="EM175" s="93"/>
      <c r="EN175" s="93"/>
      <c r="EO175" s="93"/>
      <c r="EP175" s="93"/>
      <c r="EQ175" s="93"/>
      <c r="ER175" s="93"/>
      <c r="ES175" s="93"/>
      <c r="ET175" s="93"/>
      <c r="EU175" s="93"/>
      <c r="EV175" s="93"/>
      <c r="EW175" s="93"/>
      <c r="EX175" s="93"/>
      <c r="EY175" s="93"/>
      <c r="EZ175" s="93"/>
      <c r="FA175" s="93"/>
      <c r="FB175" s="93"/>
      <c r="FC175" s="93"/>
    </row>
    <row r="176" spans="2:159" s="210" customFormat="1" x14ac:dyDescent="0.3">
      <c r="B176" s="211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</row>
    <row r="177" spans="2:159" s="210" customFormat="1" x14ac:dyDescent="0.3">
      <c r="B177" s="211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</row>
    <row r="178" spans="2:159" s="210" customFormat="1" x14ac:dyDescent="0.3">
      <c r="B178" s="211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  <c r="EX178" s="93"/>
      <c r="EY178" s="93"/>
      <c r="EZ178" s="93"/>
      <c r="FA178" s="93"/>
      <c r="FB178" s="93"/>
      <c r="FC178" s="93"/>
    </row>
    <row r="179" spans="2:159" s="210" customFormat="1" x14ac:dyDescent="0.3">
      <c r="B179" s="211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  <c r="EX179" s="93"/>
      <c r="EY179" s="93"/>
      <c r="EZ179" s="93"/>
      <c r="FA179" s="93"/>
      <c r="FB179" s="93"/>
      <c r="FC179" s="93"/>
    </row>
    <row r="180" spans="2:159" s="210" customFormat="1" x14ac:dyDescent="0.3">
      <c r="B180" s="211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</row>
    <row r="181" spans="2:159" s="210" customFormat="1" x14ac:dyDescent="0.3">
      <c r="B181" s="211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</row>
    <row r="182" spans="2:159" s="210" customFormat="1" x14ac:dyDescent="0.3">
      <c r="B182" s="211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</row>
    <row r="183" spans="2:159" s="210" customFormat="1" x14ac:dyDescent="0.3">
      <c r="B183" s="211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3"/>
      <c r="BQ183" s="93"/>
      <c r="BR183" s="93"/>
      <c r="BS183" s="93"/>
      <c r="BT183" s="93"/>
      <c r="BU183" s="93"/>
      <c r="BV183" s="93"/>
      <c r="BW183" s="93"/>
      <c r="BX183" s="93"/>
      <c r="BY183" s="93"/>
      <c r="BZ183" s="93"/>
      <c r="CA183" s="93"/>
      <c r="CB183" s="93"/>
      <c r="CC183" s="93"/>
      <c r="CD183" s="93"/>
      <c r="CE183" s="93"/>
      <c r="CF183" s="93"/>
      <c r="CG183" s="93"/>
      <c r="CH183" s="93"/>
      <c r="CI183" s="93"/>
      <c r="CJ183" s="93"/>
      <c r="CK183" s="93"/>
      <c r="CL183" s="93"/>
      <c r="CM183" s="93"/>
      <c r="CN183" s="93"/>
      <c r="CO183" s="93"/>
      <c r="CP183" s="93"/>
      <c r="CQ183" s="93"/>
      <c r="CR183" s="93"/>
      <c r="CS183" s="93"/>
      <c r="CT183" s="93"/>
      <c r="CU183" s="93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3"/>
      <c r="EB183" s="93"/>
      <c r="EC183" s="93"/>
      <c r="ED183" s="93"/>
      <c r="EE183" s="93"/>
      <c r="EF183" s="93"/>
      <c r="EG183" s="93"/>
      <c r="EH183" s="93"/>
      <c r="EI183" s="93"/>
      <c r="EJ183" s="93"/>
      <c r="EK183" s="93"/>
      <c r="EL183" s="93"/>
      <c r="EM183" s="93"/>
      <c r="EN183" s="93"/>
      <c r="EO183" s="93"/>
      <c r="EP183" s="93"/>
      <c r="EQ183" s="93"/>
      <c r="ER183" s="93"/>
      <c r="ES183" s="93"/>
      <c r="ET183" s="93"/>
      <c r="EU183" s="93"/>
      <c r="EV183" s="93"/>
      <c r="EW183" s="93"/>
      <c r="EX183" s="93"/>
      <c r="EY183" s="93"/>
      <c r="EZ183" s="93"/>
      <c r="FA183" s="93"/>
      <c r="FB183" s="93"/>
      <c r="FC183" s="93"/>
    </row>
    <row r="184" spans="2:159" s="210" customFormat="1" x14ac:dyDescent="0.3">
      <c r="B184" s="211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3"/>
      <c r="BR184" s="93"/>
      <c r="BS184" s="93"/>
      <c r="BT184" s="93"/>
      <c r="BU184" s="93"/>
      <c r="BV184" s="93"/>
      <c r="BW184" s="93"/>
      <c r="BX184" s="93"/>
      <c r="BY184" s="93"/>
      <c r="BZ184" s="93"/>
      <c r="CA184" s="93"/>
      <c r="CB184" s="93"/>
      <c r="CC184" s="93"/>
      <c r="CD184" s="93"/>
      <c r="CE184" s="93"/>
      <c r="CF184" s="93"/>
      <c r="CG184" s="93"/>
      <c r="CH184" s="93"/>
      <c r="CI184" s="93"/>
      <c r="CJ184" s="93"/>
      <c r="CK184" s="93"/>
      <c r="CL184" s="93"/>
      <c r="CM184" s="93"/>
      <c r="CN184" s="93"/>
      <c r="CO184" s="93"/>
      <c r="CP184" s="93"/>
      <c r="CQ184" s="93"/>
      <c r="CR184" s="93"/>
      <c r="CS184" s="93"/>
      <c r="CT184" s="93"/>
      <c r="CU184" s="93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3"/>
      <c r="EB184" s="93"/>
      <c r="EC184" s="93"/>
      <c r="ED184" s="93"/>
      <c r="EE184" s="93"/>
      <c r="EF184" s="93"/>
      <c r="EG184" s="93"/>
      <c r="EH184" s="93"/>
      <c r="EI184" s="93"/>
      <c r="EJ184" s="93"/>
      <c r="EK184" s="93"/>
      <c r="EL184" s="93"/>
      <c r="EM184" s="93"/>
      <c r="EN184" s="93"/>
      <c r="EO184" s="93"/>
      <c r="EP184" s="93"/>
      <c r="EQ184" s="93"/>
      <c r="ER184" s="93"/>
      <c r="ES184" s="93"/>
      <c r="ET184" s="93"/>
      <c r="EU184" s="93"/>
      <c r="EV184" s="93"/>
      <c r="EW184" s="93"/>
      <c r="EX184" s="93"/>
      <c r="EY184" s="93"/>
      <c r="EZ184" s="93"/>
      <c r="FA184" s="93"/>
      <c r="FB184" s="93"/>
      <c r="FC184" s="93"/>
    </row>
    <row r="185" spans="2:159" s="210" customFormat="1" x14ac:dyDescent="0.3">
      <c r="B185" s="211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93"/>
      <c r="BJ185" s="93"/>
      <c r="BK185" s="93"/>
      <c r="BL185" s="93"/>
      <c r="BM185" s="93"/>
      <c r="BN185" s="93"/>
      <c r="BO185" s="93"/>
      <c r="BP185" s="93"/>
      <c r="BQ185" s="93"/>
      <c r="BR185" s="93"/>
      <c r="BS185" s="93"/>
      <c r="BT185" s="93"/>
      <c r="BU185" s="93"/>
      <c r="BV185" s="93"/>
      <c r="BW185" s="93"/>
      <c r="BX185" s="93"/>
      <c r="BY185" s="93"/>
      <c r="BZ185" s="93"/>
      <c r="CA185" s="93"/>
      <c r="CB185" s="93"/>
      <c r="CC185" s="93"/>
      <c r="CD185" s="93"/>
      <c r="CE185" s="93"/>
      <c r="CF185" s="93"/>
      <c r="CG185" s="93"/>
      <c r="CH185" s="93"/>
      <c r="CI185" s="93"/>
      <c r="CJ185" s="93"/>
      <c r="CK185" s="93"/>
      <c r="CL185" s="93"/>
      <c r="CM185" s="93"/>
      <c r="CN185" s="93"/>
      <c r="CO185" s="93"/>
      <c r="CP185" s="93"/>
      <c r="CQ185" s="93"/>
      <c r="CR185" s="93"/>
      <c r="CS185" s="93"/>
      <c r="CT185" s="93"/>
      <c r="CU185" s="93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3"/>
      <c r="EB185" s="93"/>
      <c r="EC185" s="93"/>
      <c r="ED185" s="93"/>
      <c r="EE185" s="93"/>
      <c r="EF185" s="93"/>
      <c r="EG185" s="93"/>
      <c r="EH185" s="93"/>
      <c r="EI185" s="93"/>
      <c r="EJ185" s="93"/>
      <c r="EK185" s="93"/>
      <c r="EL185" s="93"/>
      <c r="EM185" s="93"/>
      <c r="EN185" s="93"/>
      <c r="EO185" s="93"/>
      <c r="EP185" s="93"/>
      <c r="EQ185" s="93"/>
      <c r="ER185" s="93"/>
      <c r="ES185" s="93"/>
      <c r="ET185" s="93"/>
      <c r="EU185" s="93"/>
      <c r="EV185" s="93"/>
      <c r="EW185" s="93"/>
      <c r="EX185" s="93"/>
      <c r="EY185" s="93"/>
      <c r="EZ185" s="93"/>
      <c r="FA185" s="93"/>
      <c r="FB185" s="93"/>
      <c r="FC185" s="93"/>
    </row>
    <row r="186" spans="2:159" s="210" customFormat="1" x14ac:dyDescent="0.3">
      <c r="B186" s="211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  <c r="EX186" s="93"/>
      <c r="EY186" s="93"/>
      <c r="EZ186" s="93"/>
      <c r="FA186" s="93"/>
      <c r="FB186" s="93"/>
      <c r="FC186" s="93"/>
    </row>
    <row r="187" spans="2:159" s="210" customFormat="1" x14ac:dyDescent="0.3">
      <c r="B187" s="211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3"/>
      <c r="BO187" s="93"/>
      <c r="BP187" s="93"/>
      <c r="BQ187" s="93"/>
      <c r="BR187" s="93"/>
      <c r="BS187" s="93"/>
      <c r="BT187" s="93"/>
      <c r="BU187" s="93"/>
      <c r="BV187" s="93"/>
      <c r="BW187" s="93"/>
      <c r="BX187" s="93"/>
      <c r="BY187" s="93"/>
      <c r="BZ187" s="93"/>
      <c r="CA187" s="93"/>
      <c r="CB187" s="93"/>
      <c r="CC187" s="93"/>
      <c r="CD187" s="93"/>
      <c r="CE187" s="93"/>
      <c r="CF187" s="93"/>
      <c r="CG187" s="93"/>
      <c r="CH187" s="93"/>
      <c r="CI187" s="93"/>
      <c r="CJ187" s="93"/>
      <c r="CK187" s="93"/>
      <c r="CL187" s="93"/>
      <c r="CM187" s="93"/>
      <c r="CN187" s="93"/>
      <c r="CO187" s="93"/>
      <c r="CP187" s="93"/>
      <c r="CQ187" s="93"/>
      <c r="CR187" s="93"/>
      <c r="CS187" s="93"/>
      <c r="CT187" s="93"/>
      <c r="CU187" s="93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3"/>
      <c r="EB187" s="93"/>
      <c r="EC187" s="93"/>
      <c r="ED187" s="93"/>
      <c r="EE187" s="93"/>
      <c r="EF187" s="93"/>
      <c r="EG187" s="93"/>
      <c r="EH187" s="93"/>
      <c r="EI187" s="93"/>
      <c r="EJ187" s="93"/>
      <c r="EK187" s="93"/>
      <c r="EL187" s="93"/>
      <c r="EM187" s="93"/>
      <c r="EN187" s="93"/>
      <c r="EO187" s="93"/>
      <c r="EP187" s="93"/>
      <c r="EQ187" s="93"/>
      <c r="ER187" s="93"/>
      <c r="ES187" s="93"/>
      <c r="ET187" s="93"/>
      <c r="EU187" s="93"/>
      <c r="EV187" s="93"/>
      <c r="EW187" s="93"/>
      <c r="EX187" s="93"/>
      <c r="EY187" s="93"/>
      <c r="EZ187" s="93"/>
      <c r="FA187" s="93"/>
      <c r="FB187" s="93"/>
      <c r="FC187" s="93"/>
    </row>
    <row r="188" spans="2:159" s="210" customFormat="1" x14ac:dyDescent="0.3">
      <c r="B188" s="211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3"/>
      <c r="BW188" s="93"/>
      <c r="BX188" s="93"/>
      <c r="BY188" s="93"/>
      <c r="BZ188" s="93"/>
      <c r="CA188" s="93"/>
      <c r="CB188" s="93"/>
      <c r="CC188" s="93"/>
      <c r="CD188" s="93"/>
      <c r="CE188" s="93"/>
      <c r="CF188" s="93"/>
      <c r="CG188" s="93"/>
      <c r="CH188" s="93"/>
      <c r="CI188" s="93"/>
      <c r="CJ188" s="93"/>
      <c r="CK188" s="93"/>
      <c r="CL188" s="93"/>
      <c r="CM188" s="93"/>
      <c r="CN188" s="93"/>
      <c r="CO188" s="93"/>
      <c r="CP188" s="93"/>
      <c r="CQ188" s="93"/>
      <c r="CR188" s="93"/>
      <c r="CS188" s="93"/>
      <c r="CT188" s="93"/>
      <c r="CU188" s="93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3"/>
      <c r="EG188" s="93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3"/>
      <c r="EV188" s="93"/>
      <c r="EW188" s="93"/>
      <c r="EX188" s="93"/>
      <c r="EY188" s="93"/>
      <c r="EZ188" s="93"/>
      <c r="FA188" s="93"/>
      <c r="FB188" s="93"/>
      <c r="FC188" s="93"/>
    </row>
    <row r="189" spans="2:159" s="210" customFormat="1" x14ac:dyDescent="0.3">
      <c r="B189" s="211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3"/>
      <c r="BQ189" s="93"/>
      <c r="BR189" s="93"/>
      <c r="BS189" s="93"/>
      <c r="BT189" s="93"/>
      <c r="BU189" s="93"/>
      <c r="BV189" s="93"/>
      <c r="BW189" s="93"/>
      <c r="BX189" s="93"/>
      <c r="BY189" s="93"/>
      <c r="BZ189" s="93"/>
      <c r="CA189" s="93"/>
      <c r="CB189" s="93"/>
      <c r="CC189" s="93"/>
      <c r="CD189" s="93"/>
      <c r="CE189" s="93"/>
      <c r="CF189" s="93"/>
      <c r="CG189" s="93"/>
      <c r="CH189" s="93"/>
      <c r="CI189" s="93"/>
      <c r="CJ189" s="93"/>
      <c r="CK189" s="93"/>
      <c r="CL189" s="93"/>
      <c r="CM189" s="93"/>
      <c r="CN189" s="93"/>
      <c r="CO189" s="93"/>
      <c r="CP189" s="93"/>
      <c r="CQ189" s="93"/>
      <c r="CR189" s="93"/>
      <c r="CS189" s="93"/>
      <c r="CT189" s="93"/>
      <c r="CU189" s="93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3"/>
      <c r="EB189" s="93"/>
      <c r="EC189" s="93"/>
      <c r="ED189" s="93"/>
      <c r="EE189" s="93"/>
      <c r="EF189" s="93"/>
      <c r="EG189" s="93"/>
      <c r="EH189" s="93"/>
      <c r="EI189" s="93"/>
      <c r="EJ189" s="93"/>
      <c r="EK189" s="93"/>
      <c r="EL189" s="93"/>
      <c r="EM189" s="93"/>
      <c r="EN189" s="93"/>
      <c r="EO189" s="93"/>
      <c r="EP189" s="93"/>
      <c r="EQ189" s="93"/>
      <c r="ER189" s="93"/>
      <c r="ES189" s="93"/>
      <c r="ET189" s="93"/>
      <c r="EU189" s="93"/>
      <c r="EV189" s="93"/>
      <c r="EW189" s="93"/>
      <c r="EX189" s="93"/>
      <c r="EY189" s="93"/>
      <c r="EZ189" s="93"/>
      <c r="FA189" s="93"/>
      <c r="FB189" s="93"/>
      <c r="FC189" s="93"/>
    </row>
    <row r="190" spans="2:159" s="210" customFormat="1" x14ac:dyDescent="0.3">
      <c r="B190" s="211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3"/>
      <c r="BO190" s="93"/>
      <c r="BP190" s="93"/>
      <c r="BQ190" s="93"/>
      <c r="BR190" s="93"/>
      <c r="BS190" s="93"/>
      <c r="BT190" s="93"/>
      <c r="BU190" s="93"/>
      <c r="BV190" s="93"/>
      <c r="BW190" s="93"/>
      <c r="BX190" s="93"/>
      <c r="BY190" s="93"/>
      <c r="BZ190" s="93"/>
      <c r="CA190" s="93"/>
      <c r="CB190" s="93"/>
      <c r="CC190" s="93"/>
      <c r="CD190" s="93"/>
      <c r="CE190" s="93"/>
      <c r="CF190" s="93"/>
      <c r="CG190" s="93"/>
      <c r="CH190" s="93"/>
      <c r="CI190" s="93"/>
      <c r="CJ190" s="93"/>
      <c r="CK190" s="93"/>
      <c r="CL190" s="93"/>
      <c r="CM190" s="93"/>
      <c r="CN190" s="93"/>
      <c r="CO190" s="93"/>
      <c r="CP190" s="93"/>
      <c r="CQ190" s="93"/>
      <c r="CR190" s="93"/>
      <c r="CS190" s="93"/>
      <c r="CT190" s="93"/>
      <c r="CU190" s="93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3"/>
      <c r="EB190" s="93"/>
      <c r="EC190" s="93"/>
      <c r="ED190" s="93"/>
      <c r="EE190" s="93"/>
      <c r="EF190" s="93"/>
      <c r="EG190" s="93"/>
      <c r="EH190" s="93"/>
      <c r="EI190" s="93"/>
      <c r="EJ190" s="93"/>
      <c r="EK190" s="93"/>
      <c r="EL190" s="93"/>
      <c r="EM190" s="93"/>
      <c r="EN190" s="93"/>
      <c r="EO190" s="93"/>
      <c r="EP190" s="93"/>
      <c r="EQ190" s="93"/>
      <c r="ER190" s="93"/>
      <c r="ES190" s="93"/>
      <c r="ET190" s="93"/>
      <c r="EU190" s="93"/>
      <c r="EV190" s="93"/>
      <c r="EW190" s="93"/>
      <c r="EX190" s="93"/>
      <c r="EY190" s="93"/>
      <c r="EZ190" s="93"/>
      <c r="FA190" s="93"/>
      <c r="FB190" s="93"/>
      <c r="FC190" s="93"/>
    </row>
    <row r="191" spans="2:159" s="210" customFormat="1" x14ac:dyDescent="0.3">
      <c r="B191" s="211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3"/>
      <c r="BO191" s="93"/>
      <c r="BP191" s="93"/>
      <c r="BQ191" s="93"/>
      <c r="BR191" s="93"/>
      <c r="BS191" s="93"/>
      <c r="BT191" s="93"/>
      <c r="BU191" s="93"/>
      <c r="BV191" s="93"/>
      <c r="BW191" s="93"/>
      <c r="BX191" s="93"/>
      <c r="BY191" s="93"/>
      <c r="BZ191" s="93"/>
      <c r="CA191" s="93"/>
      <c r="CB191" s="93"/>
      <c r="CC191" s="93"/>
      <c r="CD191" s="93"/>
      <c r="CE191" s="93"/>
      <c r="CF191" s="93"/>
      <c r="CG191" s="93"/>
      <c r="CH191" s="93"/>
      <c r="CI191" s="93"/>
      <c r="CJ191" s="93"/>
      <c r="CK191" s="93"/>
      <c r="CL191" s="93"/>
      <c r="CM191" s="93"/>
      <c r="CN191" s="93"/>
      <c r="CO191" s="93"/>
      <c r="CP191" s="93"/>
      <c r="CQ191" s="93"/>
      <c r="CR191" s="93"/>
      <c r="CS191" s="93"/>
      <c r="CT191" s="93"/>
      <c r="CU191" s="93"/>
      <c r="CV191" s="93"/>
      <c r="CW191" s="93"/>
      <c r="CX191" s="93"/>
      <c r="CY191" s="93"/>
      <c r="CZ191" s="93"/>
      <c r="DA191" s="93"/>
      <c r="DB191" s="93"/>
      <c r="DC191" s="93"/>
      <c r="DD191" s="93"/>
      <c r="DE191" s="93"/>
      <c r="DF191" s="93"/>
      <c r="DG191" s="93"/>
      <c r="DH191" s="93"/>
      <c r="DI191" s="93"/>
      <c r="DJ191" s="93"/>
      <c r="DK191" s="93"/>
      <c r="DL191" s="93"/>
      <c r="DM191" s="93"/>
      <c r="DN191" s="93"/>
      <c r="DO191" s="93"/>
      <c r="DP191" s="93"/>
      <c r="DQ191" s="93"/>
      <c r="DR191" s="93"/>
      <c r="DS191" s="93"/>
      <c r="DT191" s="93"/>
      <c r="DU191" s="93"/>
      <c r="DV191" s="93"/>
      <c r="DW191" s="93"/>
      <c r="DX191" s="93"/>
      <c r="DY191" s="93"/>
      <c r="DZ191" s="93"/>
      <c r="EA191" s="93"/>
      <c r="EB191" s="93"/>
      <c r="EC191" s="93"/>
      <c r="ED191" s="93"/>
      <c r="EE191" s="93"/>
      <c r="EF191" s="93"/>
      <c r="EG191" s="93"/>
      <c r="EH191" s="93"/>
      <c r="EI191" s="93"/>
      <c r="EJ191" s="93"/>
      <c r="EK191" s="93"/>
      <c r="EL191" s="93"/>
      <c r="EM191" s="93"/>
      <c r="EN191" s="93"/>
      <c r="EO191" s="93"/>
      <c r="EP191" s="93"/>
      <c r="EQ191" s="93"/>
      <c r="ER191" s="93"/>
      <c r="ES191" s="93"/>
      <c r="ET191" s="93"/>
      <c r="EU191" s="93"/>
      <c r="EV191" s="93"/>
      <c r="EW191" s="93"/>
      <c r="EX191" s="93"/>
      <c r="EY191" s="93"/>
      <c r="EZ191" s="93"/>
      <c r="FA191" s="93"/>
      <c r="FB191" s="93"/>
      <c r="FC191" s="93"/>
    </row>
    <row r="192" spans="2:159" s="210" customFormat="1" x14ac:dyDescent="0.3">
      <c r="B192" s="211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  <c r="BT192" s="93"/>
      <c r="BU192" s="93"/>
      <c r="BV192" s="93"/>
      <c r="BW192" s="93"/>
      <c r="BX192" s="93"/>
      <c r="BY192" s="93"/>
      <c r="BZ192" s="93"/>
      <c r="CA192" s="93"/>
      <c r="CB192" s="93"/>
      <c r="CC192" s="93"/>
      <c r="CD192" s="93"/>
      <c r="CE192" s="93"/>
      <c r="CF192" s="93"/>
      <c r="CG192" s="93"/>
      <c r="CH192" s="93"/>
      <c r="CI192" s="93"/>
      <c r="CJ192" s="93"/>
      <c r="CK192" s="93"/>
      <c r="CL192" s="93"/>
      <c r="CM192" s="93"/>
      <c r="CN192" s="93"/>
      <c r="CO192" s="93"/>
      <c r="CP192" s="93"/>
      <c r="CQ192" s="93"/>
      <c r="CR192" s="93"/>
      <c r="CS192" s="93"/>
      <c r="CT192" s="93"/>
      <c r="CU192" s="93"/>
      <c r="CV192" s="93"/>
      <c r="CW192" s="93"/>
      <c r="CX192" s="93"/>
      <c r="CY192" s="93"/>
      <c r="CZ192" s="93"/>
      <c r="DA192" s="93"/>
      <c r="DB192" s="93"/>
      <c r="DC192" s="93"/>
      <c r="DD192" s="93"/>
      <c r="DE192" s="93"/>
      <c r="DF192" s="93"/>
      <c r="DG192" s="93"/>
      <c r="DH192" s="93"/>
      <c r="DI192" s="93"/>
      <c r="DJ192" s="93"/>
      <c r="DK192" s="93"/>
      <c r="DL192" s="93"/>
      <c r="DM192" s="93"/>
      <c r="DN192" s="93"/>
      <c r="DO192" s="93"/>
      <c r="DP192" s="93"/>
      <c r="DQ192" s="93"/>
      <c r="DR192" s="93"/>
      <c r="DS192" s="93"/>
      <c r="DT192" s="93"/>
      <c r="DU192" s="93"/>
      <c r="DV192" s="93"/>
      <c r="DW192" s="93"/>
      <c r="DX192" s="93"/>
      <c r="DY192" s="93"/>
      <c r="DZ192" s="93"/>
      <c r="EA192" s="93"/>
      <c r="EB192" s="93"/>
      <c r="EC192" s="93"/>
      <c r="ED192" s="93"/>
      <c r="EE192" s="93"/>
      <c r="EF192" s="93"/>
      <c r="EG192" s="93"/>
      <c r="EH192" s="93"/>
      <c r="EI192" s="93"/>
      <c r="EJ192" s="93"/>
      <c r="EK192" s="93"/>
      <c r="EL192" s="93"/>
      <c r="EM192" s="93"/>
      <c r="EN192" s="93"/>
      <c r="EO192" s="93"/>
      <c r="EP192" s="93"/>
      <c r="EQ192" s="93"/>
      <c r="ER192" s="93"/>
      <c r="ES192" s="93"/>
      <c r="ET192" s="93"/>
      <c r="EU192" s="93"/>
      <c r="EV192" s="93"/>
      <c r="EW192" s="93"/>
      <c r="EX192" s="93"/>
      <c r="EY192" s="93"/>
      <c r="EZ192" s="93"/>
      <c r="FA192" s="93"/>
      <c r="FB192" s="93"/>
      <c r="FC192" s="93"/>
    </row>
    <row r="193" spans="2:159" s="210" customFormat="1" x14ac:dyDescent="0.3">
      <c r="B193" s="211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  <c r="BT193" s="93"/>
      <c r="BU193" s="93"/>
      <c r="BV193" s="93"/>
      <c r="BW193" s="93"/>
      <c r="BX193" s="93"/>
      <c r="BY193" s="93"/>
      <c r="BZ193" s="93"/>
      <c r="CA193" s="93"/>
      <c r="CB193" s="93"/>
      <c r="CC193" s="93"/>
      <c r="CD193" s="93"/>
      <c r="CE193" s="93"/>
      <c r="CF193" s="93"/>
      <c r="CG193" s="93"/>
      <c r="CH193" s="93"/>
      <c r="CI193" s="93"/>
      <c r="CJ193" s="93"/>
      <c r="CK193" s="93"/>
      <c r="CL193" s="93"/>
      <c r="CM193" s="93"/>
      <c r="CN193" s="93"/>
      <c r="CO193" s="93"/>
      <c r="CP193" s="93"/>
      <c r="CQ193" s="93"/>
      <c r="CR193" s="93"/>
      <c r="CS193" s="93"/>
      <c r="CT193" s="93"/>
      <c r="CU193" s="93"/>
      <c r="CV193" s="93"/>
      <c r="CW193" s="93"/>
      <c r="CX193" s="93"/>
      <c r="CY193" s="93"/>
      <c r="CZ193" s="93"/>
      <c r="DA193" s="93"/>
      <c r="DB193" s="93"/>
      <c r="DC193" s="93"/>
      <c r="DD193" s="93"/>
      <c r="DE193" s="93"/>
      <c r="DF193" s="93"/>
      <c r="DG193" s="93"/>
      <c r="DH193" s="93"/>
      <c r="DI193" s="93"/>
      <c r="DJ193" s="93"/>
      <c r="DK193" s="93"/>
      <c r="DL193" s="93"/>
      <c r="DM193" s="93"/>
      <c r="DN193" s="93"/>
      <c r="DO193" s="93"/>
      <c r="DP193" s="93"/>
      <c r="DQ193" s="93"/>
      <c r="DR193" s="93"/>
      <c r="DS193" s="93"/>
      <c r="DT193" s="93"/>
      <c r="DU193" s="93"/>
      <c r="DV193" s="93"/>
      <c r="DW193" s="93"/>
      <c r="DX193" s="93"/>
      <c r="DY193" s="93"/>
      <c r="DZ193" s="93"/>
      <c r="EA193" s="93"/>
      <c r="EB193" s="93"/>
      <c r="EC193" s="93"/>
      <c r="ED193" s="93"/>
      <c r="EE193" s="93"/>
      <c r="EF193" s="93"/>
      <c r="EG193" s="93"/>
      <c r="EH193" s="93"/>
      <c r="EI193" s="93"/>
      <c r="EJ193" s="93"/>
      <c r="EK193" s="93"/>
      <c r="EL193" s="93"/>
      <c r="EM193" s="93"/>
      <c r="EN193" s="93"/>
      <c r="EO193" s="93"/>
      <c r="EP193" s="93"/>
      <c r="EQ193" s="93"/>
      <c r="ER193" s="93"/>
      <c r="ES193" s="93"/>
      <c r="ET193" s="93"/>
      <c r="EU193" s="93"/>
      <c r="EV193" s="93"/>
      <c r="EW193" s="93"/>
      <c r="EX193" s="93"/>
      <c r="EY193" s="93"/>
      <c r="EZ193" s="93"/>
      <c r="FA193" s="93"/>
      <c r="FB193" s="93"/>
      <c r="FC193" s="93"/>
    </row>
    <row r="194" spans="2:159" s="210" customFormat="1" x14ac:dyDescent="0.3">
      <c r="B194" s="211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93"/>
      <c r="BJ194" s="93"/>
      <c r="BK194" s="93"/>
      <c r="BL194" s="93"/>
      <c r="BM194" s="93"/>
      <c r="BN194" s="93"/>
      <c r="BO194" s="93"/>
      <c r="BP194" s="93"/>
      <c r="BQ194" s="93"/>
      <c r="BR194" s="93"/>
      <c r="BS194" s="93"/>
      <c r="BT194" s="93"/>
      <c r="BU194" s="93"/>
      <c r="BV194" s="93"/>
      <c r="BW194" s="93"/>
      <c r="BX194" s="93"/>
      <c r="BY194" s="93"/>
      <c r="BZ194" s="93"/>
      <c r="CA194" s="93"/>
      <c r="CB194" s="93"/>
      <c r="CC194" s="93"/>
      <c r="CD194" s="93"/>
      <c r="CE194" s="93"/>
      <c r="CF194" s="93"/>
      <c r="CG194" s="93"/>
      <c r="CH194" s="93"/>
      <c r="CI194" s="93"/>
      <c r="CJ194" s="93"/>
      <c r="CK194" s="93"/>
      <c r="CL194" s="93"/>
      <c r="CM194" s="93"/>
      <c r="CN194" s="93"/>
      <c r="CO194" s="93"/>
      <c r="CP194" s="93"/>
      <c r="CQ194" s="93"/>
      <c r="CR194" s="93"/>
      <c r="CS194" s="93"/>
      <c r="CT194" s="93"/>
      <c r="CU194" s="93"/>
      <c r="CV194" s="93"/>
      <c r="CW194" s="93"/>
      <c r="CX194" s="93"/>
      <c r="CY194" s="93"/>
      <c r="CZ194" s="93"/>
      <c r="DA194" s="93"/>
      <c r="DB194" s="93"/>
      <c r="DC194" s="93"/>
      <c r="DD194" s="93"/>
      <c r="DE194" s="93"/>
      <c r="DF194" s="93"/>
      <c r="DG194" s="93"/>
      <c r="DH194" s="93"/>
      <c r="DI194" s="93"/>
      <c r="DJ194" s="93"/>
      <c r="DK194" s="93"/>
      <c r="DL194" s="93"/>
      <c r="DM194" s="93"/>
      <c r="DN194" s="93"/>
      <c r="DO194" s="93"/>
      <c r="DP194" s="93"/>
      <c r="DQ194" s="93"/>
      <c r="DR194" s="93"/>
      <c r="DS194" s="93"/>
      <c r="DT194" s="93"/>
      <c r="DU194" s="93"/>
      <c r="DV194" s="93"/>
      <c r="DW194" s="93"/>
      <c r="DX194" s="93"/>
      <c r="DY194" s="93"/>
      <c r="DZ194" s="93"/>
      <c r="EA194" s="93"/>
      <c r="EB194" s="93"/>
      <c r="EC194" s="93"/>
      <c r="ED194" s="93"/>
      <c r="EE194" s="93"/>
      <c r="EF194" s="93"/>
      <c r="EG194" s="93"/>
      <c r="EH194" s="93"/>
      <c r="EI194" s="93"/>
      <c r="EJ194" s="93"/>
      <c r="EK194" s="93"/>
      <c r="EL194" s="93"/>
      <c r="EM194" s="93"/>
      <c r="EN194" s="93"/>
      <c r="EO194" s="93"/>
      <c r="EP194" s="93"/>
      <c r="EQ194" s="93"/>
      <c r="ER194" s="93"/>
      <c r="ES194" s="93"/>
      <c r="ET194" s="93"/>
      <c r="EU194" s="93"/>
      <c r="EV194" s="93"/>
      <c r="EW194" s="93"/>
      <c r="EX194" s="93"/>
      <c r="EY194" s="93"/>
      <c r="EZ194" s="93"/>
      <c r="FA194" s="93"/>
      <c r="FB194" s="93"/>
      <c r="FC194" s="93"/>
    </row>
    <row r="195" spans="2:159" s="210" customFormat="1" x14ac:dyDescent="0.3">
      <c r="B195" s="211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3"/>
      <c r="BQ195" s="93"/>
      <c r="BR195" s="93"/>
      <c r="BS195" s="93"/>
      <c r="BT195" s="93"/>
      <c r="BU195" s="93"/>
      <c r="BV195" s="93"/>
      <c r="BW195" s="93"/>
      <c r="BX195" s="93"/>
      <c r="BY195" s="93"/>
      <c r="BZ195" s="93"/>
      <c r="CA195" s="93"/>
      <c r="CB195" s="93"/>
      <c r="CC195" s="93"/>
      <c r="CD195" s="93"/>
      <c r="CE195" s="93"/>
      <c r="CF195" s="93"/>
      <c r="CG195" s="93"/>
      <c r="CH195" s="93"/>
      <c r="CI195" s="93"/>
      <c r="CJ195" s="93"/>
      <c r="CK195" s="93"/>
      <c r="CL195" s="93"/>
      <c r="CM195" s="93"/>
      <c r="CN195" s="93"/>
      <c r="CO195" s="93"/>
      <c r="CP195" s="93"/>
      <c r="CQ195" s="93"/>
      <c r="CR195" s="93"/>
      <c r="CS195" s="93"/>
      <c r="CT195" s="93"/>
      <c r="CU195" s="93"/>
      <c r="CV195" s="93"/>
      <c r="CW195" s="93"/>
      <c r="CX195" s="93"/>
      <c r="CY195" s="93"/>
      <c r="CZ195" s="93"/>
      <c r="DA195" s="93"/>
      <c r="DB195" s="93"/>
      <c r="DC195" s="93"/>
      <c r="DD195" s="93"/>
      <c r="DE195" s="93"/>
      <c r="DF195" s="93"/>
      <c r="DG195" s="93"/>
      <c r="DH195" s="93"/>
      <c r="DI195" s="93"/>
      <c r="DJ195" s="93"/>
      <c r="DK195" s="93"/>
      <c r="DL195" s="93"/>
      <c r="DM195" s="93"/>
      <c r="DN195" s="93"/>
      <c r="DO195" s="93"/>
      <c r="DP195" s="93"/>
      <c r="DQ195" s="93"/>
      <c r="DR195" s="93"/>
      <c r="DS195" s="93"/>
      <c r="DT195" s="93"/>
      <c r="DU195" s="93"/>
      <c r="DV195" s="93"/>
      <c r="DW195" s="93"/>
      <c r="DX195" s="93"/>
      <c r="DY195" s="93"/>
      <c r="DZ195" s="93"/>
      <c r="EA195" s="93"/>
      <c r="EB195" s="93"/>
      <c r="EC195" s="93"/>
      <c r="ED195" s="93"/>
      <c r="EE195" s="93"/>
      <c r="EF195" s="93"/>
      <c r="EG195" s="93"/>
      <c r="EH195" s="93"/>
      <c r="EI195" s="93"/>
      <c r="EJ195" s="93"/>
      <c r="EK195" s="93"/>
      <c r="EL195" s="93"/>
      <c r="EM195" s="93"/>
      <c r="EN195" s="93"/>
      <c r="EO195" s="93"/>
      <c r="EP195" s="93"/>
      <c r="EQ195" s="93"/>
      <c r="ER195" s="93"/>
      <c r="ES195" s="93"/>
      <c r="ET195" s="93"/>
      <c r="EU195" s="93"/>
      <c r="EV195" s="93"/>
      <c r="EW195" s="93"/>
      <c r="EX195" s="93"/>
      <c r="EY195" s="93"/>
      <c r="EZ195" s="93"/>
      <c r="FA195" s="93"/>
      <c r="FB195" s="93"/>
      <c r="FC195" s="93"/>
    </row>
    <row r="196" spans="2:159" s="210" customFormat="1" x14ac:dyDescent="0.3">
      <c r="B196" s="211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93"/>
      <c r="BJ196" s="93"/>
      <c r="BK196" s="93"/>
      <c r="BL196" s="93"/>
      <c r="BM196" s="93"/>
      <c r="BN196" s="93"/>
      <c r="BO196" s="93"/>
      <c r="BP196" s="93"/>
      <c r="BQ196" s="93"/>
      <c r="BR196" s="93"/>
      <c r="BS196" s="93"/>
      <c r="BT196" s="93"/>
      <c r="BU196" s="93"/>
      <c r="BV196" s="93"/>
      <c r="BW196" s="93"/>
      <c r="BX196" s="93"/>
      <c r="BY196" s="93"/>
      <c r="BZ196" s="93"/>
      <c r="CA196" s="93"/>
      <c r="CB196" s="93"/>
      <c r="CC196" s="93"/>
      <c r="CD196" s="93"/>
      <c r="CE196" s="93"/>
      <c r="CF196" s="93"/>
      <c r="CG196" s="93"/>
      <c r="CH196" s="93"/>
      <c r="CI196" s="93"/>
      <c r="CJ196" s="93"/>
      <c r="CK196" s="93"/>
      <c r="CL196" s="93"/>
      <c r="CM196" s="93"/>
      <c r="CN196" s="93"/>
      <c r="CO196" s="93"/>
      <c r="CP196" s="93"/>
      <c r="CQ196" s="93"/>
      <c r="CR196" s="93"/>
      <c r="CS196" s="93"/>
      <c r="CT196" s="93"/>
      <c r="CU196" s="93"/>
      <c r="CV196" s="93"/>
      <c r="CW196" s="93"/>
      <c r="CX196" s="93"/>
      <c r="CY196" s="93"/>
      <c r="CZ196" s="93"/>
      <c r="DA196" s="93"/>
      <c r="DB196" s="93"/>
      <c r="DC196" s="93"/>
      <c r="DD196" s="93"/>
      <c r="DE196" s="93"/>
      <c r="DF196" s="93"/>
      <c r="DG196" s="93"/>
      <c r="DH196" s="93"/>
      <c r="DI196" s="93"/>
      <c r="DJ196" s="93"/>
      <c r="DK196" s="93"/>
      <c r="DL196" s="93"/>
      <c r="DM196" s="93"/>
      <c r="DN196" s="93"/>
      <c r="DO196" s="93"/>
      <c r="DP196" s="93"/>
      <c r="DQ196" s="93"/>
      <c r="DR196" s="93"/>
      <c r="DS196" s="93"/>
      <c r="DT196" s="93"/>
      <c r="DU196" s="93"/>
      <c r="DV196" s="93"/>
      <c r="DW196" s="93"/>
      <c r="DX196" s="93"/>
      <c r="DY196" s="93"/>
      <c r="DZ196" s="93"/>
      <c r="EA196" s="93"/>
      <c r="EB196" s="93"/>
      <c r="EC196" s="93"/>
      <c r="ED196" s="93"/>
      <c r="EE196" s="93"/>
      <c r="EF196" s="93"/>
      <c r="EG196" s="93"/>
      <c r="EH196" s="93"/>
      <c r="EI196" s="93"/>
      <c r="EJ196" s="93"/>
      <c r="EK196" s="93"/>
      <c r="EL196" s="93"/>
      <c r="EM196" s="93"/>
      <c r="EN196" s="93"/>
      <c r="EO196" s="93"/>
      <c r="EP196" s="93"/>
      <c r="EQ196" s="93"/>
      <c r="ER196" s="93"/>
      <c r="ES196" s="93"/>
      <c r="ET196" s="93"/>
      <c r="EU196" s="93"/>
      <c r="EV196" s="93"/>
      <c r="EW196" s="93"/>
      <c r="EX196" s="93"/>
      <c r="EY196" s="93"/>
      <c r="EZ196" s="93"/>
      <c r="FA196" s="93"/>
      <c r="FB196" s="93"/>
      <c r="FC196" s="93"/>
    </row>
    <row r="197" spans="2:159" s="210" customFormat="1" x14ac:dyDescent="0.3">
      <c r="B197" s="211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93"/>
      <c r="BJ197" s="93"/>
      <c r="BK197" s="93"/>
      <c r="BL197" s="93"/>
      <c r="BM197" s="93"/>
      <c r="BN197" s="93"/>
      <c r="BO197" s="93"/>
      <c r="BP197" s="93"/>
      <c r="BQ197" s="93"/>
      <c r="BR197" s="93"/>
      <c r="BS197" s="93"/>
      <c r="BT197" s="93"/>
      <c r="BU197" s="93"/>
      <c r="BV197" s="93"/>
      <c r="BW197" s="93"/>
      <c r="BX197" s="93"/>
      <c r="BY197" s="93"/>
      <c r="BZ197" s="93"/>
      <c r="CA197" s="93"/>
      <c r="CB197" s="93"/>
      <c r="CC197" s="93"/>
      <c r="CD197" s="93"/>
      <c r="CE197" s="93"/>
      <c r="CF197" s="93"/>
      <c r="CG197" s="93"/>
      <c r="CH197" s="93"/>
      <c r="CI197" s="93"/>
      <c r="CJ197" s="93"/>
      <c r="CK197" s="93"/>
      <c r="CL197" s="93"/>
      <c r="CM197" s="93"/>
      <c r="CN197" s="93"/>
      <c r="CO197" s="93"/>
      <c r="CP197" s="93"/>
      <c r="CQ197" s="93"/>
      <c r="CR197" s="93"/>
      <c r="CS197" s="93"/>
      <c r="CT197" s="93"/>
      <c r="CU197" s="93"/>
      <c r="CV197" s="93"/>
      <c r="CW197" s="93"/>
      <c r="CX197" s="93"/>
      <c r="CY197" s="93"/>
      <c r="CZ197" s="93"/>
      <c r="DA197" s="93"/>
      <c r="DB197" s="93"/>
      <c r="DC197" s="93"/>
      <c r="DD197" s="93"/>
      <c r="DE197" s="93"/>
      <c r="DF197" s="93"/>
      <c r="DG197" s="93"/>
      <c r="DH197" s="93"/>
      <c r="DI197" s="93"/>
      <c r="DJ197" s="93"/>
      <c r="DK197" s="93"/>
      <c r="DL197" s="93"/>
      <c r="DM197" s="93"/>
      <c r="DN197" s="93"/>
      <c r="DO197" s="93"/>
      <c r="DP197" s="93"/>
      <c r="DQ197" s="93"/>
      <c r="DR197" s="93"/>
      <c r="DS197" s="93"/>
      <c r="DT197" s="93"/>
      <c r="DU197" s="93"/>
      <c r="DV197" s="93"/>
      <c r="DW197" s="93"/>
      <c r="DX197" s="93"/>
      <c r="DY197" s="93"/>
      <c r="DZ197" s="93"/>
      <c r="EA197" s="93"/>
      <c r="EB197" s="93"/>
      <c r="EC197" s="93"/>
      <c r="ED197" s="93"/>
      <c r="EE197" s="93"/>
      <c r="EF197" s="93"/>
      <c r="EG197" s="93"/>
      <c r="EH197" s="93"/>
      <c r="EI197" s="93"/>
      <c r="EJ197" s="93"/>
      <c r="EK197" s="93"/>
      <c r="EL197" s="93"/>
      <c r="EM197" s="93"/>
      <c r="EN197" s="93"/>
      <c r="EO197" s="93"/>
      <c r="EP197" s="93"/>
      <c r="EQ197" s="93"/>
      <c r="ER197" s="93"/>
      <c r="ES197" s="93"/>
      <c r="ET197" s="93"/>
      <c r="EU197" s="93"/>
      <c r="EV197" s="93"/>
      <c r="EW197" s="93"/>
      <c r="EX197" s="93"/>
      <c r="EY197" s="93"/>
      <c r="EZ197" s="93"/>
      <c r="FA197" s="93"/>
      <c r="FB197" s="93"/>
      <c r="FC197" s="93"/>
    </row>
    <row r="198" spans="2:159" s="210" customFormat="1" x14ac:dyDescent="0.3">
      <c r="B198" s="211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3"/>
      <c r="BQ198" s="93"/>
      <c r="BR198" s="93"/>
      <c r="BS198" s="93"/>
      <c r="BT198" s="93"/>
      <c r="BU198" s="93"/>
      <c r="BV198" s="93"/>
      <c r="BW198" s="93"/>
      <c r="BX198" s="93"/>
      <c r="BY198" s="93"/>
      <c r="BZ198" s="93"/>
      <c r="CA198" s="93"/>
      <c r="CB198" s="93"/>
      <c r="CC198" s="93"/>
      <c r="CD198" s="93"/>
      <c r="CE198" s="93"/>
      <c r="CF198" s="93"/>
      <c r="CG198" s="93"/>
      <c r="CH198" s="93"/>
      <c r="CI198" s="93"/>
      <c r="CJ198" s="93"/>
      <c r="CK198" s="93"/>
      <c r="CL198" s="93"/>
      <c r="CM198" s="93"/>
      <c r="CN198" s="93"/>
      <c r="CO198" s="93"/>
      <c r="CP198" s="93"/>
      <c r="CQ198" s="93"/>
      <c r="CR198" s="93"/>
      <c r="CS198" s="93"/>
      <c r="CT198" s="93"/>
      <c r="CU198" s="93"/>
      <c r="CV198" s="93"/>
      <c r="CW198" s="93"/>
      <c r="CX198" s="93"/>
      <c r="CY198" s="93"/>
      <c r="CZ198" s="93"/>
      <c r="DA198" s="93"/>
      <c r="DB198" s="93"/>
      <c r="DC198" s="93"/>
      <c r="DD198" s="93"/>
      <c r="DE198" s="93"/>
      <c r="DF198" s="93"/>
      <c r="DG198" s="93"/>
      <c r="DH198" s="93"/>
      <c r="DI198" s="93"/>
      <c r="DJ198" s="93"/>
      <c r="DK198" s="93"/>
      <c r="DL198" s="93"/>
      <c r="DM198" s="93"/>
      <c r="DN198" s="93"/>
      <c r="DO198" s="93"/>
      <c r="DP198" s="93"/>
      <c r="DQ198" s="93"/>
      <c r="DR198" s="93"/>
      <c r="DS198" s="93"/>
      <c r="DT198" s="93"/>
      <c r="DU198" s="93"/>
      <c r="DV198" s="93"/>
      <c r="DW198" s="93"/>
      <c r="DX198" s="93"/>
      <c r="DY198" s="93"/>
      <c r="DZ198" s="93"/>
      <c r="EA198" s="93"/>
      <c r="EB198" s="93"/>
      <c r="EC198" s="93"/>
      <c r="ED198" s="93"/>
      <c r="EE198" s="93"/>
      <c r="EF198" s="93"/>
      <c r="EG198" s="93"/>
      <c r="EH198" s="93"/>
      <c r="EI198" s="93"/>
      <c r="EJ198" s="93"/>
      <c r="EK198" s="93"/>
      <c r="EL198" s="93"/>
      <c r="EM198" s="93"/>
      <c r="EN198" s="93"/>
      <c r="EO198" s="93"/>
      <c r="EP198" s="93"/>
      <c r="EQ198" s="93"/>
      <c r="ER198" s="93"/>
      <c r="ES198" s="93"/>
      <c r="ET198" s="93"/>
      <c r="EU198" s="93"/>
      <c r="EV198" s="93"/>
      <c r="EW198" s="93"/>
      <c r="EX198" s="93"/>
      <c r="EY198" s="93"/>
      <c r="EZ198" s="93"/>
      <c r="FA198" s="93"/>
      <c r="FB198" s="93"/>
      <c r="FC198" s="93"/>
    </row>
    <row r="199" spans="2:159" s="210" customFormat="1" x14ac:dyDescent="0.3">
      <c r="B199" s="211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93"/>
      <c r="BJ199" s="93"/>
      <c r="BK199" s="93"/>
      <c r="BL199" s="93"/>
      <c r="BM199" s="93"/>
      <c r="BN199" s="93"/>
      <c r="BO199" s="93"/>
      <c r="BP199" s="93"/>
      <c r="BQ199" s="93"/>
      <c r="BR199" s="93"/>
      <c r="BS199" s="93"/>
      <c r="BT199" s="93"/>
      <c r="BU199" s="93"/>
      <c r="BV199" s="93"/>
      <c r="BW199" s="93"/>
      <c r="BX199" s="93"/>
      <c r="BY199" s="93"/>
      <c r="BZ199" s="93"/>
      <c r="CA199" s="93"/>
      <c r="CB199" s="93"/>
      <c r="CC199" s="93"/>
      <c r="CD199" s="93"/>
      <c r="CE199" s="93"/>
      <c r="CF199" s="93"/>
      <c r="CG199" s="93"/>
      <c r="CH199" s="93"/>
      <c r="CI199" s="93"/>
      <c r="CJ199" s="93"/>
      <c r="CK199" s="93"/>
      <c r="CL199" s="93"/>
      <c r="CM199" s="93"/>
      <c r="CN199" s="93"/>
      <c r="CO199" s="93"/>
      <c r="CP199" s="93"/>
      <c r="CQ199" s="93"/>
      <c r="CR199" s="93"/>
      <c r="CS199" s="93"/>
      <c r="CT199" s="93"/>
      <c r="CU199" s="93"/>
      <c r="CV199" s="93"/>
      <c r="CW199" s="93"/>
      <c r="CX199" s="93"/>
      <c r="CY199" s="93"/>
      <c r="CZ199" s="93"/>
      <c r="DA199" s="93"/>
      <c r="DB199" s="93"/>
      <c r="DC199" s="93"/>
      <c r="DD199" s="93"/>
      <c r="DE199" s="93"/>
      <c r="DF199" s="93"/>
      <c r="DG199" s="93"/>
      <c r="DH199" s="93"/>
      <c r="DI199" s="93"/>
      <c r="DJ199" s="93"/>
      <c r="DK199" s="93"/>
      <c r="DL199" s="93"/>
      <c r="DM199" s="93"/>
      <c r="DN199" s="93"/>
      <c r="DO199" s="93"/>
      <c r="DP199" s="93"/>
      <c r="DQ199" s="93"/>
      <c r="DR199" s="93"/>
      <c r="DS199" s="93"/>
      <c r="DT199" s="93"/>
      <c r="DU199" s="93"/>
      <c r="DV199" s="93"/>
      <c r="DW199" s="93"/>
      <c r="DX199" s="93"/>
      <c r="DY199" s="93"/>
      <c r="DZ199" s="93"/>
      <c r="EA199" s="93"/>
      <c r="EB199" s="93"/>
      <c r="EC199" s="93"/>
      <c r="ED199" s="93"/>
      <c r="EE199" s="93"/>
      <c r="EF199" s="93"/>
      <c r="EG199" s="93"/>
      <c r="EH199" s="93"/>
      <c r="EI199" s="93"/>
      <c r="EJ199" s="93"/>
      <c r="EK199" s="93"/>
      <c r="EL199" s="93"/>
      <c r="EM199" s="93"/>
      <c r="EN199" s="93"/>
      <c r="EO199" s="93"/>
      <c r="EP199" s="93"/>
      <c r="EQ199" s="93"/>
      <c r="ER199" s="93"/>
      <c r="ES199" s="93"/>
      <c r="ET199" s="93"/>
      <c r="EU199" s="93"/>
      <c r="EV199" s="93"/>
      <c r="EW199" s="93"/>
      <c r="EX199" s="93"/>
      <c r="EY199" s="93"/>
      <c r="EZ199" s="93"/>
      <c r="FA199" s="93"/>
      <c r="FB199" s="93"/>
      <c r="FC199" s="93"/>
    </row>
    <row r="200" spans="2:159" s="210" customFormat="1" x14ac:dyDescent="0.3">
      <c r="B200" s="211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93"/>
      <c r="BJ200" s="93"/>
      <c r="BK200" s="93"/>
      <c r="BL200" s="93"/>
      <c r="BM200" s="93"/>
      <c r="BN200" s="93"/>
      <c r="BO200" s="93"/>
      <c r="BP200" s="93"/>
      <c r="BQ200" s="93"/>
      <c r="BR200" s="93"/>
      <c r="BS200" s="93"/>
      <c r="BT200" s="93"/>
      <c r="BU200" s="93"/>
      <c r="BV200" s="93"/>
      <c r="BW200" s="93"/>
      <c r="BX200" s="93"/>
      <c r="BY200" s="93"/>
      <c r="BZ200" s="93"/>
      <c r="CA200" s="93"/>
      <c r="CB200" s="93"/>
      <c r="CC200" s="93"/>
      <c r="CD200" s="93"/>
      <c r="CE200" s="93"/>
      <c r="CF200" s="93"/>
      <c r="CG200" s="93"/>
      <c r="CH200" s="93"/>
      <c r="CI200" s="93"/>
      <c r="CJ200" s="93"/>
      <c r="CK200" s="93"/>
      <c r="CL200" s="93"/>
      <c r="CM200" s="93"/>
      <c r="CN200" s="93"/>
      <c r="CO200" s="93"/>
      <c r="CP200" s="93"/>
      <c r="CQ200" s="93"/>
      <c r="CR200" s="93"/>
      <c r="CS200" s="93"/>
      <c r="CT200" s="93"/>
      <c r="CU200" s="93"/>
      <c r="CV200" s="93"/>
      <c r="CW200" s="93"/>
      <c r="CX200" s="93"/>
      <c r="CY200" s="93"/>
      <c r="CZ200" s="93"/>
      <c r="DA200" s="93"/>
      <c r="DB200" s="93"/>
      <c r="DC200" s="93"/>
      <c r="DD200" s="93"/>
      <c r="DE200" s="93"/>
      <c r="DF200" s="93"/>
      <c r="DG200" s="93"/>
      <c r="DH200" s="93"/>
      <c r="DI200" s="93"/>
      <c r="DJ200" s="93"/>
      <c r="DK200" s="93"/>
      <c r="DL200" s="93"/>
      <c r="DM200" s="93"/>
      <c r="DN200" s="93"/>
      <c r="DO200" s="93"/>
      <c r="DP200" s="93"/>
      <c r="DQ200" s="93"/>
      <c r="DR200" s="93"/>
      <c r="DS200" s="93"/>
      <c r="DT200" s="93"/>
      <c r="DU200" s="93"/>
      <c r="DV200" s="93"/>
      <c r="DW200" s="93"/>
      <c r="DX200" s="93"/>
      <c r="DY200" s="93"/>
      <c r="DZ200" s="93"/>
      <c r="EA200" s="93"/>
      <c r="EB200" s="93"/>
      <c r="EC200" s="93"/>
      <c r="ED200" s="93"/>
      <c r="EE200" s="93"/>
      <c r="EF200" s="93"/>
      <c r="EG200" s="93"/>
      <c r="EH200" s="93"/>
      <c r="EI200" s="93"/>
      <c r="EJ200" s="93"/>
      <c r="EK200" s="93"/>
      <c r="EL200" s="93"/>
      <c r="EM200" s="93"/>
      <c r="EN200" s="93"/>
      <c r="EO200" s="93"/>
      <c r="EP200" s="93"/>
      <c r="EQ200" s="93"/>
      <c r="ER200" s="93"/>
      <c r="ES200" s="93"/>
      <c r="ET200" s="93"/>
      <c r="EU200" s="93"/>
      <c r="EV200" s="93"/>
      <c r="EW200" s="93"/>
      <c r="EX200" s="93"/>
      <c r="EY200" s="93"/>
      <c r="EZ200" s="93"/>
      <c r="FA200" s="93"/>
      <c r="FB200" s="93"/>
      <c r="FC200" s="93"/>
    </row>
    <row r="201" spans="2:159" s="210" customFormat="1" x14ac:dyDescent="0.3">
      <c r="B201" s="211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  <c r="AV201" s="93"/>
      <c r="AW201" s="93"/>
      <c r="AX201" s="93"/>
      <c r="AY201" s="93"/>
      <c r="AZ201" s="93"/>
      <c r="BA201" s="93"/>
      <c r="BB201" s="93"/>
      <c r="BC201" s="93"/>
      <c r="BD201" s="93"/>
      <c r="BE201" s="93"/>
      <c r="BF201" s="93"/>
      <c r="BG201" s="93"/>
      <c r="BH201" s="93"/>
      <c r="BI201" s="93"/>
      <c r="BJ201" s="93"/>
      <c r="BK201" s="93"/>
      <c r="BL201" s="93"/>
      <c r="BM201" s="93"/>
      <c r="BN201" s="93"/>
      <c r="BO201" s="93"/>
      <c r="BP201" s="93"/>
      <c r="BQ201" s="93"/>
      <c r="BR201" s="93"/>
      <c r="BS201" s="93"/>
      <c r="BT201" s="93"/>
      <c r="BU201" s="93"/>
      <c r="BV201" s="93"/>
      <c r="BW201" s="93"/>
      <c r="BX201" s="93"/>
      <c r="BY201" s="93"/>
      <c r="BZ201" s="93"/>
      <c r="CA201" s="93"/>
      <c r="CB201" s="93"/>
      <c r="CC201" s="93"/>
      <c r="CD201" s="93"/>
      <c r="CE201" s="93"/>
      <c r="CF201" s="93"/>
      <c r="CG201" s="93"/>
      <c r="CH201" s="93"/>
      <c r="CI201" s="93"/>
      <c r="CJ201" s="93"/>
      <c r="CK201" s="93"/>
      <c r="CL201" s="93"/>
      <c r="CM201" s="93"/>
      <c r="CN201" s="93"/>
      <c r="CO201" s="93"/>
      <c r="CP201" s="93"/>
      <c r="CQ201" s="93"/>
      <c r="CR201" s="93"/>
      <c r="CS201" s="93"/>
      <c r="CT201" s="93"/>
      <c r="CU201" s="93"/>
      <c r="CV201" s="93"/>
      <c r="CW201" s="93"/>
      <c r="CX201" s="93"/>
      <c r="CY201" s="93"/>
      <c r="CZ201" s="93"/>
      <c r="DA201" s="93"/>
      <c r="DB201" s="93"/>
      <c r="DC201" s="93"/>
      <c r="DD201" s="93"/>
      <c r="DE201" s="93"/>
      <c r="DF201" s="93"/>
      <c r="DG201" s="93"/>
      <c r="DH201" s="93"/>
      <c r="DI201" s="93"/>
      <c r="DJ201" s="93"/>
      <c r="DK201" s="93"/>
      <c r="DL201" s="93"/>
      <c r="DM201" s="93"/>
      <c r="DN201" s="93"/>
      <c r="DO201" s="93"/>
      <c r="DP201" s="93"/>
      <c r="DQ201" s="93"/>
      <c r="DR201" s="93"/>
      <c r="DS201" s="93"/>
      <c r="DT201" s="93"/>
      <c r="DU201" s="93"/>
      <c r="DV201" s="93"/>
      <c r="DW201" s="93"/>
      <c r="DX201" s="93"/>
      <c r="DY201" s="93"/>
      <c r="DZ201" s="93"/>
      <c r="EA201" s="93"/>
      <c r="EB201" s="93"/>
      <c r="EC201" s="93"/>
      <c r="ED201" s="93"/>
      <c r="EE201" s="93"/>
      <c r="EF201" s="93"/>
      <c r="EG201" s="93"/>
      <c r="EH201" s="93"/>
      <c r="EI201" s="93"/>
      <c r="EJ201" s="93"/>
      <c r="EK201" s="93"/>
      <c r="EL201" s="93"/>
      <c r="EM201" s="93"/>
      <c r="EN201" s="93"/>
      <c r="EO201" s="93"/>
      <c r="EP201" s="93"/>
      <c r="EQ201" s="93"/>
      <c r="ER201" s="93"/>
      <c r="ES201" s="93"/>
      <c r="ET201" s="93"/>
      <c r="EU201" s="93"/>
      <c r="EV201" s="93"/>
      <c r="EW201" s="93"/>
      <c r="EX201" s="93"/>
      <c r="EY201" s="93"/>
      <c r="EZ201" s="93"/>
      <c r="FA201" s="93"/>
      <c r="FB201" s="93"/>
      <c r="FC201" s="93"/>
    </row>
    <row r="202" spans="2:159" s="210" customFormat="1" x14ac:dyDescent="0.3">
      <c r="B202" s="211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  <c r="AV202" s="93"/>
      <c r="AW202" s="93"/>
      <c r="AX202" s="93"/>
      <c r="AY202" s="93"/>
      <c r="AZ202" s="93"/>
      <c r="BA202" s="93"/>
      <c r="BB202" s="93"/>
      <c r="BC202" s="93"/>
      <c r="BD202" s="93"/>
      <c r="BE202" s="93"/>
      <c r="BF202" s="93"/>
      <c r="BG202" s="93"/>
      <c r="BH202" s="93"/>
      <c r="BI202" s="93"/>
      <c r="BJ202" s="93"/>
      <c r="BK202" s="93"/>
      <c r="BL202" s="93"/>
      <c r="BM202" s="93"/>
      <c r="BN202" s="93"/>
      <c r="BO202" s="93"/>
      <c r="BP202" s="93"/>
      <c r="BQ202" s="93"/>
      <c r="BR202" s="93"/>
      <c r="BS202" s="93"/>
      <c r="BT202" s="93"/>
      <c r="BU202" s="93"/>
      <c r="BV202" s="93"/>
      <c r="BW202" s="93"/>
      <c r="BX202" s="93"/>
      <c r="BY202" s="93"/>
      <c r="BZ202" s="93"/>
      <c r="CA202" s="93"/>
      <c r="CB202" s="93"/>
      <c r="CC202" s="93"/>
      <c r="CD202" s="93"/>
      <c r="CE202" s="93"/>
      <c r="CF202" s="93"/>
      <c r="CG202" s="93"/>
      <c r="CH202" s="93"/>
      <c r="CI202" s="93"/>
      <c r="CJ202" s="93"/>
      <c r="CK202" s="93"/>
      <c r="CL202" s="93"/>
      <c r="CM202" s="93"/>
      <c r="CN202" s="93"/>
      <c r="CO202" s="93"/>
      <c r="CP202" s="93"/>
      <c r="CQ202" s="93"/>
      <c r="CR202" s="93"/>
      <c r="CS202" s="93"/>
      <c r="CT202" s="93"/>
      <c r="CU202" s="93"/>
      <c r="CV202" s="93"/>
      <c r="CW202" s="93"/>
      <c r="CX202" s="93"/>
      <c r="CY202" s="93"/>
      <c r="CZ202" s="93"/>
      <c r="DA202" s="93"/>
      <c r="DB202" s="93"/>
      <c r="DC202" s="93"/>
      <c r="DD202" s="93"/>
      <c r="DE202" s="93"/>
      <c r="DF202" s="93"/>
      <c r="DG202" s="93"/>
      <c r="DH202" s="93"/>
      <c r="DI202" s="93"/>
      <c r="DJ202" s="93"/>
      <c r="DK202" s="93"/>
      <c r="DL202" s="93"/>
      <c r="DM202" s="93"/>
      <c r="DN202" s="93"/>
      <c r="DO202" s="93"/>
      <c r="DP202" s="93"/>
      <c r="DQ202" s="93"/>
      <c r="DR202" s="93"/>
      <c r="DS202" s="93"/>
      <c r="DT202" s="93"/>
      <c r="DU202" s="93"/>
      <c r="DV202" s="93"/>
      <c r="DW202" s="93"/>
      <c r="DX202" s="93"/>
      <c r="DY202" s="93"/>
      <c r="DZ202" s="93"/>
      <c r="EA202" s="93"/>
      <c r="EB202" s="93"/>
      <c r="EC202" s="93"/>
      <c r="ED202" s="93"/>
      <c r="EE202" s="93"/>
      <c r="EF202" s="93"/>
      <c r="EG202" s="93"/>
      <c r="EH202" s="93"/>
      <c r="EI202" s="93"/>
      <c r="EJ202" s="93"/>
      <c r="EK202" s="93"/>
      <c r="EL202" s="93"/>
      <c r="EM202" s="93"/>
      <c r="EN202" s="93"/>
      <c r="EO202" s="93"/>
      <c r="EP202" s="93"/>
      <c r="EQ202" s="93"/>
      <c r="ER202" s="93"/>
      <c r="ES202" s="93"/>
      <c r="ET202" s="93"/>
      <c r="EU202" s="93"/>
      <c r="EV202" s="93"/>
      <c r="EW202" s="93"/>
      <c r="EX202" s="93"/>
      <c r="EY202" s="93"/>
      <c r="EZ202" s="93"/>
      <c r="FA202" s="93"/>
      <c r="FB202" s="93"/>
      <c r="FC202" s="93"/>
    </row>
    <row r="203" spans="2:159" s="210" customFormat="1" x14ac:dyDescent="0.3">
      <c r="B203" s="211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  <c r="AV203" s="93"/>
      <c r="AW203" s="93"/>
      <c r="AX203" s="93"/>
      <c r="AY203" s="93"/>
      <c r="AZ203" s="93"/>
      <c r="BA203" s="93"/>
      <c r="BB203" s="93"/>
      <c r="BC203" s="93"/>
      <c r="BD203" s="93"/>
      <c r="BE203" s="93"/>
      <c r="BF203" s="93"/>
      <c r="BG203" s="93"/>
      <c r="BH203" s="93"/>
      <c r="BI203" s="93"/>
      <c r="BJ203" s="93"/>
      <c r="BK203" s="93"/>
      <c r="BL203" s="93"/>
      <c r="BM203" s="93"/>
      <c r="BN203" s="93"/>
      <c r="BO203" s="93"/>
      <c r="BP203" s="93"/>
      <c r="BQ203" s="93"/>
      <c r="BR203" s="93"/>
      <c r="BS203" s="93"/>
      <c r="BT203" s="93"/>
      <c r="BU203" s="93"/>
      <c r="BV203" s="93"/>
      <c r="BW203" s="93"/>
      <c r="BX203" s="93"/>
      <c r="BY203" s="93"/>
      <c r="BZ203" s="93"/>
      <c r="CA203" s="93"/>
      <c r="CB203" s="93"/>
      <c r="CC203" s="93"/>
      <c r="CD203" s="93"/>
      <c r="CE203" s="93"/>
      <c r="CF203" s="93"/>
      <c r="CG203" s="93"/>
      <c r="CH203" s="93"/>
      <c r="CI203" s="93"/>
      <c r="CJ203" s="93"/>
      <c r="CK203" s="93"/>
      <c r="CL203" s="93"/>
      <c r="CM203" s="93"/>
      <c r="CN203" s="93"/>
      <c r="CO203" s="93"/>
      <c r="CP203" s="93"/>
      <c r="CQ203" s="93"/>
      <c r="CR203" s="93"/>
      <c r="CS203" s="93"/>
      <c r="CT203" s="93"/>
      <c r="CU203" s="93"/>
      <c r="CV203" s="93"/>
      <c r="CW203" s="93"/>
      <c r="CX203" s="93"/>
      <c r="CY203" s="93"/>
      <c r="CZ203" s="93"/>
      <c r="DA203" s="93"/>
      <c r="DB203" s="93"/>
      <c r="DC203" s="93"/>
      <c r="DD203" s="93"/>
      <c r="DE203" s="93"/>
      <c r="DF203" s="93"/>
      <c r="DG203" s="93"/>
      <c r="DH203" s="93"/>
      <c r="DI203" s="93"/>
      <c r="DJ203" s="93"/>
      <c r="DK203" s="93"/>
      <c r="DL203" s="93"/>
      <c r="DM203" s="93"/>
      <c r="DN203" s="93"/>
      <c r="DO203" s="93"/>
      <c r="DP203" s="93"/>
      <c r="DQ203" s="93"/>
      <c r="DR203" s="93"/>
      <c r="DS203" s="93"/>
      <c r="DT203" s="93"/>
      <c r="DU203" s="93"/>
      <c r="DV203" s="93"/>
      <c r="DW203" s="93"/>
      <c r="DX203" s="93"/>
      <c r="DY203" s="93"/>
      <c r="DZ203" s="93"/>
      <c r="EA203" s="93"/>
      <c r="EB203" s="93"/>
      <c r="EC203" s="93"/>
      <c r="ED203" s="93"/>
      <c r="EE203" s="93"/>
      <c r="EF203" s="93"/>
      <c r="EG203" s="93"/>
      <c r="EH203" s="93"/>
      <c r="EI203" s="93"/>
      <c r="EJ203" s="93"/>
      <c r="EK203" s="93"/>
      <c r="EL203" s="93"/>
      <c r="EM203" s="93"/>
      <c r="EN203" s="93"/>
      <c r="EO203" s="93"/>
      <c r="EP203" s="93"/>
      <c r="EQ203" s="93"/>
      <c r="ER203" s="93"/>
      <c r="ES203" s="93"/>
      <c r="ET203" s="93"/>
      <c r="EU203" s="93"/>
      <c r="EV203" s="93"/>
      <c r="EW203" s="93"/>
      <c r="EX203" s="93"/>
      <c r="EY203" s="93"/>
      <c r="EZ203" s="93"/>
      <c r="FA203" s="93"/>
      <c r="FB203" s="93"/>
      <c r="FC203" s="93"/>
    </row>
    <row r="204" spans="2:159" s="210" customFormat="1" x14ac:dyDescent="0.3">
      <c r="B204" s="211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  <c r="BM204" s="93"/>
      <c r="BN204" s="93"/>
      <c r="BO204" s="93"/>
      <c r="BP204" s="93"/>
      <c r="BQ204" s="93"/>
      <c r="BR204" s="93"/>
      <c r="BS204" s="93"/>
      <c r="BT204" s="93"/>
      <c r="BU204" s="93"/>
      <c r="BV204" s="93"/>
      <c r="BW204" s="93"/>
      <c r="BX204" s="93"/>
      <c r="BY204" s="93"/>
      <c r="BZ204" s="93"/>
      <c r="CA204" s="93"/>
      <c r="CB204" s="93"/>
      <c r="CC204" s="93"/>
      <c r="CD204" s="93"/>
      <c r="CE204" s="93"/>
      <c r="CF204" s="93"/>
      <c r="CG204" s="93"/>
      <c r="CH204" s="93"/>
      <c r="CI204" s="93"/>
      <c r="CJ204" s="93"/>
      <c r="CK204" s="93"/>
      <c r="CL204" s="93"/>
      <c r="CM204" s="93"/>
      <c r="CN204" s="93"/>
      <c r="CO204" s="93"/>
      <c r="CP204" s="93"/>
      <c r="CQ204" s="93"/>
      <c r="CR204" s="93"/>
      <c r="CS204" s="93"/>
      <c r="CT204" s="93"/>
      <c r="CU204" s="93"/>
      <c r="CV204" s="93"/>
      <c r="CW204" s="93"/>
      <c r="CX204" s="93"/>
      <c r="CY204" s="93"/>
      <c r="CZ204" s="93"/>
      <c r="DA204" s="93"/>
      <c r="DB204" s="93"/>
      <c r="DC204" s="93"/>
      <c r="DD204" s="93"/>
      <c r="DE204" s="93"/>
      <c r="DF204" s="93"/>
      <c r="DG204" s="93"/>
      <c r="DH204" s="93"/>
      <c r="DI204" s="93"/>
      <c r="DJ204" s="93"/>
      <c r="DK204" s="93"/>
      <c r="DL204" s="93"/>
      <c r="DM204" s="93"/>
      <c r="DN204" s="93"/>
      <c r="DO204" s="93"/>
      <c r="DP204" s="93"/>
      <c r="DQ204" s="93"/>
      <c r="DR204" s="93"/>
      <c r="DS204" s="93"/>
      <c r="DT204" s="93"/>
      <c r="DU204" s="93"/>
      <c r="DV204" s="93"/>
      <c r="DW204" s="93"/>
      <c r="DX204" s="93"/>
      <c r="DY204" s="93"/>
      <c r="DZ204" s="93"/>
      <c r="EA204" s="93"/>
      <c r="EB204" s="93"/>
      <c r="EC204" s="93"/>
      <c r="ED204" s="93"/>
      <c r="EE204" s="93"/>
      <c r="EF204" s="93"/>
      <c r="EG204" s="93"/>
      <c r="EH204" s="93"/>
      <c r="EI204" s="93"/>
      <c r="EJ204" s="93"/>
      <c r="EK204" s="93"/>
      <c r="EL204" s="93"/>
      <c r="EM204" s="93"/>
      <c r="EN204" s="93"/>
      <c r="EO204" s="93"/>
      <c r="EP204" s="93"/>
      <c r="EQ204" s="93"/>
      <c r="ER204" s="93"/>
      <c r="ES204" s="93"/>
      <c r="ET204" s="93"/>
      <c r="EU204" s="93"/>
      <c r="EV204" s="93"/>
      <c r="EW204" s="93"/>
      <c r="EX204" s="93"/>
      <c r="EY204" s="93"/>
      <c r="EZ204" s="93"/>
      <c r="FA204" s="93"/>
      <c r="FB204" s="93"/>
      <c r="FC204" s="93"/>
    </row>
    <row r="205" spans="2:159" s="210" customFormat="1" x14ac:dyDescent="0.3">
      <c r="B205" s="211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  <c r="CY205" s="93"/>
      <c r="CZ205" s="93"/>
      <c r="DA205" s="93"/>
      <c r="DB205" s="93"/>
      <c r="DC205" s="93"/>
      <c r="DD205" s="93"/>
      <c r="DE205" s="93"/>
      <c r="DF205" s="93"/>
      <c r="DG205" s="93"/>
      <c r="DH205" s="93"/>
      <c r="DI205" s="93"/>
      <c r="DJ205" s="93"/>
      <c r="DK205" s="93"/>
      <c r="DL205" s="93"/>
      <c r="DM205" s="93"/>
      <c r="DN205" s="93"/>
      <c r="DO205" s="93"/>
      <c r="DP205" s="93"/>
      <c r="DQ205" s="93"/>
      <c r="DR205" s="93"/>
      <c r="DS205" s="93"/>
      <c r="DT205" s="93"/>
      <c r="DU205" s="93"/>
      <c r="DV205" s="93"/>
      <c r="DW205" s="93"/>
      <c r="DX205" s="93"/>
      <c r="DY205" s="93"/>
      <c r="DZ205" s="93"/>
      <c r="EA205" s="93"/>
      <c r="EB205" s="93"/>
      <c r="EC205" s="93"/>
      <c r="ED205" s="93"/>
      <c r="EE205" s="93"/>
      <c r="EF205" s="93"/>
      <c r="EG205" s="93"/>
      <c r="EH205" s="93"/>
      <c r="EI205" s="93"/>
      <c r="EJ205" s="93"/>
      <c r="EK205" s="93"/>
      <c r="EL205" s="93"/>
      <c r="EM205" s="93"/>
      <c r="EN205" s="93"/>
      <c r="EO205" s="93"/>
      <c r="EP205" s="93"/>
      <c r="EQ205" s="93"/>
      <c r="ER205" s="93"/>
      <c r="ES205" s="93"/>
      <c r="ET205" s="93"/>
      <c r="EU205" s="93"/>
      <c r="EV205" s="93"/>
      <c r="EW205" s="93"/>
      <c r="EX205" s="93"/>
      <c r="EY205" s="93"/>
      <c r="EZ205" s="93"/>
      <c r="FA205" s="93"/>
      <c r="FB205" s="93"/>
      <c r="FC205" s="93"/>
    </row>
    <row r="206" spans="2:159" s="210" customFormat="1" x14ac:dyDescent="0.3">
      <c r="B206" s="211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3"/>
      <c r="BO206" s="93"/>
      <c r="BP206" s="93"/>
      <c r="BQ206" s="93"/>
      <c r="BR206" s="93"/>
      <c r="BS206" s="93"/>
      <c r="BT206" s="93"/>
      <c r="BU206" s="93"/>
      <c r="BV206" s="93"/>
      <c r="BW206" s="93"/>
      <c r="BX206" s="93"/>
      <c r="BY206" s="93"/>
      <c r="BZ206" s="93"/>
      <c r="CA206" s="93"/>
      <c r="CB206" s="93"/>
      <c r="CC206" s="93"/>
      <c r="CD206" s="93"/>
      <c r="CE206" s="93"/>
      <c r="CF206" s="93"/>
      <c r="CG206" s="93"/>
      <c r="CH206" s="93"/>
      <c r="CI206" s="93"/>
      <c r="CJ206" s="93"/>
      <c r="CK206" s="93"/>
      <c r="CL206" s="93"/>
      <c r="CM206" s="93"/>
      <c r="CN206" s="93"/>
      <c r="CO206" s="93"/>
      <c r="CP206" s="93"/>
      <c r="CQ206" s="93"/>
      <c r="CR206" s="93"/>
      <c r="CS206" s="93"/>
      <c r="CT206" s="93"/>
      <c r="CU206" s="93"/>
      <c r="CV206" s="93"/>
      <c r="CW206" s="93"/>
      <c r="CX206" s="93"/>
      <c r="CY206" s="93"/>
      <c r="CZ206" s="93"/>
      <c r="DA206" s="93"/>
      <c r="DB206" s="93"/>
      <c r="DC206" s="93"/>
      <c r="DD206" s="93"/>
      <c r="DE206" s="93"/>
      <c r="DF206" s="93"/>
      <c r="DG206" s="93"/>
      <c r="DH206" s="93"/>
      <c r="DI206" s="93"/>
      <c r="DJ206" s="93"/>
      <c r="DK206" s="93"/>
      <c r="DL206" s="93"/>
      <c r="DM206" s="93"/>
      <c r="DN206" s="93"/>
      <c r="DO206" s="93"/>
      <c r="DP206" s="93"/>
      <c r="DQ206" s="93"/>
      <c r="DR206" s="93"/>
      <c r="DS206" s="93"/>
      <c r="DT206" s="93"/>
      <c r="DU206" s="93"/>
      <c r="DV206" s="93"/>
      <c r="DW206" s="93"/>
      <c r="DX206" s="93"/>
      <c r="DY206" s="93"/>
      <c r="DZ206" s="93"/>
      <c r="EA206" s="93"/>
      <c r="EB206" s="93"/>
      <c r="EC206" s="93"/>
      <c r="ED206" s="93"/>
      <c r="EE206" s="93"/>
      <c r="EF206" s="93"/>
      <c r="EG206" s="93"/>
      <c r="EH206" s="93"/>
      <c r="EI206" s="93"/>
      <c r="EJ206" s="93"/>
      <c r="EK206" s="93"/>
      <c r="EL206" s="93"/>
      <c r="EM206" s="93"/>
      <c r="EN206" s="93"/>
      <c r="EO206" s="93"/>
      <c r="EP206" s="93"/>
      <c r="EQ206" s="93"/>
      <c r="ER206" s="93"/>
      <c r="ES206" s="93"/>
      <c r="ET206" s="93"/>
      <c r="EU206" s="93"/>
      <c r="EV206" s="93"/>
      <c r="EW206" s="93"/>
      <c r="EX206" s="93"/>
      <c r="EY206" s="93"/>
      <c r="EZ206" s="93"/>
      <c r="FA206" s="93"/>
      <c r="FB206" s="93"/>
      <c r="FC206" s="93"/>
    </row>
    <row r="207" spans="2:159" s="210" customFormat="1" x14ac:dyDescent="0.3">
      <c r="B207" s="211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3"/>
      <c r="BO207" s="93"/>
      <c r="BP207" s="93"/>
      <c r="BQ207" s="93"/>
      <c r="BR207" s="93"/>
      <c r="BS207" s="93"/>
      <c r="BT207" s="93"/>
      <c r="BU207" s="93"/>
      <c r="BV207" s="93"/>
      <c r="BW207" s="93"/>
      <c r="BX207" s="93"/>
      <c r="BY207" s="93"/>
      <c r="BZ207" s="93"/>
      <c r="CA207" s="93"/>
      <c r="CB207" s="93"/>
      <c r="CC207" s="93"/>
      <c r="CD207" s="93"/>
      <c r="CE207" s="93"/>
      <c r="CF207" s="93"/>
      <c r="CG207" s="93"/>
      <c r="CH207" s="93"/>
      <c r="CI207" s="93"/>
      <c r="CJ207" s="93"/>
      <c r="CK207" s="93"/>
      <c r="CL207" s="93"/>
      <c r="CM207" s="93"/>
      <c r="CN207" s="93"/>
      <c r="CO207" s="93"/>
      <c r="CP207" s="93"/>
      <c r="CQ207" s="93"/>
      <c r="CR207" s="93"/>
      <c r="CS207" s="93"/>
      <c r="CT207" s="93"/>
      <c r="CU207" s="93"/>
      <c r="CV207" s="93"/>
      <c r="CW207" s="93"/>
      <c r="CX207" s="93"/>
      <c r="CY207" s="93"/>
      <c r="CZ207" s="93"/>
      <c r="DA207" s="93"/>
      <c r="DB207" s="93"/>
      <c r="DC207" s="93"/>
      <c r="DD207" s="93"/>
      <c r="DE207" s="93"/>
      <c r="DF207" s="93"/>
      <c r="DG207" s="93"/>
      <c r="DH207" s="93"/>
      <c r="DI207" s="93"/>
      <c r="DJ207" s="93"/>
      <c r="DK207" s="93"/>
      <c r="DL207" s="93"/>
      <c r="DM207" s="93"/>
      <c r="DN207" s="93"/>
      <c r="DO207" s="93"/>
      <c r="DP207" s="93"/>
      <c r="DQ207" s="93"/>
      <c r="DR207" s="93"/>
      <c r="DS207" s="93"/>
      <c r="DT207" s="93"/>
      <c r="DU207" s="93"/>
      <c r="DV207" s="93"/>
      <c r="DW207" s="93"/>
      <c r="DX207" s="93"/>
      <c r="DY207" s="93"/>
      <c r="DZ207" s="93"/>
      <c r="EA207" s="93"/>
      <c r="EB207" s="93"/>
      <c r="EC207" s="93"/>
      <c r="ED207" s="93"/>
      <c r="EE207" s="93"/>
      <c r="EF207" s="93"/>
      <c r="EG207" s="93"/>
      <c r="EH207" s="93"/>
      <c r="EI207" s="93"/>
      <c r="EJ207" s="93"/>
      <c r="EK207" s="93"/>
      <c r="EL207" s="93"/>
      <c r="EM207" s="93"/>
      <c r="EN207" s="93"/>
      <c r="EO207" s="93"/>
      <c r="EP207" s="93"/>
      <c r="EQ207" s="93"/>
      <c r="ER207" s="93"/>
      <c r="ES207" s="93"/>
      <c r="ET207" s="93"/>
      <c r="EU207" s="93"/>
      <c r="EV207" s="93"/>
      <c r="EW207" s="93"/>
      <c r="EX207" s="93"/>
      <c r="EY207" s="93"/>
      <c r="EZ207" s="93"/>
      <c r="FA207" s="93"/>
      <c r="FB207" s="93"/>
      <c r="FC207" s="93"/>
    </row>
    <row r="208" spans="2:159" s="210" customFormat="1" x14ac:dyDescent="0.3">
      <c r="B208" s="211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3"/>
      <c r="BO208" s="93"/>
      <c r="BP208" s="93"/>
      <c r="BQ208" s="93"/>
      <c r="BR208" s="93"/>
      <c r="BS208" s="93"/>
      <c r="BT208" s="93"/>
      <c r="BU208" s="93"/>
      <c r="BV208" s="93"/>
      <c r="BW208" s="93"/>
      <c r="BX208" s="93"/>
      <c r="BY208" s="93"/>
      <c r="BZ208" s="93"/>
      <c r="CA208" s="93"/>
      <c r="CB208" s="93"/>
      <c r="CC208" s="93"/>
      <c r="CD208" s="93"/>
      <c r="CE208" s="93"/>
      <c r="CF208" s="93"/>
      <c r="CG208" s="93"/>
      <c r="CH208" s="93"/>
      <c r="CI208" s="93"/>
      <c r="CJ208" s="93"/>
      <c r="CK208" s="93"/>
      <c r="CL208" s="93"/>
      <c r="CM208" s="93"/>
      <c r="CN208" s="93"/>
      <c r="CO208" s="93"/>
      <c r="CP208" s="93"/>
      <c r="CQ208" s="93"/>
      <c r="CR208" s="93"/>
      <c r="CS208" s="93"/>
      <c r="CT208" s="93"/>
      <c r="CU208" s="93"/>
      <c r="CV208" s="93"/>
      <c r="CW208" s="93"/>
      <c r="CX208" s="93"/>
      <c r="CY208" s="93"/>
      <c r="CZ208" s="93"/>
      <c r="DA208" s="93"/>
      <c r="DB208" s="93"/>
      <c r="DC208" s="93"/>
      <c r="DD208" s="93"/>
      <c r="DE208" s="93"/>
      <c r="DF208" s="93"/>
      <c r="DG208" s="93"/>
      <c r="DH208" s="93"/>
      <c r="DI208" s="93"/>
      <c r="DJ208" s="93"/>
      <c r="DK208" s="93"/>
      <c r="DL208" s="93"/>
      <c r="DM208" s="93"/>
      <c r="DN208" s="93"/>
      <c r="DO208" s="93"/>
      <c r="DP208" s="93"/>
      <c r="DQ208" s="93"/>
      <c r="DR208" s="93"/>
      <c r="DS208" s="93"/>
      <c r="DT208" s="93"/>
      <c r="DU208" s="93"/>
      <c r="DV208" s="93"/>
      <c r="DW208" s="93"/>
      <c r="DX208" s="93"/>
      <c r="DY208" s="93"/>
      <c r="DZ208" s="93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  <c r="ER208" s="93"/>
      <c r="ES208" s="93"/>
      <c r="ET208" s="93"/>
      <c r="EU208" s="93"/>
      <c r="EV208" s="93"/>
      <c r="EW208" s="93"/>
      <c r="EX208" s="93"/>
      <c r="EY208" s="93"/>
      <c r="EZ208" s="93"/>
      <c r="FA208" s="93"/>
      <c r="FB208" s="93"/>
      <c r="FC208" s="93"/>
    </row>
    <row r="209" spans="2:159" s="210" customFormat="1" x14ac:dyDescent="0.3">
      <c r="B209" s="211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3"/>
      <c r="BO209" s="93"/>
      <c r="BP209" s="93"/>
      <c r="BQ209" s="93"/>
      <c r="BR209" s="93"/>
      <c r="BS209" s="93"/>
      <c r="BT209" s="93"/>
      <c r="BU209" s="93"/>
      <c r="BV209" s="93"/>
      <c r="BW209" s="93"/>
      <c r="BX209" s="93"/>
      <c r="BY209" s="93"/>
      <c r="BZ209" s="93"/>
      <c r="CA209" s="93"/>
      <c r="CB209" s="93"/>
      <c r="CC209" s="93"/>
      <c r="CD209" s="93"/>
      <c r="CE209" s="93"/>
      <c r="CF209" s="93"/>
      <c r="CG209" s="93"/>
      <c r="CH209" s="93"/>
      <c r="CI209" s="93"/>
      <c r="CJ209" s="93"/>
      <c r="CK209" s="93"/>
      <c r="CL209" s="93"/>
      <c r="CM209" s="93"/>
      <c r="CN209" s="93"/>
      <c r="CO209" s="93"/>
      <c r="CP209" s="93"/>
      <c r="CQ209" s="93"/>
      <c r="CR209" s="93"/>
      <c r="CS209" s="93"/>
      <c r="CT209" s="93"/>
      <c r="CU209" s="93"/>
      <c r="CV209" s="93"/>
      <c r="CW209" s="93"/>
      <c r="CX209" s="93"/>
      <c r="CY209" s="93"/>
      <c r="CZ209" s="93"/>
      <c r="DA209" s="93"/>
      <c r="DB209" s="93"/>
      <c r="DC209" s="93"/>
      <c r="DD209" s="93"/>
      <c r="DE209" s="93"/>
      <c r="DF209" s="93"/>
      <c r="DG209" s="93"/>
      <c r="DH209" s="93"/>
      <c r="DI209" s="93"/>
      <c r="DJ209" s="93"/>
      <c r="DK209" s="93"/>
      <c r="DL209" s="93"/>
      <c r="DM209" s="93"/>
      <c r="DN209" s="93"/>
      <c r="DO209" s="93"/>
      <c r="DP209" s="93"/>
      <c r="DQ209" s="93"/>
      <c r="DR209" s="93"/>
      <c r="DS209" s="93"/>
      <c r="DT209" s="93"/>
      <c r="DU209" s="93"/>
      <c r="DV209" s="93"/>
      <c r="DW209" s="93"/>
      <c r="DX209" s="93"/>
      <c r="DY209" s="93"/>
      <c r="DZ209" s="93"/>
      <c r="EA209" s="93"/>
      <c r="EB209" s="93"/>
      <c r="EC209" s="93"/>
      <c r="ED209" s="93"/>
      <c r="EE209" s="93"/>
      <c r="EF209" s="93"/>
      <c r="EG209" s="93"/>
      <c r="EH209" s="93"/>
      <c r="EI209" s="93"/>
      <c r="EJ209" s="93"/>
      <c r="EK209" s="93"/>
      <c r="EL209" s="93"/>
      <c r="EM209" s="93"/>
      <c r="EN209" s="93"/>
      <c r="EO209" s="93"/>
      <c r="EP209" s="93"/>
      <c r="EQ209" s="93"/>
      <c r="ER209" s="93"/>
      <c r="ES209" s="93"/>
      <c r="ET209" s="93"/>
      <c r="EU209" s="93"/>
      <c r="EV209" s="93"/>
      <c r="EW209" s="93"/>
      <c r="EX209" s="93"/>
      <c r="EY209" s="93"/>
      <c r="EZ209" s="93"/>
      <c r="FA209" s="93"/>
      <c r="FB209" s="93"/>
      <c r="FC209" s="93"/>
    </row>
    <row r="210" spans="2:159" s="210" customFormat="1" x14ac:dyDescent="0.3">
      <c r="B210" s="211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  <c r="AV210" s="93"/>
      <c r="AW210" s="93"/>
      <c r="AX210" s="93"/>
      <c r="AY210" s="93"/>
      <c r="AZ210" s="93"/>
      <c r="BA210" s="93"/>
      <c r="BB210" s="93"/>
      <c r="BC210" s="93"/>
      <c r="BD210" s="93"/>
      <c r="BE210" s="93"/>
      <c r="BF210" s="93"/>
      <c r="BG210" s="93"/>
      <c r="BH210" s="93"/>
      <c r="BI210" s="93"/>
      <c r="BJ210" s="93"/>
      <c r="BK210" s="93"/>
      <c r="BL210" s="93"/>
      <c r="BM210" s="93"/>
      <c r="BN210" s="93"/>
      <c r="BO210" s="93"/>
      <c r="BP210" s="93"/>
      <c r="BQ210" s="93"/>
      <c r="BR210" s="93"/>
      <c r="BS210" s="93"/>
      <c r="BT210" s="93"/>
      <c r="BU210" s="93"/>
      <c r="BV210" s="93"/>
      <c r="BW210" s="93"/>
      <c r="BX210" s="93"/>
      <c r="BY210" s="93"/>
      <c r="BZ210" s="93"/>
      <c r="CA210" s="93"/>
      <c r="CB210" s="93"/>
      <c r="CC210" s="93"/>
      <c r="CD210" s="93"/>
      <c r="CE210" s="93"/>
      <c r="CF210" s="93"/>
      <c r="CG210" s="93"/>
      <c r="CH210" s="93"/>
      <c r="CI210" s="93"/>
      <c r="CJ210" s="93"/>
      <c r="CK210" s="93"/>
      <c r="CL210" s="93"/>
      <c r="CM210" s="93"/>
      <c r="CN210" s="93"/>
      <c r="CO210" s="93"/>
      <c r="CP210" s="93"/>
      <c r="CQ210" s="93"/>
      <c r="CR210" s="93"/>
      <c r="CS210" s="93"/>
      <c r="CT210" s="93"/>
      <c r="CU210" s="93"/>
      <c r="CV210" s="93"/>
      <c r="CW210" s="93"/>
      <c r="CX210" s="93"/>
      <c r="CY210" s="93"/>
      <c r="CZ210" s="93"/>
      <c r="DA210" s="93"/>
      <c r="DB210" s="93"/>
      <c r="DC210" s="93"/>
      <c r="DD210" s="93"/>
      <c r="DE210" s="93"/>
      <c r="DF210" s="93"/>
      <c r="DG210" s="93"/>
      <c r="DH210" s="93"/>
      <c r="DI210" s="93"/>
      <c r="DJ210" s="93"/>
      <c r="DK210" s="93"/>
      <c r="DL210" s="93"/>
      <c r="DM210" s="93"/>
      <c r="DN210" s="93"/>
      <c r="DO210" s="93"/>
      <c r="DP210" s="93"/>
      <c r="DQ210" s="93"/>
      <c r="DR210" s="93"/>
      <c r="DS210" s="93"/>
      <c r="DT210" s="93"/>
      <c r="DU210" s="93"/>
      <c r="DV210" s="93"/>
      <c r="DW210" s="93"/>
      <c r="DX210" s="93"/>
      <c r="DY210" s="93"/>
      <c r="DZ210" s="93"/>
      <c r="EA210" s="93"/>
      <c r="EB210" s="93"/>
      <c r="EC210" s="93"/>
      <c r="ED210" s="93"/>
      <c r="EE210" s="93"/>
      <c r="EF210" s="93"/>
      <c r="EG210" s="93"/>
      <c r="EH210" s="93"/>
      <c r="EI210" s="93"/>
      <c r="EJ210" s="93"/>
      <c r="EK210" s="93"/>
      <c r="EL210" s="93"/>
      <c r="EM210" s="93"/>
      <c r="EN210" s="93"/>
      <c r="EO210" s="93"/>
      <c r="EP210" s="93"/>
      <c r="EQ210" s="93"/>
      <c r="ER210" s="93"/>
      <c r="ES210" s="93"/>
      <c r="ET210" s="93"/>
      <c r="EU210" s="93"/>
      <c r="EV210" s="93"/>
      <c r="EW210" s="93"/>
      <c r="EX210" s="93"/>
      <c r="EY210" s="93"/>
      <c r="EZ210" s="93"/>
      <c r="FA210" s="93"/>
      <c r="FB210" s="93"/>
      <c r="FC210" s="93"/>
    </row>
    <row r="211" spans="2:159" s="210" customFormat="1" x14ac:dyDescent="0.3">
      <c r="B211" s="211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  <c r="AV211" s="93"/>
      <c r="AW211" s="93"/>
      <c r="AX211" s="93"/>
      <c r="AY211" s="93"/>
      <c r="AZ211" s="93"/>
      <c r="BA211" s="93"/>
      <c r="BB211" s="93"/>
      <c r="BC211" s="93"/>
      <c r="BD211" s="93"/>
      <c r="BE211" s="93"/>
      <c r="BF211" s="93"/>
      <c r="BG211" s="93"/>
      <c r="BH211" s="93"/>
      <c r="BI211" s="93"/>
      <c r="BJ211" s="93"/>
      <c r="BK211" s="93"/>
      <c r="BL211" s="93"/>
      <c r="BM211" s="93"/>
      <c r="BN211" s="93"/>
      <c r="BO211" s="93"/>
      <c r="BP211" s="93"/>
      <c r="BQ211" s="93"/>
      <c r="BR211" s="93"/>
      <c r="BS211" s="93"/>
      <c r="BT211" s="93"/>
      <c r="BU211" s="93"/>
      <c r="BV211" s="93"/>
      <c r="BW211" s="93"/>
      <c r="BX211" s="93"/>
      <c r="BY211" s="93"/>
      <c r="BZ211" s="93"/>
      <c r="CA211" s="93"/>
      <c r="CB211" s="93"/>
      <c r="CC211" s="93"/>
      <c r="CD211" s="93"/>
      <c r="CE211" s="93"/>
      <c r="CF211" s="93"/>
      <c r="CG211" s="93"/>
      <c r="CH211" s="93"/>
      <c r="CI211" s="93"/>
      <c r="CJ211" s="93"/>
      <c r="CK211" s="93"/>
      <c r="CL211" s="93"/>
      <c r="CM211" s="93"/>
      <c r="CN211" s="93"/>
      <c r="CO211" s="93"/>
      <c r="CP211" s="93"/>
      <c r="CQ211" s="93"/>
      <c r="CR211" s="93"/>
      <c r="CS211" s="93"/>
      <c r="CT211" s="93"/>
      <c r="CU211" s="93"/>
      <c r="CV211" s="93"/>
      <c r="CW211" s="93"/>
      <c r="CX211" s="93"/>
      <c r="CY211" s="93"/>
      <c r="CZ211" s="93"/>
      <c r="DA211" s="93"/>
      <c r="DB211" s="93"/>
      <c r="DC211" s="93"/>
      <c r="DD211" s="93"/>
      <c r="DE211" s="93"/>
      <c r="DF211" s="93"/>
      <c r="DG211" s="93"/>
      <c r="DH211" s="93"/>
      <c r="DI211" s="93"/>
      <c r="DJ211" s="93"/>
      <c r="DK211" s="93"/>
      <c r="DL211" s="93"/>
      <c r="DM211" s="93"/>
      <c r="DN211" s="93"/>
      <c r="DO211" s="93"/>
      <c r="DP211" s="93"/>
      <c r="DQ211" s="93"/>
      <c r="DR211" s="93"/>
      <c r="DS211" s="93"/>
      <c r="DT211" s="93"/>
      <c r="DU211" s="93"/>
      <c r="DV211" s="93"/>
      <c r="DW211" s="93"/>
      <c r="DX211" s="93"/>
      <c r="DY211" s="93"/>
      <c r="DZ211" s="93"/>
      <c r="EA211" s="93"/>
      <c r="EB211" s="93"/>
      <c r="EC211" s="93"/>
      <c r="ED211" s="93"/>
      <c r="EE211" s="93"/>
      <c r="EF211" s="93"/>
      <c r="EG211" s="93"/>
      <c r="EH211" s="93"/>
      <c r="EI211" s="93"/>
      <c r="EJ211" s="93"/>
      <c r="EK211" s="93"/>
      <c r="EL211" s="93"/>
      <c r="EM211" s="93"/>
      <c r="EN211" s="93"/>
      <c r="EO211" s="93"/>
      <c r="EP211" s="93"/>
      <c r="EQ211" s="93"/>
      <c r="ER211" s="93"/>
      <c r="ES211" s="93"/>
      <c r="ET211" s="93"/>
      <c r="EU211" s="93"/>
      <c r="EV211" s="93"/>
      <c r="EW211" s="93"/>
      <c r="EX211" s="93"/>
      <c r="EY211" s="93"/>
      <c r="EZ211" s="93"/>
      <c r="FA211" s="93"/>
      <c r="FB211" s="93"/>
      <c r="FC211" s="93"/>
    </row>
    <row r="212" spans="2:159" s="210" customFormat="1" x14ac:dyDescent="0.3">
      <c r="B212" s="211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  <c r="AV212" s="93"/>
      <c r="AW212" s="93"/>
      <c r="AX212" s="93"/>
      <c r="AY212" s="93"/>
      <c r="AZ212" s="93"/>
      <c r="BA212" s="93"/>
      <c r="BB212" s="93"/>
      <c r="BC212" s="93"/>
      <c r="BD212" s="93"/>
      <c r="BE212" s="93"/>
      <c r="BF212" s="93"/>
      <c r="BG212" s="93"/>
      <c r="BH212" s="93"/>
      <c r="BI212" s="93"/>
      <c r="BJ212" s="93"/>
      <c r="BK212" s="93"/>
      <c r="BL212" s="93"/>
      <c r="BM212" s="93"/>
      <c r="BN212" s="93"/>
      <c r="BO212" s="93"/>
      <c r="BP212" s="93"/>
      <c r="BQ212" s="93"/>
      <c r="BR212" s="93"/>
      <c r="BS212" s="93"/>
      <c r="BT212" s="93"/>
      <c r="BU212" s="93"/>
      <c r="BV212" s="93"/>
      <c r="BW212" s="93"/>
      <c r="BX212" s="93"/>
      <c r="BY212" s="93"/>
      <c r="BZ212" s="93"/>
      <c r="CA212" s="93"/>
      <c r="CB212" s="93"/>
      <c r="CC212" s="93"/>
      <c r="CD212" s="93"/>
      <c r="CE212" s="93"/>
      <c r="CF212" s="93"/>
      <c r="CG212" s="93"/>
      <c r="CH212" s="93"/>
      <c r="CI212" s="93"/>
      <c r="CJ212" s="93"/>
      <c r="CK212" s="93"/>
      <c r="CL212" s="93"/>
      <c r="CM212" s="93"/>
      <c r="CN212" s="93"/>
      <c r="CO212" s="93"/>
      <c r="CP212" s="93"/>
      <c r="CQ212" s="93"/>
      <c r="CR212" s="93"/>
      <c r="CS212" s="93"/>
      <c r="CT212" s="93"/>
      <c r="CU212" s="93"/>
      <c r="CV212" s="93"/>
      <c r="CW212" s="93"/>
      <c r="CX212" s="93"/>
      <c r="CY212" s="93"/>
      <c r="CZ212" s="93"/>
      <c r="DA212" s="93"/>
      <c r="DB212" s="93"/>
      <c r="DC212" s="93"/>
      <c r="DD212" s="93"/>
      <c r="DE212" s="93"/>
      <c r="DF212" s="93"/>
      <c r="DG212" s="93"/>
      <c r="DH212" s="93"/>
      <c r="DI212" s="93"/>
      <c r="DJ212" s="93"/>
      <c r="DK212" s="93"/>
      <c r="DL212" s="93"/>
      <c r="DM212" s="93"/>
      <c r="DN212" s="93"/>
      <c r="DO212" s="93"/>
      <c r="DP212" s="93"/>
      <c r="DQ212" s="93"/>
      <c r="DR212" s="93"/>
      <c r="DS212" s="93"/>
      <c r="DT212" s="93"/>
      <c r="DU212" s="93"/>
      <c r="DV212" s="93"/>
      <c r="DW212" s="93"/>
      <c r="DX212" s="93"/>
      <c r="DY212" s="93"/>
      <c r="DZ212" s="93"/>
      <c r="EA212" s="93"/>
      <c r="EB212" s="93"/>
      <c r="EC212" s="93"/>
      <c r="ED212" s="93"/>
      <c r="EE212" s="93"/>
      <c r="EF212" s="93"/>
      <c r="EG212" s="93"/>
      <c r="EH212" s="93"/>
      <c r="EI212" s="93"/>
      <c r="EJ212" s="93"/>
      <c r="EK212" s="93"/>
      <c r="EL212" s="93"/>
      <c r="EM212" s="93"/>
      <c r="EN212" s="93"/>
      <c r="EO212" s="93"/>
      <c r="EP212" s="93"/>
      <c r="EQ212" s="93"/>
      <c r="ER212" s="93"/>
      <c r="ES212" s="93"/>
      <c r="ET212" s="93"/>
      <c r="EU212" s="93"/>
      <c r="EV212" s="93"/>
      <c r="EW212" s="93"/>
      <c r="EX212" s="93"/>
      <c r="EY212" s="93"/>
      <c r="EZ212" s="93"/>
      <c r="FA212" s="93"/>
      <c r="FB212" s="93"/>
      <c r="FC212" s="93"/>
    </row>
    <row r="213" spans="2:159" s="210" customFormat="1" x14ac:dyDescent="0.3">
      <c r="B213" s="211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93"/>
      <c r="BJ213" s="93"/>
      <c r="BK213" s="93"/>
      <c r="BL213" s="93"/>
      <c r="BM213" s="93"/>
      <c r="BN213" s="93"/>
      <c r="BO213" s="93"/>
      <c r="BP213" s="93"/>
      <c r="BQ213" s="93"/>
      <c r="BR213" s="93"/>
      <c r="BS213" s="93"/>
      <c r="BT213" s="93"/>
      <c r="BU213" s="93"/>
      <c r="BV213" s="93"/>
      <c r="BW213" s="93"/>
      <c r="BX213" s="93"/>
      <c r="BY213" s="93"/>
      <c r="BZ213" s="93"/>
      <c r="CA213" s="93"/>
      <c r="CB213" s="93"/>
      <c r="CC213" s="93"/>
      <c r="CD213" s="93"/>
      <c r="CE213" s="93"/>
      <c r="CF213" s="93"/>
      <c r="CG213" s="93"/>
      <c r="CH213" s="93"/>
      <c r="CI213" s="93"/>
      <c r="CJ213" s="93"/>
      <c r="CK213" s="93"/>
      <c r="CL213" s="93"/>
      <c r="CM213" s="93"/>
      <c r="CN213" s="93"/>
      <c r="CO213" s="93"/>
      <c r="CP213" s="93"/>
      <c r="CQ213" s="93"/>
      <c r="CR213" s="93"/>
      <c r="CS213" s="93"/>
      <c r="CT213" s="93"/>
      <c r="CU213" s="93"/>
      <c r="CV213" s="93"/>
      <c r="CW213" s="93"/>
      <c r="CX213" s="93"/>
      <c r="CY213" s="93"/>
      <c r="CZ213" s="93"/>
      <c r="DA213" s="93"/>
      <c r="DB213" s="93"/>
      <c r="DC213" s="93"/>
      <c r="DD213" s="93"/>
      <c r="DE213" s="93"/>
      <c r="DF213" s="93"/>
      <c r="DG213" s="93"/>
      <c r="DH213" s="93"/>
      <c r="DI213" s="93"/>
      <c r="DJ213" s="93"/>
      <c r="DK213" s="93"/>
      <c r="DL213" s="93"/>
      <c r="DM213" s="93"/>
      <c r="DN213" s="93"/>
      <c r="DO213" s="93"/>
      <c r="DP213" s="93"/>
      <c r="DQ213" s="93"/>
      <c r="DR213" s="93"/>
      <c r="DS213" s="93"/>
      <c r="DT213" s="93"/>
      <c r="DU213" s="93"/>
      <c r="DV213" s="93"/>
      <c r="DW213" s="93"/>
      <c r="DX213" s="93"/>
      <c r="DY213" s="93"/>
      <c r="DZ213" s="93"/>
      <c r="EA213" s="93"/>
      <c r="EB213" s="93"/>
      <c r="EC213" s="93"/>
      <c r="ED213" s="93"/>
      <c r="EE213" s="93"/>
      <c r="EF213" s="93"/>
      <c r="EG213" s="93"/>
      <c r="EH213" s="93"/>
      <c r="EI213" s="93"/>
      <c r="EJ213" s="93"/>
      <c r="EK213" s="93"/>
      <c r="EL213" s="93"/>
      <c r="EM213" s="93"/>
      <c r="EN213" s="93"/>
      <c r="EO213" s="93"/>
      <c r="EP213" s="93"/>
      <c r="EQ213" s="93"/>
      <c r="ER213" s="93"/>
      <c r="ES213" s="93"/>
      <c r="ET213" s="93"/>
      <c r="EU213" s="93"/>
      <c r="EV213" s="93"/>
      <c r="EW213" s="93"/>
      <c r="EX213" s="93"/>
      <c r="EY213" s="93"/>
      <c r="EZ213" s="93"/>
      <c r="FA213" s="93"/>
      <c r="FB213" s="93"/>
      <c r="FC213" s="93"/>
    </row>
    <row r="214" spans="2:159" s="210" customFormat="1" x14ac:dyDescent="0.3">
      <c r="B214" s="211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93"/>
      <c r="BJ214" s="93"/>
      <c r="BK214" s="93"/>
      <c r="BL214" s="93"/>
      <c r="BM214" s="93"/>
      <c r="BN214" s="93"/>
      <c r="BO214" s="93"/>
      <c r="BP214" s="93"/>
      <c r="BQ214" s="93"/>
      <c r="BR214" s="93"/>
      <c r="BS214" s="93"/>
      <c r="BT214" s="93"/>
      <c r="BU214" s="93"/>
      <c r="BV214" s="93"/>
      <c r="BW214" s="93"/>
      <c r="BX214" s="93"/>
      <c r="BY214" s="93"/>
      <c r="BZ214" s="93"/>
      <c r="CA214" s="93"/>
      <c r="CB214" s="93"/>
      <c r="CC214" s="93"/>
      <c r="CD214" s="93"/>
      <c r="CE214" s="93"/>
      <c r="CF214" s="93"/>
      <c r="CG214" s="93"/>
      <c r="CH214" s="93"/>
      <c r="CI214" s="93"/>
      <c r="CJ214" s="93"/>
      <c r="CK214" s="93"/>
      <c r="CL214" s="93"/>
      <c r="CM214" s="93"/>
      <c r="CN214" s="93"/>
      <c r="CO214" s="93"/>
      <c r="CP214" s="93"/>
      <c r="CQ214" s="93"/>
      <c r="CR214" s="93"/>
      <c r="CS214" s="93"/>
      <c r="CT214" s="93"/>
      <c r="CU214" s="93"/>
      <c r="CV214" s="93"/>
      <c r="CW214" s="93"/>
      <c r="CX214" s="93"/>
      <c r="CY214" s="93"/>
      <c r="CZ214" s="93"/>
      <c r="DA214" s="93"/>
      <c r="DB214" s="93"/>
      <c r="DC214" s="93"/>
      <c r="DD214" s="93"/>
      <c r="DE214" s="93"/>
      <c r="DF214" s="93"/>
      <c r="DG214" s="93"/>
      <c r="DH214" s="93"/>
      <c r="DI214" s="93"/>
      <c r="DJ214" s="93"/>
      <c r="DK214" s="93"/>
      <c r="DL214" s="93"/>
      <c r="DM214" s="93"/>
      <c r="DN214" s="93"/>
      <c r="DO214" s="93"/>
      <c r="DP214" s="93"/>
      <c r="DQ214" s="93"/>
      <c r="DR214" s="93"/>
      <c r="DS214" s="93"/>
      <c r="DT214" s="93"/>
      <c r="DU214" s="93"/>
      <c r="DV214" s="93"/>
      <c r="DW214" s="93"/>
      <c r="DX214" s="93"/>
      <c r="DY214" s="93"/>
      <c r="DZ214" s="93"/>
      <c r="EA214" s="93"/>
      <c r="EB214" s="93"/>
      <c r="EC214" s="93"/>
      <c r="ED214" s="93"/>
      <c r="EE214" s="93"/>
      <c r="EF214" s="93"/>
      <c r="EG214" s="93"/>
      <c r="EH214" s="93"/>
      <c r="EI214" s="93"/>
      <c r="EJ214" s="93"/>
      <c r="EK214" s="93"/>
      <c r="EL214" s="93"/>
      <c r="EM214" s="93"/>
      <c r="EN214" s="93"/>
      <c r="EO214" s="93"/>
      <c r="EP214" s="93"/>
      <c r="EQ214" s="93"/>
      <c r="ER214" s="93"/>
      <c r="ES214" s="93"/>
      <c r="ET214" s="93"/>
      <c r="EU214" s="93"/>
      <c r="EV214" s="93"/>
      <c r="EW214" s="93"/>
      <c r="EX214" s="93"/>
      <c r="EY214" s="93"/>
      <c r="EZ214" s="93"/>
      <c r="FA214" s="93"/>
      <c r="FB214" s="93"/>
      <c r="FC214" s="93"/>
    </row>
    <row r="215" spans="2:159" s="210" customFormat="1" x14ac:dyDescent="0.3">
      <c r="B215" s="211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  <c r="AV215" s="93"/>
      <c r="AW215" s="93"/>
      <c r="AX215" s="93"/>
      <c r="AY215" s="93"/>
      <c r="AZ215" s="93"/>
      <c r="BA215" s="93"/>
      <c r="BB215" s="93"/>
      <c r="BC215" s="93"/>
      <c r="BD215" s="93"/>
      <c r="BE215" s="93"/>
      <c r="BF215" s="93"/>
      <c r="BG215" s="93"/>
      <c r="BH215" s="93"/>
      <c r="BI215" s="93"/>
      <c r="BJ215" s="93"/>
      <c r="BK215" s="93"/>
      <c r="BL215" s="93"/>
      <c r="BM215" s="93"/>
      <c r="BN215" s="93"/>
      <c r="BO215" s="93"/>
      <c r="BP215" s="93"/>
      <c r="BQ215" s="93"/>
      <c r="BR215" s="93"/>
      <c r="BS215" s="93"/>
      <c r="BT215" s="93"/>
      <c r="BU215" s="93"/>
      <c r="BV215" s="93"/>
      <c r="BW215" s="93"/>
      <c r="BX215" s="93"/>
      <c r="BY215" s="93"/>
      <c r="BZ215" s="93"/>
      <c r="CA215" s="93"/>
      <c r="CB215" s="93"/>
      <c r="CC215" s="93"/>
      <c r="CD215" s="93"/>
      <c r="CE215" s="93"/>
      <c r="CF215" s="93"/>
      <c r="CG215" s="93"/>
      <c r="CH215" s="93"/>
      <c r="CI215" s="93"/>
      <c r="CJ215" s="93"/>
      <c r="CK215" s="93"/>
      <c r="CL215" s="93"/>
      <c r="CM215" s="93"/>
      <c r="CN215" s="93"/>
      <c r="CO215" s="93"/>
      <c r="CP215" s="93"/>
      <c r="CQ215" s="93"/>
      <c r="CR215" s="93"/>
      <c r="CS215" s="93"/>
      <c r="CT215" s="93"/>
      <c r="CU215" s="93"/>
      <c r="CV215" s="93"/>
      <c r="CW215" s="93"/>
      <c r="CX215" s="93"/>
      <c r="CY215" s="93"/>
      <c r="CZ215" s="93"/>
      <c r="DA215" s="93"/>
      <c r="DB215" s="93"/>
      <c r="DC215" s="93"/>
      <c r="DD215" s="93"/>
      <c r="DE215" s="93"/>
      <c r="DF215" s="93"/>
      <c r="DG215" s="93"/>
      <c r="DH215" s="93"/>
      <c r="DI215" s="93"/>
      <c r="DJ215" s="93"/>
      <c r="DK215" s="93"/>
      <c r="DL215" s="93"/>
      <c r="DM215" s="93"/>
      <c r="DN215" s="93"/>
      <c r="DO215" s="93"/>
      <c r="DP215" s="93"/>
      <c r="DQ215" s="93"/>
      <c r="DR215" s="93"/>
      <c r="DS215" s="93"/>
      <c r="DT215" s="93"/>
      <c r="DU215" s="93"/>
      <c r="DV215" s="93"/>
      <c r="DW215" s="93"/>
      <c r="DX215" s="93"/>
      <c r="DY215" s="93"/>
      <c r="DZ215" s="93"/>
      <c r="EA215" s="93"/>
      <c r="EB215" s="93"/>
      <c r="EC215" s="93"/>
      <c r="ED215" s="93"/>
      <c r="EE215" s="93"/>
      <c r="EF215" s="93"/>
      <c r="EG215" s="93"/>
      <c r="EH215" s="93"/>
      <c r="EI215" s="93"/>
      <c r="EJ215" s="93"/>
      <c r="EK215" s="93"/>
      <c r="EL215" s="93"/>
      <c r="EM215" s="93"/>
      <c r="EN215" s="93"/>
      <c r="EO215" s="93"/>
      <c r="EP215" s="93"/>
      <c r="EQ215" s="93"/>
      <c r="ER215" s="93"/>
      <c r="ES215" s="93"/>
      <c r="ET215" s="93"/>
      <c r="EU215" s="93"/>
      <c r="EV215" s="93"/>
      <c r="EW215" s="93"/>
      <c r="EX215" s="93"/>
      <c r="EY215" s="93"/>
      <c r="EZ215" s="93"/>
      <c r="FA215" s="93"/>
      <c r="FB215" s="93"/>
      <c r="FC215" s="93"/>
    </row>
    <row r="216" spans="2:159" s="210" customFormat="1" x14ac:dyDescent="0.3">
      <c r="B216" s="211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  <c r="AV216" s="93"/>
      <c r="AW216" s="93"/>
      <c r="AX216" s="93"/>
      <c r="AY216" s="93"/>
      <c r="AZ216" s="93"/>
      <c r="BA216" s="93"/>
      <c r="BB216" s="93"/>
      <c r="BC216" s="93"/>
      <c r="BD216" s="93"/>
      <c r="BE216" s="93"/>
      <c r="BF216" s="93"/>
      <c r="BG216" s="93"/>
      <c r="BH216" s="93"/>
      <c r="BI216" s="93"/>
      <c r="BJ216" s="93"/>
      <c r="BK216" s="93"/>
      <c r="BL216" s="93"/>
      <c r="BM216" s="93"/>
      <c r="BN216" s="93"/>
      <c r="BO216" s="93"/>
      <c r="BP216" s="93"/>
      <c r="BQ216" s="93"/>
      <c r="BR216" s="93"/>
      <c r="BS216" s="93"/>
      <c r="BT216" s="93"/>
      <c r="BU216" s="93"/>
      <c r="BV216" s="93"/>
      <c r="BW216" s="93"/>
      <c r="BX216" s="93"/>
      <c r="BY216" s="93"/>
      <c r="BZ216" s="93"/>
      <c r="CA216" s="93"/>
      <c r="CB216" s="93"/>
      <c r="CC216" s="93"/>
      <c r="CD216" s="93"/>
      <c r="CE216" s="93"/>
      <c r="CF216" s="93"/>
      <c r="CG216" s="93"/>
      <c r="CH216" s="93"/>
      <c r="CI216" s="93"/>
      <c r="CJ216" s="93"/>
      <c r="CK216" s="93"/>
      <c r="CL216" s="93"/>
      <c r="CM216" s="93"/>
      <c r="CN216" s="93"/>
      <c r="CO216" s="93"/>
      <c r="CP216" s="93"/>
      <c r="CQ216" s="93"/>
      <c r="CR216" s="93"/>
      <c r="CS216" s="93"/>
      <c r="CT216" s="93"/>
      <c r="CU216" s="93"/>
      <c r="CV216" s="93"/>
      <c r="CW216" s="93"/>
      <c r="CX216" s="93"/>
      <c r="CY216" s="93"/>
      <c r="CZ216" s="93"/>
      <c r="DA216" s="93"/>
      <c r="DB216" s="93"/>
      <c r="DC216" s="93"/>
      <c r="DD216" s="93"/>
      <c r="DE216" s="93"/>
      <c r="DF216" s="93"/>
      <c r="DG216" s="93"/>
      <c r="DH216" s="93"/>
      <c r="DI216" s="93"/>
      <c r="DJ216" s="93"/>
      <c r="DK216" s="93"/>
      <c r="DL216" s="93"/>
      <c r="DM216" s="93"/>
      <c r="DN216" s="93"/>
      <c r="DO216" s="93"/>
      <c r="DP216" s="93"/>
      <c r="DQ216" s="93"/>
      <c r="DR216" s="93"/>
      <c r="DS216" s="93"/>
      <c r="DT216" s="93"/>
      <c r="DU216" s="93"/>
      <c r="DV216" s="93"/>
      <c r="DW216" s="93"/>
      <c r="DX216" s="93"/>
      <c r="DY216" s="93"/>
      <c r="DZ216" s="93"/>
      <c r="EA216" s="93"/>
      <c r="EB216" s="93"/>
      <c r="EC216" s="93"/>
      <c r="ED216" s="93"/>
      <c r="EE216" s="93"/>
      <c r="EF216" s="93"/>
      <c r="EG216" s="93"/>
      <c r="EH216" s="93"/>
      <c r="EI216" s="93"/>
      <c r="EJ216" s="93"/>
      <c r="EK216" s="93"/>
      <c r="EL216" s="93"/>
      <c r="EM216" s="93"/>
      <c r="EN216" s="93"/>
      <c r="EO216" s="93"/>
      <c r="EP216" s="93"/>
      <c r="EQ216" s="93"/>
      <c r="ER216" s="93"/>
      <c r="ES216" s="93"/>
      <c r="ET216" s="93"/>
      <c r="EU216" s="93"/>
      <c r="EV216" s="93"/>
      <c r="EW216" s="93"/>
      <c r="EX216" s="93"/>
      <c r="EY216" s="93"/>
      <c r="EZ216" s="93"/>
      <c r="FA216" s="93"/>
      <c r="FB216" s="93"/>
      <c r="FC216" s="93"/>
    </row>
    <row r="217" spans="2:159" s="210" customFormat="1" x14ac:dyDescent="0.3">
      <c r="B217" s="211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  <c r="AV217" s="93"/>
      <c r="AW217" s="93"/>
      <c r="AX217" s="93"/>
      <c r="AY217" s="93"/>
      <c r="AZ217" s="93"/>
      <c r="BA217" s="93"/>
      <c r="BB217" s="93"/>
      <c r="BC217" s="93"/>
      <c r="BD217" s="93"/>
      <c r="BE217" s="93"/>
      <c r="BF217" s="93"/>
      <c r="BG217" s="93"/>
      <c r="BH217" s="93"/>
      <c r="BI217" s="93"/>
      <c r="BJ217" s="93"/>
      <c r="BK217" s="93"/>
      <c r="BL217" s="93"/>
      <c r="BM217" s="93"/>
      <c r="BN217" s="93"/>
      <c r="BO217" s="93"/>
      <c r="BP217" s="93"/>
      <c r="BQ217" s="93"/>
      <c r="BR217" s="93"/>
      <c r="BS217" s="93"/>
      <c r="BT217" s="93"/>
      <c r="BU217" s="93"/>
      <c r="BV217" s="93"/>
      <c r="BW217" s="93"/>
      <c r="BX217" s="93"/>
      <c r="BY217" s="93"/>
      <c r="BZ217" s="93"/>
      <c r="CA217" s="93"/>
      <c r="CB217" s="93"/>
      <c r="CC217" s="93"/>
      <c r="CD217" s="93"/>
      <c r="CE217" s="93"/>
      <c r="CF217" s="93"/>
      <c r="CG217" s="93"/>
      <c r="CH217" s="93"/>
      <c r="CI217" s="93"/>
      <c r="CJ217" s="93"/>
      <c r="CK217" s="93"/>
      <c r="CL217" s="93"/>
      <c r="CM217" s="93"/>
      <c r="CN217" s="93"/>
      <c r="CO217" s="93"/>
      <c r="CP217" s="93"/>
      <c r="CQ217" s="93"/>
      <c r="CR217" s="93"/>
      <c r="CS217" s="93"/>
      <c r="CT217" s="93"/>
      <c r="CU217" s="93"/>
      <c r="CV217" s="93"/>
      <c r="CW217" s="93"/>
      <c r="CX217" s="93"/>
      <c r="CY217" s="93"/>
      <c r="CZ217" s="93"/>
      <c r="DA217" s="93"/>
      <c r="DB217" s="93"/>
      <c r="DC217" s="93"/>
      <c r="DD217" s="93"/>
      <c r="DE217" s="93"/>
      <c r="DF217" s="93"/>
      <c r="DG217" s="93"/>
      <c r="DH217" s="93"/>
      <c r="DI217" s="93"/>
      <c r="DJ217" s="93"/>
      <c r="DK217" s="93"/>
      <c r="DL217" s="93"/>
      <c r="DM217" s="93"/>
      <c r="DN217" s="93"/>
      <c r="DO217" s="93"/>
      <c r="DP217" s="93"/>
      <c r="DQ217" s="93"/>
      <c r="DR217" s="93"/>
      <c r="DS217" s="93"/>
      <c r="DT217" s="93"/>
      <c r="DU217" s="93"/>
      <c r="DV217" s="93"/>
      <c r="DW217" s="93"/>
      <c r="DX217" s="93"/>
      <c r="DY217" s="93"/>
      <c r="DZ217" s="93"/>
      <c r="EA217" s="93"/>
      <c r="EB217" s="93"/>
      <c r="EC217" s="93"/>
      <c r="ED217" s="93"/>
      <c r="EE217" s="93"/>
      <c r="EF217" s="93"/>
      <c r="EG217" s="93"/>
      <c r="EH217" s="93"/>
      <c r="EI217" s="93"/>
      <c r="EJ217" s="93"/>
      <c r="EK217" s="93"/>
      <c r="EL217" s="93"/>
      <c r="EM217" s="93"/>
      <c r="EN217" s="93"/>
      <c r="EO217" s="93"/>
      <c r="EP217" s="93"/>
      <c r="EQ217" s="93"/>
      <c r="ER217" s="93"/>
      <c r="ES217" s="93"/>
      <c r="ET217" s="93"/>
      <c r="EU217" s="93"/>
      <c r="EV217" s="93"/>
      <c r="EW217" s="93"/>
      <c r="EX217" s="93"/>
      <c r="EY217" s="93"/>
      <c r="EZ217" s="93"/>
      <c r="FA217" s="93"/>
      <c r="FB217" s="93"/>
      <c r="FC217" s="93"/>
    </row>
    <row r="218" spans="2:159" s="210" customFormat="1" x14ac:dyDescent="0.3">
      <c r="B218" s="211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</row>
    <row r="219" spans="2:159" s="210" customFormat="1" x14ac:dyDescent="0.3">
      <c r="B219" s="211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</row>
    <row r="220" spans="2:159" s="210" customFormat="1" x14ac:dyDescent="0.3">
      <c r="B220" s="211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93"/>
      <c r="BJ220" s="93"/>
      <c r="BK220" s="93"/>
      <c r="BL220" s="93"/>
      <c r="BM220" s="93"/>
      <c r="BN220" s="93"/>
      <c r="BO220" s="93"/>
      <c r="BP220" s="93"/>
      <c r="BQ220" s="93"/>
      <c r="BR220" s="93"/>
      <c r="BS220" s="93"/>
      <c r="BT220" s="93"/>
      <c r="BU220" s="93"/>
      <c r="BV220" s="93"/>
      <c r="BW220" s="93"/>
      <c r="BX220" s="93"/>
      <c r="BY220" s="93"/>
      <c r="BZ220" s="93"/>
      <c r="CA220" s="93"/>
      <c r="CB220" s="93"/>
      <c r="CC220" s="93"/>
      <c r="CD220" s="93"/>
      <c r="CE220" s="93"/>
      <c r="CF220" s="93"/>
      <c r="CG220" s="93"/>
      <c r="CH220" s="93"/>
      <c r="CI220" s="93"/>
      <c r="CJ220" s="93"/>
      <c r="CK220" s="93"/>
      <c r="CL220" s="93"/>
      <c r="CM220" s="93"/>
      <c r="CN220" s="93"/>
      <c r="CO220" s="93"/>
      <c r="CP220" s="93"/>
      <c r="CQ220" s="93"/>
      <c r="CR220" s="93"/>
      <c r="CS220" s="93"/>
      <c r="CT220" s="93"/>
      <c r="CU220" s="93"/>
      <c r="CV220" s="93"/>
      <c r="CW220" s="93"/>
      <c r="CX220" s="93"/>
      <c r="CY220" s="93"/>
      <c r="CZ220" s="93"/>
      <c r="DA220" s="93"/>
      <c r="DB220" s="93"/>
      <c r="DC220" s="93"/>
      <c r="DD220" s="93"/>
      <c r="DE220" s="93"/>
      <c r="DF220" s="93"/>
      <c r="DG220" s="93"/>
      <c r="DH220" s="93"/>
      <c r="DI220" s="93"/>
      <c r="DJ220" s="93"/>
      <c r="DK220" s="93"/>
      <c r="DL220" s="93"/>
      <c r="DM220" s="93"/>
      <c r="DN220" s="93"/>
      <c r="DO220" s="93"/>
      <c r="DP220" s="93"/>
      <c r="DQ220" s="93"/>
      <c r="DR220" s="93"/>
      <c r="DS220" s="93"/>
      <c r="DT220" s="93"/>
      <c r="DU220" s="93"/>
      <c r="DV220" s="93"/>
      <c r="DW220" s="93"/>
      <c r="DX220" s="93"/>
      <c r="DY220" s="93"/>
      <c r="DZ220" s="93"/>
      <c r="EA220" s="93"/>
      <c r="EB220" s="93"/>
      <c r="EC220" s="93"/>
      <c r="ED220" s="93"/>
      <c r="EE220" s="93"/>
      <c r="EF220" s="93"/>
      <c r="EG220" s="93"/>
      <c r="EH220" s="93"/>
      <c r="EI220" s="93"/>
      <c r="EJ220" s="93"/>
      <c r="EK220" s="93"/>
      <c r="EL220" s="93"/>
      <c r="EM220" s="93"/>
      <c r="EN220" s="93"/>
      <c r="EO220" s="93"/>
      <c r="EP220" s="93"/>
      <c r="EQ220" s="93"/>
      <c r="ER220" s="93"/>
      <c r="ES220" s="93"/>
      <c r="ET220" s="93"/>
      <c r="EU220" s="93"/>
      <c r="EV220" s="93"/>
      <c r="EW220" s="93"/>
      <c r="EX220" s="93"/>
      <c r="EY220" s="93"/>
      <c r="EZ220" s="93"/>
      <c r="FA220" s="93"/>
      <c r="FB220" s="93"/>
      <c r="FC220" s="93"/>
    </row>
    <row r="221" spans="2:159" s="210" customFormat="1" x14ac:dyDescent="0.3">
      <c r="B221" s="211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3"/>
      <c r="BR221" s="93"/>
      <c r="BS221" s="93"/>
      <c r="BT221" s="93"/>
      <c r="BU221" s="93"/>
      <c r="BV221" s="93"/>
      <c r="BW221" s="93"/>
      <c r="BX221" s="93"/>
      <c r="BY221" s="93"/>
      <c r="BZ221" s="93"/>
      <c r="CA221" s="93"/>
      <c r="CB221" s="93"/>
      <c r="CC221" s="93"/>
      <c r="CD221" s="93"/>
      <c r="CE221" s="93"/>
      <c r="CF221" s="93"/>
      <c r="CG221" s="93"/>
      <c r="CH221" s="93"/>
      <c r="CI221" s="93"/>
      <c r="CJ221" s="93"/>
      <c r="CK221" s="93"/>
      <c r="CL221" s="93"/>
      <c r="CM221" s="93"/>
      <c r="CN221" s="93"/>
      <c r="CO221" s="93"/>
      <c r="CP221" s="93"/>
      <c r="CQ221" s="93"/>
      <c r="CR221" s="93"/>
      <c r="CS221" s="93"/>
      <c r="CT221" s="93"/>
      <c r="CU221" s="93"/>
      <c r="CV221" s="93"/>
      <c r="CW221" s="93"/>
      <c r="CX221" s="93"/>
      <c r="CY221" s="93"/>
      <c r="CZ221" s="93"/>
      <c r="DA221" s="93"/>
      <c r="DB221" s="93"/>
      <c r="DC221" s="93"/>
      <c r="DD221" s="93"/>
      <c r="DE221" s="93"/>
      <c r="DF221" s="93"/>
      <c r="DG221" s="93"/>
      <c r="DH221" s="93"/>
      <c r="DI221" s="93"/>
      <c r="DJ221" s="93"/>
      <c r="DK221" s="93"/>
      <c r="DL221" s="93"/>
      <c r="DM221" s="93"/>
      <c r="DN221" s="93"/>
      <c r="DO221" s="93"/>
      <c r="DP221" s="93"/>
      <c r="DQ221" s="93"/>
      <c r="DR221" s="93"/>
      <c r="DS221" s="93"/>
      <c r="DT221" s="93"/>
      <c r="DU221" s="93"/>
      <c r="DV221" s="93"/>
      <c r="DW221" s="93"/>
      <c r="DX221" s="93"/>
      <c r="DY221" s="93"/>
      <c r="DZ221" s="93"/>
      <c r="EA221" s="93"/>
      <c r="EB221" s="93"/>
      <c r="EC221" s="93"/>
      <c r="ED221" s="93"/>
      <c r="EE221" s="93"/>
      <c r="EF221" s="93"/>
      <c r="EG221" s="93"/>
      <c r="EH221" s="93"/>
      <c r="EI221" s="93"/>
      <c r="EJ221" s="93"/>
      <c r="EK221" s="93"/>
      <c r="EL221" s="93"/>
      <c r="EM221" s="93"/>
      <c r="EN221" s="93"/>
      <c r="EO221" s="93"/>
      <c r="EP221" s="93"/>
      <c r="EQ221" s="93"/>
      <c r="ER221" s="93"/>
      <c r="ES221" s="93"/>
      <c r="ET221" s="93"/>
      <c r="EU221" s="93"/>
      <c r="EV221" s="93"/>
      <c r="EW221" s="93"/>
      <c r="EX221" s="93"/>
      <c r="EY221" s="93"/>
      <c r="EZ221" s="93"/>
      <c r="FA221" s="93"/>
      <c r="FB221" s="93"/>
      <c r="FC221" s="93"/>
    </row>
    <row r="222" spans="2:159" s="210" customFormat="1" x14ac:dyDescent="0.3">
      <c r="B222" s="211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3"/>
      <c r="BO222" s="93"/>
      <c r="BP222" s="93"/>
      <c r="BQ222" s="93"/>
      <c r="BR222" s="93"/>
      <c r="BS222" s="93"/>
      <c r="BT222" s="93"/>
      <c r="BU222" s="93"/>
      <c r="BV222" s="93"/>
      <c r="BW222" s="93"/>
      <c r="BX222" s="93"/>
      <c r="BY222" s="93"/>
      <c r="BZ222" s="93"/>
      <c r="CA222" s="93"/>
      <c r="CB222" s="93"/>
      <c r="CC222" s="93"/>
      <c r="CD222" s="93"/>
      <c r="CE222" s="93"/>
      <c r="CF222" s="93"/>
      <c r="CG222" s="93"/>
      <c r="CH222" s="93"/>
      <c r="CI222" s="93"/>
      <c r="CJ222" s="93"/>
      <c r="CK222" s="93"/>
      <c r="CL222" s="93"/>
      <c r="CM222" s="93"/>
      <c r="CN222" s="93"/>
      <c r="CO222" s="93"/>
      <c r="CP222" s="93"/>
      <c r="CQ222" s="93"/>
      <c r="CR222" s="93"/>
      <c r="CS222" s="93"/>
      <c r="CT222" s="93"/>
      <c r="CU222" s="93"/>
      <c r="CV222" s="93"/>
      <c r="CW222" s="93"/>
      <c r="CX222" s="93"/>
      <c r="CY222" s="93"/>
      <c r="CZ222" s="93"/>
      <c r="DA222" s="93"/>
      <c r="DB222" s="93"/>
      <c r="DC222" s="93"/>
      <c r="DD222" s="93"/>
      <c r="DE222" s="93"/>
      <c r="DF222" s="93"/>
      <c r="DG222" s="93"/>
      <c r="DH222" s="93"/>
      <c r="DI222" s="93"/>
      <c r="DJ222" s="93"/>
      <c r="DK222" s="93"/>
      <c r="DL222" s="93"/>
      <c r="DM222" s="93"/>
      <c r="DN222" s="93"/>
      <c r="DO222" s="93"/>
      <c r="DP222" s="93"/>
      <c r="DQ222" s="93"/>
      <c r="DR222" s="93"/>
      <c r="DS222" s="93"/>
      <c r="DT222" s="93"/>
      <c r="DU222" s="93"/>
      <c r="DV222" s="93"/>
      <c r="DW222" s="93"/>
      <c r="DX222" s="93"/>
      <c r="DY222" s="93"/>
      <c r="DZ222" s="93"/>
      <c r="EA222" s="93"/>
      <c r="EB222" s="93"/>
      <c r="EC222" s="93"/>
      <c r="ED222" s="93"/>
      <c r="EE222" s="93"/>
      <c r="EF222" s="93"/>
      <c r="EG222" s="93"/>
      <c r="EH222" s="93"/>
      <c r="EI222" s="93"/>
      <c r="EJ222" s="93"/>
      <c r="EK222" s="93"/>
      <c r="EL222" s="93"/>
      <c r="EM222" s="93"/>
      <c r="EN222" s="93"/>
      <c r="EO222" s="93"/>
      <c r="EP222" s="93"/>
      <c r="EQ222" s="93"/>
      <c r="ER222" s="93"/>
      <c r="ES222" s="93"/>
      <c r="ET222" s="93"/>
      <c r="EU222" s="93"/>
      <c r="EV222" s="93"/>
      <c r="EW222" s="93"/>
      <c r="EX222" s="93"/>
      <c r="EY222" s="93"/>
      <c r="EZ222" s="93"/>
      <c r="FA222" s="93"/>
      <c r="FB222" s="93"/>
      <c r="FC222" s="93"/>
    </row>
    <row r="223" spans="2:159" s="210" customFormat="1" x14ac:dyDescent="0.3">
      <c r="B223" s="211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3"/>
      <c r="BO223" s="93"/>
      <c r="BP223" s="93"/>
      <c r="BQ223" s="93"/>
      <c r="BR223" s="93"/>
      <c r="BS223" s="93"/>
      <c r="BT223" s="93"/>
      <c r="BU223" s="93"/>
      <c r="BV223" s="93"/>
      <c r="BW223" s="93"/>
      <c r="BX223" s="93"/>
      <c r="BY223" s="93"/>
      <c r="BZ223" s="93"/>
      <c r="CA223" s="93"/>
      <c r="CB223" s="93"/>
      <c r="CC223" s="93"/>
      <c r="CD223" s="93"/>
      <c r="CE223" s="93"/>
      <c r="CF223" s="93"/>
      <c r="CG223" s="93"/>
      <c r="CH223" s="93"/>
      <c r="CI223" s="93"/>
      <c r="CJ223" s="93"/>
      <c r="CK223" s="93"/>
      <c r="CL223" s="93"/>
      <c r="CM223" s="93"/>
      <c r="CN223" s="93"/>
      <c r="CO223" s="93"/>
      <c r="CP223" s="93"/>
      <c r="CQ223" s="93"/>
      <c r="CR223" s="93"/>
      <c r="CS223" s="93"/>
      <c r="CT223" s="93"/>
      <c r="CU223" s="93"/>
      <c r="CV223" s="93"/>
      <c r="CW223" s="93"/>
      <c r="CX223" s="93"/>
      <c r="CY223" s="93"/>
      <c r="CZ223" s="93"/>
      <c r="DA223" s="93"/>
      <c r="DB223" s="93"/>
      <c r="DC223" s="93"/>
      <c r="DD223" s="93"/>
      <c r="DE223" s="93"/>
      <c r="DF223" s="93"/>
      <c r="DG223" s="93"/>
      <c r="DH223" s="93"/>
      <c r="DI223" s="93"/>
      <c r="DJ223" s="93"/>
      <c r="DK223" s="93"/>
      <c r="DL223" s="93"/>
      <c r="DM223" s="93"/>
      <c r="DN223" s="93"/>
      <c r="DO223" s="93"/>
      <c r="DP223" s="93"/>
      <c r="DQ223" s="93"/>
      <c r="DR223" s="93"/>
      <c r="DS223" s="93"/>
      <c r="DT223" s="93"/>
      <c r="DU223" s="93"/>
      <c r="DV223" s="93"/>
      <c r="DW223" s="93"/>
      <c r="DX223" s="93"/>
      <c r="DY223" s="93"/>
      <c r="DZ223" s="93"/>
      <c r="EA223" s="93"/>
      <c r="EB223" s="93"/>
      <c r="EC223" s="93"/>
      <c r="ED223" s="93"/>
      <c r="EE223" s="93"/>
      <c r="EF223" s="93"/>
      <c r="EG223" s="93"/>
      <c r="EH223" s="93"/>
      <c r="EI223" s="93"/>
      <c r="EJ223" s="93"/>
      <c r="EK223" s="93"/>
      <c r="EL223" s="93"/>
      <c r="EM223" s="93"/>
      <c r="EN223" s="93"/>
      <c r="EO223" s="93"/>
      <c r="EP223" s="93"/>
      <c r="EQ223" s="93"/>
      <c r="ER223" s="93"/>
      <c r="ES223" s="93"/>
      <c r="ET223" s="93"/>
      <c r="EU223" s="93"/>
      <c r="EV223" s="93"/>
      <c r="EW223" s="93"/>
      <c r="EX223" s="93"/>
      <c r="EY223" s="93"/>
      <c r="EZ223" s="93"/>
      <c r="FA223" s="93"/>
      <c r="FB223" s="93"/>
      <c r="FC223" s="93"/>
    </row>
    <row r="224" spans="2:159" s="210" customFormat="1" x14ac:dyDescent="0.3">
      <c r="B224" s="211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3"/>
      <c r="BO224" s="93"/>
      <c r="BP224" s="93"/>
      <c r="BQ224" s="93"/>
      <c r="BR224" s="93"/>
      <c r="BS224" s="93"/>
      <c r="BT224" s="93"/>
      <c r="BU224" s="93"/>
      <c r="BV224" s="93"/>
      <c r="BW224" s="93"/>
      <c r="BX224" s="93"/>
      <c r="BY224" s="93"/>
      <c r="BZ224" s="93"/>
      <c r="CA224" s="93"/>
      <c r="CB224" s="93"/>
      <c r="CC224" s="93"/>
      <c r="CD224" s="93"/>
      <c r="CE224" s="93"/>
      <c r="CF224" s="93"/>
      <c r="CG224" s="93"/>
      <c r="CH224" s="93"/>
      <c r="CI224" s="93"/>
      <c r="CJ224" s="93"/>
      <c r="CK224" s="93"/>
      <c r="CL224" s="93"/>
      <c r="CM224" s="93"/>
      <c r="CN224" s="93"/>
      <c r="CO224" s="93"/>
      <c r="CP224" s="93"/>
      <c r="CQ224" s="93"/>
      <c r="CR224" s="93"/>
      <c r="CS224" s="93"/>
      <c r="CT224" s="93"/>
      <c r="CU224" s="93"/>
      <c r="CV224" s="93"/>
      <c r="CW224" s="93"/>
      <c r="CX224" s="93"/>
      <c r="CY224" s="93"/>
      <c r="CZ224" s="93"/>
      <c r="DA224" s="93"/>
      <c r="DB224" s="93"/>
      <c r="DC224" s="93"/>
      <c r="DD224" s="93"/>
      <c r="DE224" s="93"/>
      <c r="DF224" s="93"/>
      <c r="DG224" s="93"/>
      <c r="DH224" s="93"/>
      <c r="DI224" s="93"/>
      <c r="DJ224" s="93"/>
      <c r="DK224" s="93"/>
      <c r="DL224" s="93"/>
      <c r="DM224" s="93"/>
      <c r="DN224" s="93"/>
      <c r="DO224" s="93"/>
      <c r="DP224" s="93"/>
      <c r="DQ224" s="93"/>
      <c r="DR224" s="93"/>
      <c r="DS224" s="93"/>
      <c r="DT224" s="93"/>
      <c r="DU224" s="93"/>
      <c r="DV224" s="93"/>
      <c r="DW224" s="93"/>
      <c r="DX224" s="93"/>
      <c r="DY224" s="93"/>
      <c r="DZ224" s="93"/>
      <c r="EA224" s="93"/>
      <c r="EB224" s="93"/>
      <c r="EC224" s="93"/>
      <c r="ED224" s="93"/>
      <c r="EE224" s="93"/>
      <c r="EF224" s="93"/>
      <c r="EG224" s="93"/>
      <c r="EH224" s="93"/>
      <c r="EI224" s="93"/>
      <c r="EJ224" s="93"/>
      <c r="EK224" s="93"/>
      <c r="EL224" s="93"/>
      <c r="EM224" s="93"/>
      <c r="EN224" s="93"/>
      <c r="EO224" s="93"/>
      <c r="EP224" s="93"/>
      <c r="EQ224" s="93"/>
      <c r="ER224" s="93"/>
      <c r="ES224" s="93"/>
      <c r="ET224" s="93"/>
      <c r="EU224" s="93"/>
      <c r="EV224" s="93"/>
      <c r="EW224" s="93"/>
      <c r="EX224" s="93"/>
      <c r="EY224" s="93"/>
      <c r="EZ224" s="93"/>
      <c r="FA224" s="93"/>
      <c r="FB224" s="93"/>
      <c r="FC224" s="93"/>
    </row>
    <row r="225" spans="2:159" s="210" customFormat="1" x14ac:dyDescent="0.3">
      <c r="B225" s="211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3"/>
      <c r="BO225" s="93"/>
      <c r="BP225" s="93"/>
      <c r="BQ225" s="93"/>
      <c r="BR225" s="93"/>
      <c r="BS225" s="93"/>
      <c r="BT225" s="93"/>
      <c r="BU225" s="93"/>
      <c r="BV225" s="93"/>
      <c r="BW225" s="93"/>
      <c r="BX225" s="93"/>
      <c r="BY225" s="93"/>
      <c r="BZ225" s="93"/>
      <c r="CA225" s="93"/>
      <c r="CB225" s="93"/>
      <c r="CC225" s="93"/>
      <c r="CD225" s="93"/>
      <c r="CE225" s="93"/>
      <c r="CF225" s="93"/>
      <c r="CG225" s="93"/>
      <c r="CH225" s="93"/>
      <c r="CI225" s="93"/>
      <c r="CJ225" s="93"/>
      <c r="CK225" s="93"/>
      <c r="CL225" s="93"/>
      <c r="CM225" s="93"/>
      <c r="CN225" s="93"/>
      <c r="CO225" s="93"/>
      <c r="CP225" s="93"/>
      <c r="CQ225" s="93"/>
      <c r="CR225" s="93"/>
      <c r="CS225" s="93"/>
      <c r="CT225" s="93"/>
      <c r="CU225" s="93"/>
      <c r="CV225" s="93"/>
      <c r="CW225" s="93"/>
      <c r="CX225" s="93"/>
      <c r="CY225" s="93"/>
      <c r="CZ225" s="93"/>
      <c r="DA225" s="93"/>
      <c r="DB225" s="93"/>
      <c r="DC225" s="93"/>
      <c r="DD225" s="93"/>
      <c r="DE225" s="93"/>
      <c r="DF225" s="93"/>
      <c r="DG225" s="93"/>
      <c r="DH225" s="93"/>
      <c r="DI225" s="93"/>
      <c r="DJ225" s="93"/>
      <c r="DK225" s="93"/>
      <c r="DL225" s="93"/>
      <c r="DM225" s="93"/>
      <c r="DN225" s="93"/>
      <c r="DO225" s="93"/>
      <c r="DP225" s="93"/>
      <c r="DQ225" s="93"/>
      <c r="DR225" s="93"/>
      <c r="DS225" s="93"/>
      <c r="DT225" s="93"/>
      <c r="DU225" s="93"/>
      <c r="DV225" s="93"/>
      <c r="DW225" s="93"/>
      <c r="DX225" s="93"/>
      <c r="DY225" s="93"/>
      <c r="DZ225" s="93"/>
      <c r="EA225" s="93"/>
      <c r="EB225" s="93"/>
      <c r="EC225" s="93"/>
      <c r="ED225" s="93"/>
      <c r="EE225" s="93"/>
      <c r="EF225" s="93"/>
      <c r="EG225" s="93"/>
      <c r="EH225" s="93"/>
      <c r="EI225" s="93"/>
      <c r="EJ225" s="93"/>
      <c r="EK225" s="93"/>
      <c r="EL225" s="93"/>
      <c r="EM225" s="93"/>
      <c r="EN225" s="93"/>
      <c r="EO225" s="93"/>
      <c r="EP225" s="93"/>
      <c r="EQ225" s="93"/>
      <c r="ER225" s="93"/>
      <c r="ES225" s="93"/>
      <c r="ET225" s="93"/>
      <c r="EU225" s="93"/>
      <c r="EV225" s="93"/>
      <c r="EW225" s="93"/>
      <c r="EX225" s="93"/>
      <c r="EY225" s="93"/>
      <c r="EZ225" s="93"/>
      <c r="FA225" s="93"/>
      <c r="FB225" s="93"/>
      <c r="FC225" s="93"/>
    </row>
    <row r="226" spans="2:159" s="210" customFormat="1" x14ac:dyDescent="0.3">
      <c r="B226" s="211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  <c r="BP226" s="93"/>
      <c r="BQ226" s="93"/>
      <c r="BR226" s="93"/>
      <c r="BS226" s="93"/>
      <c r="BT226" s="93"/>
      <c r="BU226" s="93"/>
      <c r="BV226" s="93"/>
      <c r="BW226" s="93"/>
      <c r="BX226" s="93"/>
      <c r="BY226" s="93"/>
      <c r="BZ226" s="93"/>
      <c r="CA226" s="93"/>
      <c r="CB226" s="93"/>
      <c r="CC226" s="93"/>
      <c r="CD226" s="93"/>
      <c r="CE226" s="93"/>
      <c r="CF226" s="93"/>
      <c r="CG226" s="93"/>
      <c r="CH226" s="93"/>
      <c r="CI226" s="93"/>
      <c r="CJ226" s="93"/>
      <c r="CK226" s="93"/>
      <c r="CL226" s="93"/>
      <c r="CM226" s="93"/>
      <c r="CN226" s="93"/>
      <c r="CO226" s="93"/>
      <c r="CP226" s="93"/>
      <c r="CQ226" s="93"/>
      <c r="CR226" s="93"/>
      <c r="CS226" s="93"/>
      <c r="CT226" s="93"/>
      <c r="CU226" s="93"/>
      <c r="CV226" s="93"/>
      <c r="CW226" s="93"/>
      <c r="CX226" s="93"/>
      <c r="CY226" s="93"/>
      <c r="CZ226" s="93"/>
      <c r="DA226" s="93"/>
      <c r="DB226" s="93"/>
      <c r="DC226" s="93"/>
      <c r="DD226" s="93"/>
      <c r="DE226" s="93"/>
      <c r="DF226" s="93"/>
      <c r="DG226" s="93"/>
      <c r="DH226" s="93"/>
      <c r="DI226" s="93"/>
      <c r="DJ226" s="93"/>
      <c r="DK226" s="93"/>
      <c r="DL226" s="93"/>
      <c r="DM226" s="93"/>
      <c r="DN226" s="93"/>
      <c r="DO226" s="93"/>
      <c r="DP226" s="93"/>
      <c r="DQ226" s="93"/>
      <c r="DR226" s="93"/>
      <c r="DS226" s="93"/>
      <c r="DT226" s="93"/>
      <c r="DU226" s="93"/>
      <c r="DV226" s="93"/>
      <c r="DW226" s="93"/>
      <c r="DX226" s="93"/>
      <c r="DY226" s="93"/>
      <c r="DZ226" s="93"/>
      <c r="EA226" s="93"/>
      <c r="EB226" s="93"/>
      <c r="EC226" s="93"/>
      <c r="ED226" s="93"/>
      <c r="EE226" s="93"/>
      <c r="EF226" s="93"/>
      <c r="EG226" s="93"/>
      <c r="EH226" s="93"/>
      <c r="EI226" s="93"/>
      <c r="EJ226" s="93"/>
      <c r="EK226" s="93"/>
      <c r="EL226" s="93"/>
      <c r="EM226" s="93"/>
      <c r="EN226" s="93"/>
      <c r="EO226" s="93"/>
      <c r="EP226" s="93"/>
      <c r="EQ226" s="93"/>
      <c r="ER226" s="93"/>
      <c r="ES226" s="93"/>
      <c r="ET226" s="93"/>
      <c r="EU226" s="93"/>
      <c r="EV226" s="93"/>
      <c r="EW226" s="93"/>
      <c r="EX226" s="93"/>
      <c r="EY226" s="93"/>
      <c r="EZ226" s="93"/>
      <c r="FA226" s="93"/>
      <c r="FB226" s="93"/>
      <c r="FC226" s="93"/>
    </row>
    <row r="227" spans="2:159" s="210" customFormat="1" x14ac:dyDescent="0.3">
      <c r="B227" s="211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93"/>
      <c r="BO227" s="93"/>
      <c r="BP227" s="93"/>
      <c r="BQ227" s="93"/>
      <c r="BR227" s="93"/>
      <c r="BS227" s="93"/>
      <c r="BT227" s="93"/>
      <c r="BU227" s="93"/>
      <c r="BV227" s="93"/>
      <c r="BW227" s="93"/>
      <c r="BX227" s="93"/>
      <c r="BY227" s="93"/>
      <c r="BZ227" s="93"/>
      <c r="CA227" s="93"/>
      <c r="CB227" s="93"/>
      <c r="CC227" s="93"/>
      <c r="CD227" s="93"/>
      <c r="CE227" s="93"/>
      <c r="CF227" s="93"/>
      <c r="CG227" s="93"/>
      <c r="CH227" s="93"/>
      <c r="CI227" s="93"/>
      <c r="CJ227" s="93"/>
      <c r="CK227" s="93"/>
      <c r="CL227" s="93"/>
      <c r="CM227" s="93"/>
      <c r="CN227" s="93"/>
      <c r="CO227" s="93"/>
      <c r="CP227" s="93"/>
      <c r="CQ227" s="93"/>
      <c r="CR227" s="93"/>
      <c r="CS227" s="93"/>
      <c r="CT227" s="93"/>
      <c r="CU227" s="93"/>
      <c r="CV227" s="93"/>
      <c r="CW227" s="93"/>
      <c r="CX227" s="93"/>
      <c r="CY227" s="93"/>
      <c r="CZ227" s="93"/>
      <c r="DA227" s="93"/>
      <c r="DB227" s="93"/>
      <c r="DC227" s="93"/>
      <c r="DD227" s="93"/>
      <c r="DE227" s="93"/>
      <c r="DF227" s="93"/>
      <c r="DG227" s="93"/>
      <c r="DH227" s="93"/>
      <c r="DI227" s="93"/>
      <c r="DJ227" s="93"/>
      <c r="DK227" s="93"/>
      <c r="DL227" s="93"/>
      <c r="DM227" s="93"/>
      <c r="DN227" s="93"/>
      <c r="DO227" s="93"/>
      <c r="DP227" s="93"/>
      <c r="DQ227" s="93"/>
      <c r="DR227" s="93"/>
      <c r="DS227" s="93"/>
      <c r="DT227" s="93"/>
      <c r="DU227" s="93"/>
      <c r="DV227" s="93"/>
      <c r="DW227" s="93"/>
      <c r="DX227" s="93"/>
      <c r="DY227" s="93"/>
      <c r="DZ227" s="93"/>
      <c r="EA227" s="93"/>
      <c r="EB227" s="93"/>
      <c r="EC227" s="93"/>
      <c r="ED227" s="93"/>
      <c r="EE227" s="93"/>
      <c r="EF227" s="93"/>
      <c r="EG227" s="93"/>
      <c r="EH227" s="93"/>
      <c r="EI227" s="93"/>
      <c r="EJ227" s="93"/>
      <c r="EK227" s="93"/>
      <c r="EL227" s="93"/>
      <c r="EM227" s="93"/>
      <c r="EN227" s="93"/>
      <c r="EO227" s="93"/>
      <c r="EP227" s="93"/>
      <c r="EQ227" s="93"/>
      <c r="ER227" s="93"/>
      <c r="ES227" s="93"/>
      <c r="ET227" s="93"/>
      <c r="EU227" s="93"/>
      <c r="EV227" s="93"/>
      <c r="EW227" s="93"/>
      <c r="EX227" s="93"/>
      <c r="EY227" s="93"/>
      <c r="EZ227" s="93"/>
      <c r="FA227" s="93"/>
      <c r="FB227" s="93"/>
      <c r="FC227" s="93"/>
    </row>
    <row r="228" spans="2:159" s="210" customFormat="1" x14ac:dyDescent="0.3">
      <c r="B228" s="211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3"/>
      <c r="BR228" s="93"/>
      <c r="BS228" s="93"/>
      <c r="BT228" s="93"/>
      <c r="BU228" s="93"/>
      <c r="BV228" s="93"/>
      <c r="BW228" s="93"/>
      <c r="BX228" s="93"/>
      <c r="BY228" s="93"/>
      <c r="BZ228" s="93"/>
      <c r="CA228" s="93"/>
      <c r="CB228" s="93"/>
      <c r="CC228" s="93"/>
      <c r="CD228" s="93"/>
      <c r="CE228" s="93"/>
      <c r="CF228" s="93"/>
      <c r="CG228" s="93"/>
      <c r="CH228" s="93"/>
      <c r="CI228" s="93"/>
      <c r="CJ228" s="93"/>
      <c r="CK228" s="93"/>
      <c r="CL228" s="93"/>
      <c r="CM228" s="93"/>
      <c r="CN228" s="93"/>
      <c r="CO228" s="93"/>
      <c r="CP228" s="93"/>
      <c r="CQ228" s="93"/>
      <c r="CR228" s="93"/>
      <c r="CS228" s="93"/>
      <c r="CT228" s="93"/>
      <c r="CU228" s="93"/>
      <c r="CV228" s="93"/>
      <c r="CW228" s="93"/>
      <c r="CX228" s="93"/>
      <c r="CY228" s="93"/>
      <c r="CZ228" s="93"/>
      <c r="DA228" s="93"/>
      <c r="DB228" s="93"/>
      <c r="DC228" s="93"/>
      <c r="DD228" s="93"/>
      <c r="DE228" s="93"/>
      <c r="DF228" s="93"/>
      <c r="DG228" s="93"/>
      <c r="DH228" s="93"/>
      <c r="DI228" s="93"/>
      <c r="DJ228" s="93"/>
      <c r="DK228" s="93"/>
      <c r="DL228" s="93"/>
      <c r="DM228" s="93"/>
      <c r="DN228" s="93"/>
      <c r="DO228" s="93"/>
      <c r="DP228" s="93"/>
      <c r="DQ228" s="93"/>
      <c r="DR228" s="93"/>
      <c r="DS228" s="93"/>
      <c r="DT228" s="93"/>
      <c r="DU228" s="93"/>
      <c r="DV228" s="93"/>
      <c r="DW228" s="93"/>
      <c r="DX228" s="93"/>
      <c r="DY228" s="93"/>
      <c r="DZ228" s="93"/>
      <c r="EA228" s="93"/>
      <c r="EB228" s="93"/>
      <c r="EC228" s="93"/>
      <c r="ED228" s="93"/>
      <c r="EE228" s="93"/>
      <c r="EF228" s="93"/>
      <c r="EG228" s="93"/>
      <c r="EH228" s="93"/>
      <c r="EI228" s="93"/>
      <c r="EJ228" s="93"/>
      <c r="EK228" s="93"/>
      <c r="EL228" s="93"/>
      <c r="EM228" s="93"/>
      <c r="EN228" s="93"/>
      <c r="EO228" s="93"/>
      <c r="EP228" s="93"/>
      <c r="EQ228" s="93"/>
      <c r="ER228" s="93"/>
      <c r="ES228" s="93"/>
      <c r="ET228" s="93"/>
      <c r="EU228" s="93"/>
      <c r="EV228" s="93"/>
      <c r="EW228" s="93"/>
      <c r="EX228" s="93"/>
      <c r="EY228" s="93"/>
      <c r="EZ228" s="93"/>
      <c r="FA228" s="93"/>
      <c r="FB228" s="93"/>
      <c r="FC228" s="93"/>
    </row>
    <row r="229" spans="2:159" s="210" customFormat="1" x14ac:dyDescent="0.3">
      <c r="B229" s="211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93"/>
      <c r="BJ229" s="93"/>
      <c r="BK229" s="93"/>
      <c r="BL229" s="93"/>
      <c r="BM229" s="93"/>
      <c r="BN229" s="93"/>
      <c r="BO229" s="93"/>
      <c r="BP229" s="93"/>
      <c r="BQ229" s="93"/>
      <c r="BR229" s="93"/>
      <c r="BS229" s="93"/>
      <c r="BT229" s="93"/>
      <c r="BU229" s="93"/>
      <c r="BV229" s="93"/>
      <c r="BW229" s="93"/>
      <c r="BX229" s="93"/>
      <c r="BY229" s="93"/>
      <c r="BZ229" s="93"/>
      <c r="CA229" s="93"/>
      <c r="CB229" s="93"/>
      <c r="CC229" s="93"/>
      <c r="CD229" s="93"/>
      <c r="CE229" s="93"/>
      <c r="CF229" s="93"/>
      <c r="CG229" s="93"/>
      <c r="CH229" s="93"/>
      <c r="CI229" s="93"/>
      <c r="CJ229" s="93"/>
      <c r="CK229" s="93"/>
      <c r="CL229" s="93"/>
      <c r="CM229" s="93"/>
      <c r="CN229" s="93"/>
      <c r="CO229" s="93"/>
      <c r="CP229" s="93"/>
      <c r="CQ229" s="93"/>
      <c r="CR229" s="93"/>
      <c r="CS229" s="93"/>
      <c r="CT229" s="93"/>
      <c r="CU229" s="93"/>
      <c r="CV229" s="93"/>
      <c r="CW229" s="93"/>
      <c r="CX229" s="93"/>
      <c r="CY229" s="93"/>
      <c r="CZ229" s="93"/>
      <c r="DA229" s="93"/>
      <c r="DB229" s="93"/>
      <c r="DC229" s="93"/>
      <c r="DD229" s="93"/>
      <c r="DE229" s="93"/>
      <c r="DF229" s="93"/>
      <c r="DG229" s="93"/>
      <c r="DH229" s="93"/>
      <c r="DI229" s="93"/>
      <c r="DJ229" s="93"/>
      <c r="DK229" s="93"/>
      <c r="DL229" s="93"/>
      <c r="DM229" s="93"/>
      <c r="DN229" s="93"/>
      <c r="DO229" s="93"/>
      <c r="DP229" s="93"/>
      <c r="DQ229" s="93"/>
      <c r="DR229" s="93"/>
      <c r="DS229" s="93"/>
      <c r="DT229" s="93"/>
      <c r="DU229" s="93"/>
      <c r="DV229" s="93"/>
      <c r="DW229" s="93"/>
      <c r="DX229" s="93"/>
      <c r="DY229" s="93"/>
      <c r="DZ229" s="93"/>
      <c r="EA229" s="93"/>
      <c r="EB229" s="93"/>
      <c r="EC229" s="93"/>
      <c r="ED229" s="93"/>
      <c r="EE229" s="93"/>
      <c r="EF229" s="93"/>
      <c r="EG229" s="93"/>
      <c r="EH229" s="93"/>
      <c r="EI229" s="93"/>
      <c r="EJ229" s="93"/>
      <c r="EK229" s="93"/>
      <c r="EL229" s="93"/>
      <c r="EM229" s="93"/>
      <c r="EN229" s="93"/>
      <c r="EO229" s="93"/>
      <c r="EP229" s="93"/>
      <c r="EQ229" s="93"/>
      <c r="ER229" s="93"/>
      <c r="ES229" s="93"/>
      <c r="ET229" s="93"/>
      <c r="EU229" s="93"/>
      <c r="EV229" s="93"/>
      <c r="EW229" s="93"/>
      <c r="EX229" s="93"/>
      <c r="EY229" s="93"/>
      <c r="EZ229" s="93"/>
      <c r="FA229" s="93"/>
      <c r="FB229" s="93"/>
      <c r="FC229" s="93"/>
    </row>
    <row r="230" spans="2:159" s="210" customFormat="1" x14ac:dyDescent="0.3">
      <c r="B230" s="211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93"/>
      <c r="BO230" s="93"/>
      <c r="BP230" s="93"/>
      <c r="BQ230" s="93"/>
      <c r="BR230" s="93"/>
      <c r="BS230" s="93"/>
      <c r="BT230" s="93"/>
      <c r="BU230" s="93"/>
      <c r="BV230" s="93"/>
      <c r="BW230" s="93"/>
      <c r="BX230" s="93"/>
      <c r="BY230" s="93"/>
      <c r="BZ230" s="93"/>
      <c r="CA230" s="93"/>
      <c r="CB230" s="93"/>
      <c r="CC230" s="93"/>
      <c r="CD230" s="93"/>
      <c r="CE230" s="93"/>
      <c r="CF230" s="93"/>
      <c r="CG230" s="93"/>
      <c r="CH230" s="93"/>
      <c r="CI230" s="93"/>
      <c r="CJ230" s="93"/>
      <c r="CK230" s="93"/>
      <c r="CL230" s="93"/>
      <c r="CM230" s="93"/>
      <c r="CN230" s="93"/>
      <c r="CO230" s="93"/>
      <c r="CP230" s="93"/>
      <c r="CQ230" s="93"/>
      <c r="CR230" s="93"/>
      <c r="CS230" s="93"/>
      <c r="CT230" s="93"/>
      <c r="CU230" s="93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  <c r="EJ230" s="93"/>
      <c r="EK230" s="93"/>
      <c r="EL230" s="93"/>
      <c r="EM230" s="93"/>
      <c r="EN230" s="93"/>
      <c r="EO230" s="93"/>
      <c r="EP230" s="93"/>
      <c r="EQ230" s="93"/>
      <c r="ER230" s="93"/>
      <c r="ES230" s="93"/>
      <c r="ET230" s="93"/>
      <c r="EU230" s="93"/>
      <c r="EV230" s="93"/>
      <c r="EW230" s="93"/>
      <c r="EX230" s="93"/>
      <c r="EY230" s="93"/>
      <c r="EZ230" s="93"/>
      <c r="FA230" s="93"/>
      <c r="FB230" s="93"/>
      <c r="FC230" s="93"/>
    </row>
    <row r="231" spans="2:159" s="210" customFormat="1" x14ac:dyDescent="0.3">
      <c r="B231" s="211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  <c r="CY231" s="93"/>
      <c r="CZ231" s="93"/>
      <c r="DA231" s="93"/>
      <c r="DB231" s="93"/>
      <c r="DC231" s="93"/>
      <c r="DD231" s="93"/>
      <c r="DE231" s="93"/>
      <c r="DF231" s="93"/>
      <c r="DG231" s="93"/>
      <c r="DH231" s="93"/>
      <c r="DI231" s="93"/>
      <c r="DJ231" s="93"/>
      <c r="DK231" s="93"/>
      <c r="DL231" s="93"/>
      <c r="DM231" s="93"/>
      <c r="DN231" s="93"/>
      <c r="DO231" s="93"/>
      <c r="DP231" s="93"/>
      <c r="DQ231" s="93"/>
      <c r="DR231" s="93"/>
      <c r="DS231" s="93"/>
      <c r="DT231" s="93"/>
      <c r="DU231" s="93"/>
      <c r="DV231" s="93"/>
      <c r="DW231" s="93"/>
      <c r="DX231" s="93"/>
      <c r="DY231" s="93"/>
      <c r="DZ231" s="93"/>
      <c r="EA231" s="93"/>
      <c r="EB231" s="93"/>
      <c r="EC231" s="93"/>
      <c r="ED231" s="93"/>
      <c r="EE231" s="93"/>
      <c r="EF231" s="93"/>
      <c r="EG231" s="93"/>
      <c r="EH231" s="93"/>
      <c r="EI231" s="93"/>
      <c r="EJ231" s="93"/>
      <c r="EK231" s="93"/>
      <c r="EL231" s="93"/>
      <c r="EM231" s="93"/>
      <c r="EN231" s="93"/>
      <c r="EO231" s="93"/>
      <c r="EP231" s="93"/>
      <c r="EQ231" s="93"/>
      <c r="ER231" s="93"/>
      <c r="ES231" s="93"/>
      <c r="ET231" s="93"/>
      <c r="EU231" s="93"/>
      <c r="EV231" s="93"/>
      <c r="EW231" s="93"/>
      <c r="EX231" s="93"/>
      <c r="EY231" s="93"/>
      <c r="EZ231" s="93"/>
      <c r="FA231" s="93"/>
      <c r="FB231" s="93"/>
      <c r="FC231" s="93"/>
    </row>
    <row r="232" spans="2:159" s="210" customFormat="1" x14ac:dyDescent="0.3">
      <c r="B232" s="211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93"/>
      <c r="BJ232" s="93"/>
      <c r="BK232" s="93"/>
      <c r="BL232" s="93"/>
      <c r="BM232" s="93"/>
      <c r="BN232" s="93"/>
      <c r="BO232" s="93"/>
      <c r="BP232" s="93"/>
      <c r="BQ232" s="93"/>
      <c r="BR232" s="93"/>
      <c r="BS232" s="93"/>
      <c r="BT232" s="93"/>
      <c r="BU232" s="93"/>
      <c r="BV232" s="93"/>
      <c r="BW232" s="93"/>
      <c r="BX232" s="93"/>
      <c r="BY232" s="93"/>
      <c r="BZ232" s="93"/>
      <c r="CA232" s="93"/>
      <c r="CB232" s="93"/>
      <c r="CC232" s="93"/>
      <c r="CD232" s="93"/>
      <c r="CE232" s="93"/>
      <c r="CF232" s="93"/>
      <c r="CG232" s="93"/>
      <c r="CH232" s="93"/>
      <c r="CI232" s="93"/>
      <c r="CJ232" s="93"/>
      <c r="CK232" s="93"/>
      <c r="CL232" s="93"/>
      <c r="CM232" s="93"/>
      <c r="CN232" s="93"/>
      <c r="CO232" s="93"/>
      <c r="CP232" s="93"/>
      <c r="CQ232" s="93"/>
      <c r="CR232" s="93"/>
      <c r="CS232" s="93"/>
      <c r="CT232" s="93"/>
      <c r="CU232" s="93"/>
      <c r="CV232" s="93"/>
      <c r="CW232" s="93"/>
      <c r="CX232" s="93"/>
      <c r="CY232" s="93"/>
      <c r="CZ232" s="93"/>
      <c r="DA232" s="93"/>
      <c r="DB232" s="93"/>
      <c r="DC232" s="93"/>
      <c r="DD232" s="93"/>
      <c r="DE232" s="93"/>
      <c r="DF232" s="93"/>
      <c r="DG232" s="93"/>
      <c r="DH232" s="93"/>
      <c r="DI232" s="93"/>
      <c r="DJ232" s="93"/>
      <c r="DK232" s="93"/>
      <c r="DL232" s="93"/>
      <c r="DM232" s="93"/>
      <c r="DN232" s="93"/>
      <c r="DO232" s="93"/>
      <c r="DP232" s="93"/>
      <c r="DQ232" s="93"/>
      <c r="DR232" s="93"/>
      <c r="DS232" s="93"/>
      <c r="DT232" s="93"/>
      <c r="DU232" s="93"/>
      <c r="DV232" s="93"/>
      <c r="DW232" s="93"/>
      <c r="DX232" s="93"/>
      <c r="DY232" s="93"/>
      <c r="DZ232" s="93"/>
      <c r="EA232" s="93"/>
      <c r="EB232" s="93"/>
      <c r="EC232" s="93"/>
      <c r="ED232" s="93"/>
      <c r="EE232" s="93"/>
      <c r="EF232" s="93"/>
      <c r="EG232" s="93"/>
      <c r="EH232" s="93"/>
      <c r="EI232" s="93"/>
      <c r="EJ232" s="93"/>
      <c r="EK232" s="93"/>
      <c r="EL232" s="93"/>
      <c r="EM232" s="93"/>
      <c r="EN232" s="93"/>
      <c r="EO232" s="93"/>
      <c r="EP232" s="93"/>
      <c r="EQ232" s="93"/>
      <c r="ER232" s="93"/>
      <c r="ES232" s="93"/>
      <c r="ET232" s="93"/>
      <c r="EU232" s="93"/>
      <c r="EV232" s="93"/>
      <c r="EW232" s="93"/>
      <c r="EX232" s="93"/>
      <c r="EY232" s="93"/>
      <c r="EZ232" s="93"/>
      <c r="FA232" s="93"/>
      <c r="FB232" s="93"/>
      <c r="FC232" s="93"/>
    </row>
    <row r="233" spans="2:159" s="210" customFormat="1" x14ac:dyDescent="0.3">
      <c r="B233" s="211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93"/>
      <c r="BJ233" s="93"/>
      <c r="BK233" s="93"/>
      <c r="BL233" s="93"/>
      <c r="BM233" s="93"/>
      <c r="BN233" s="93"/>
      <c r="BO233" s="93"/>
      <c r="BP233" s="93"/>
      <c r="BQ233" s="93"/>
      <c r="BR233" s="93"/>
      <c r="BS233" s="93"/>
      <c r="BT233" s="93"/>
      <c r="BU233" s="93"/>
      <c r="BV233" s="93"/>
      <c r="BW233" s="93"/>
      <c r="BX233" s="93"/>
      <c r="BY233" s="93"/>
      <c r="BZ233" s="93"/>
      <c r="CA233" s="93"/>
      <c r="CB233" s="93"/>
      <c r="CC233" s="93"/>
      <c r="CD233" s="93"/>
      <c r="CE233" s="93"/>
      <c r="CF233" s="93"/>
      <c r="CG233" s="93"/>
      <c r="CH233" s="93"/>
      <c r="CI233" s="93"/>
      <c r="CJ233" s="93"/>
      <c r="CK233" s="93"/>
      <c r="CL233" s="93"/>
      <c r="CM233" s="93"/>
      <c r="CN233" s="93"/>
      <c r="CO233" s="93"/>
      <c r="CP233" s="93"/>
      <c r="CQ233" s="93"/>
      <c r="CR233" s="93"/>
      <c r="CS233" s="93"/>
      <c r="CT233" s="93"/>
      <c r="CU233" s="93"/>
      <c r="CV233" s="93"/>
      <c r="CW233" s="93"/>
      <c r="CX233" s="93"/>
      <c r="CY233" s="93"/>
      <c r="CZ233" s="93"/>
      <c r="DA233" s="93"/>
      <c r="DB233" s="93"/>
      <c r="DC233" s="93"/>
      <c r="DD233" s="93"/>
      <c r="DE233" s="93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93"/>
      <c r="EI233" s="93"/>
      <c r="EJ233" s="93"/>
      <c r="EK233" s="93"/>
      <c r="EL233" s="93"/>
      <c r="EM233" s="93"/>
      <c r="EN233" s="93"/>
      <c r="EO233" s="93"/>
      <c r="EP233" s="93"/>
      <c r="EQ233" s="93"/>
      <c r="ER233" s="93"/>
      <c r="ES233" s="93"/>
      <c r="ET233" s="93"/>
      <c r="EU233" s="93"/>
      <c r="EV233" s="93"/>
      <c r="EW233" s="93"/>
      <c r="EX233" s="93"/>
      <c r="EY233" s="93"/>
      <c r="EZ233" s="93"/>
      <c r="FA233" s="93"/>
      <c r="FB233" s="93"/>
      <c r="FC233" s="93"/>
    </row>
    <row r="234" spans="2:159" s="210" customFormat="1" x14ac:dyDescent="0.3">
      <c r="B234" s="211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93"/>
      <c r="BJ234" s="93"/>
      <c r="BK234" s="93"/>
      <c r="BL234" s="93"/>
      <c r="BM234" s="93"/>
      <c r="BN234" s="93"/>
      <c r="BO234" s="93"/>
      <c r="BP234" s="93"/>
      <c r="BQ234" s="93"/>
      <c r="BR234" s="93"/>
      <c r="BS234" s="93"/>
      <c r="BT234" s="93"/>
      <c r="BU234" s="93"/>
      <c r="BV234" s="93"/>
      <c r="BW234" s="93"/>
      <c r="BX234" s="93"/>
      <c r="BY234" s="93"/>
      <c r="BZ234" s="93"/>
      <c r="CA234" s="93"/>
      <c r="CB234" s="93"/>
      <c r="CC234" s="93"/>
      <c r="CD234" s="93"/>
      <c r="CE234" s="93"/>
      <c r="CF234" s="93"/>
      <c r="CG234" s="93"/>
      <c r="CH234" s="93"/>
      <c r="CI234" s="93"/>
      <c r="CJ234" s="93"/>
      <c r="CK234" s="93"/>
      <c r="CL234" s="93"/>
      <c r="CM234" s="93"/>
      <c r="CN234" s="93"/>
      <c r="CO234" s="93"/>
      <c r="CP234" s="93"/>
      <c r="CQ234" s="93"/>
      <c r="CR234" s="93"/>
      <c r="CS234" s="93"/>
      <c r="CT234" s="93"/>
      <c r="CU234" s="93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93"/>
      <c r="EI234" s="93"/>
      <c r="EJ234" s="93"/>
      <c r="EK234" s="93"/>
      <c r="EL234" s="93"/>
      <c r="EM234" s="93"/>
      <c r="EN234" s="93"/>
      <c r="EO234" s="93"/>
      <c r="EP234" s="93"/>
      <c r="EQ234" s="93"/>
      <c r="ER234" s="93"/>
      <c r="ES234" s="93"/>
      <c r="ET234" s="93"/>
      <c r="EU234" s="93"/>
      <c r="EV234" s="93"/>
      <c r="EW234" s="93"/>
      <c r="EX234" s="93"/>
      <c r="EY234" s="93"/>
      <c r="EZ234" s="93"/>
      <c r="FA234" s="93"/>
      <c r="FB234" s="93"/>
      <c r="FC234" s="93"/>
    </row>
    <row r="235" spans="2:159" s="210" customFormat="1" x14ac:dyDescent="0.3">
      <c r="B235" s="211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93"/>
      <c r="BJ235" s="93"/>
      <c r="BK235" s="93"/>
      <c r="BL235" s="93"/>
      <c r="BM235" s="93"/>
      <c r="BN235" s="93"/>
      <c r="BO235" s="93"/>
      <c r="BP235" s="93"/>
      <c r="BQ235" s="93"/>
      <c r="BR235" s="93"/>
      <c r="BS235" s="93"/>
      <c r="BT235" s="93"/>
      <c r="BU235" s="93"/>
      <c r="BV235" s="93"/>
      <c r="BW235" s="93"/>
      <c r="BX235" s="93"/>
      <c r="BY235" s="93"/>
      <c r="BZ235" s="93"/>
      <c r="CA235" s="93"/>
      <c r="CB235" s="93"/>
      <c r="CC235" s="93"/>
      <c r="CD235" s="93"/>
      <c r="CE235" s="93"/>
      <c r="CF235" s="93"/>
      <c r="CG235" s="93"/>
      <c r="CH235" s="93"/>
      <c r="CI235" s="93"/>
      <c r="CJ235" s="93"/>
      <c r="CK235" s="93"/>
      <c r="CL235" s="93"/>
      <c r="CM235" s="93"/>
      <c r="CN235" s="93"/>
      <c r="CO235" s="93"/>
      <c r="CP235" s="93"/>
      <c r="CQ235" s="93"/>
      <c r="CR235" s="93"/>
      <c r="CS235" s="93"/>
      <c r="CT235" s="93"/>
      <c r="CU235" s="93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93"/>
      <c r="EI235" s="93"/>
      <c r="EJ235" s="93"/>
      <c r="EK235" s="93"/>
      <c r="EL235" s="93"/>
      <c r="EM235" s="93"/>
      <c r="EN235" s="93"/>
      <c r="EO235" s="93"/>
      <c r="EP235" s="93"/>
      <c r="EQ235" s="93"/>
      <c r="ER235" s="93"/>
      <c r="ES235" s="93"/>
      <c r="ET235" s="93"/>
      <c r="EU235" s="93"/>
      <c r="EV235" s="93"/>
      <c r="EW235" s="93"/>
      <c r="EX235" s="93"/>
      <c r="EY235" s="93"/>
      <c r="EZ235" s="93"/>
      <c r="FA235" s="93"/>
      <c r="FB235" s="93"/>
      <c r="FC235" s="93"/>
    </row>
    <row r="236" spans="2:159" s="210" customFormat="1" x14ac:dyDescent="0.3">
      <c r="B236" s="211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93"/>
      <c r="BJ236" s="93"/>
      <c r="BK236" s="93"/>
      <c r="BL236" s="93"/>
      <c r="BM236" s="93"/>
      <c r="BN236" s="93"/>
      <c r="BO236" s="93"/>
      <c r="BP236" s="93"/>
      <c r="BQ236" s="93"/>
      <c r="BR236" s="93"/>
      <c r="BS236" s="93"/>
      <c r="BT236" s="93"/>
      <c r="BU236" s="93"/>
      <c r="BV236" s="93"/>
      <c r="BW236" s="93"/>
      <c r="BX236" s="93"/>
      <c r="BY236" s="93"/>
      <c r="BZ236" s="93"/>
      <c r="CA236" s="93"/>
      <c r="CB236" s="93"/>
      <c r="CC236" s="93"/>
      <c r="CD236" s="93"/>
      <c r="CE236" s="93"/>
      <c r="CF236" s="93"/>
      <c r="CG236" s="93"/>
      <c r="CH236" s="93"/>
      <c r="CI236" s="93"/>
      <c r="CJ236" s="93"/>
      <c r="CK236" s="93"/>
      <c r="CL236" s="93"/>
      <c r="CM236" s="93"/>
      <c r="CN236" s="93"/>
      <c r="CO236" s="93"/>
      <c r="CP236" s="93"/>
      <c r="CQ236" s="93"/>
      <c r="CR236" s="93"/>
      <c r="CS236" s="93"/>
      <c r="CT236" s="93"/>
      <c r="CU236" s="93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93"/>
      <c r="EI236" s="93"/>
      <c r="EJ236" s="93"/>
      <c r="EK236" s="93"/>
      <c r="EL236" s="93"/>
      <c r="EM236" s="93"/>
      <c r="EN236" s="93"/>
      <c r="EO236" s="93"/>
      <c r="EP236" s="93"/>
      <c r="EQ236" s="93"/>
      <c r="ER236" s="93"/>
      <c r="ES236" s="93"/>
      <c r="ET236" s="93"/>
      <c r="EU236" s="93"/>
      <c r="EV236" s="93"/>
      <c r="EW236" s="93"/>
      <c r="EX236" s="93"/>
      <c r="EY236" s="93"/>
      <c r="EZ236" s="93"/>
      <c r="FA236" s="93"/>
      <c r="FB236" s="93"/>
      <c r="FC236" s="93"/>
    </row>
    <row r="237" spans="2:159" s="210" customFormat="1" x14ac:dyDescent="0.3">
      <c r="B237" s="211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93"/>
      <c r="BJ237" s="93"/>
      <c r="BK237" s="93"/>
      <c r="BL237" s="93"/>
      <c r="BM237" s="93"/>
      <c r="BN237" s="93"/>
      <c r="BO237" s="93"/>
      <c r="BP237" s="93"/>
      <c r="BQ237" s="93"/>
      <c r="BR237" s="93"/>
      <c r="BS237" s="93"/>
      <c r="BT237" s="93"/>
      <c r="BU237" s="93"/>
      <c r="BV237" s="93"/>
      <c r="BW237" s="93"/>
      <c r="BX237" s="93"/>
      <c r="BY237" s="93"/>
      <c r="BZ237" s="93"/>
      <c r="CA237" s="93"/>
      <c r="CB237" s="93"/>
      <c r="CC237" s="93"/>
      <c r="CD237" s="93"/>
      <c r="CE237" s="93"/>
      <c r="CF237" s="93"/>
      <c r="CG237" s="93"/>
      <c r="CH237" s="93"/>
      <c r="CI237" s="93"/>
      <c r="CJ237" s="93"/>
      <c r="CK237" s="93"/>
      <c r="CL237" s="93"/>
      <c r="CM237" s="93"/>
      <c r="CN237" s="93"/>
      <c r="CO237" s="93"/>
      <c r="CP237" s="93"/>
      <c r="CQ237" s="93"/>
      <c r="CR237" s="93"/>
      <c r="CS237" s="93"/>
      <c r="CT237" s="93"/>
      <c r="CU237" s="93"/>
      <c r="CV237" s="93"/>
      <c r="CW237" s="93"/>
      <c r="CX237" s="93"/>
      <c r="CY237" s="93"/>
      <c r="CZ237" s="93"/>
      <c r="DA237" s="93"/>
      <c r="DB237" s="93"/>
      <c r="DC237" s="93"/>
      <c r="DD237" s="93"/>
      <c r="DE237" s="93"/>
      <c r="DF237" s="93"/>
      <c r="DG237" s="93"/>
      <c r="DH237" s="93"/>
      <c r="DI237" s="93"/>
      <c r="DJ237" s="93"/>
      <c r="DK237" s="93"/>
      <c r="DL237" s="93"/>
      <c r="DM237" s="93"/>
      <c r="DN237" s="93"/>
      <c r="DO237" s="93"/>
      <c r="DP237" s="93"/>
      <c r="DQ237" s="93"/>
      <c r="DR237" s="93"/>
      <c r="DS237" s="93"/>
      <c r="DT237" s="93"/>
      <c r="DU237" s="93"/>
      <c r="DV237" s="93"/>
      <c r="DW237" s="93"/>
      <c r="DX237" s="93"/>
      <c r="DY237" s="93"/>
      <c r="DZ237" s="93"/>
      <c r="EA237" s="93"/>
      <c r="EB237" s="93"/>
      <c r="EC237" s="93"/>
      <c r="ED237" s="93"/>
      <c r="EE237" s="93"/>
      <c r="EF237" s="93"/>
      <c r="EG237" s="93"/>
      <c r="EH237" s="93"/>
      <c r="EI237" s="93"/>
      <c r="EJ237" s="93"/>
      <c r="EK237" s="93"/>
      <c r="EL237" s="93"/>
      <c r="EM237" s="93"/>
      <c r="EN237" s="93"/>
      <c r="EO237" s="93"/>
      <c r="EP237" s="93"/>
      <c r="EQ237" s="93"/>
      <c r="ER237" s="93"/>
      <c r="ES237" s="93"/>
      <c r="ET237" s="93"/>
      <c r="EU237" s="93"/>
      <c r="EV237" s="93"/>
      <c r="EW237" s="93"/>
      <c r="EX237" s="93"/>
      <c r="EY237" s="93"/>
      <c r="EZ237" s="93"/>
      <c r="FA237" s="93"/>
      <c r="FB237" s="93"/>
      <c r="FC237" s="93"/>
    </row>
    <row r="238" spans="2:159" s="210" customFormat="1" x14ac:dyDescent="0.3">
      <c r="B238" s="211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93"/>
      <c r="BJ238" s="93"/>
      <c r="BK238" s="93"/>
      <c r="BL238" s="93"/>
      <c r="BM238" s="93"/>
      <c r="BN238" s="93"/>
      <c r="BO238" s="93"/>
      <c r="BP238" s="93"/>
      <c r="BQ238" s="93"/>
      <c r="BR238" s="93"/>
      <c r="BS238" s="93"/>
      <c r="BT238" s="93"/>
      <c r="BU238" s="93"/>
      <c r="BV238" s="93"/>
      <c r="BW238" s="93"/>
      <c r="BX238" s="93"/>
      <c r="BY238" s="93"/>
      <c r="BZ238" s="93"/>
      <c r="CA238" s="93"/>
      <c r="CB238" s="93"/>
      <c r="CC238" s="93"/>
      <c r="CD238" s="93"/>
      <c r="CE238" s="93"/>
      <c r="CF238" s="93"/>
      <c r="CG238" s="93"/>
      <c r="CH238" s="93"/>
      <c r="CI238" s="93"/>
      <c r="CJ238" s="93"/>
      <c r="CK238" s="93"/>
      <c r="CL238" s="93"/>
      <c r="CM238" s="93"/>
      <c r="CN238" s="93"/>
      <c r="CO238" s="93"/>
      <c r="CP238" s="93"/>
      <c r="CQ238" s="93"/>
      <c r="CR238" s="93"/>
      <c r="CS238" s="93"/>
      <c r="CT238" s="93"/>
      <c r="CU238" s="93"/>
      <c r="CV238" s="93"/>
      <c r="CW238" s="93"/>
      <c r="CX238" s="93"/>
      <c r="CY238" s="93"/>
      <c r="CZ238" s="93"/>
      <c r="DA238" s="93"/>
      <c r="DB238" s="93"/>
      <c r="DC238" s="93"/>
      <c r="DD238" s="93"/>
      <c r="DE238" s="93"/>
      <c r="DF238" s="93"/>
      <c r="DG238" s="93"/>
      <c r="DH238" s="93"/>
      <c r="DI238" s="93"/>
      <c r="DJ238" s="93"/>
      <c r="DK238" s="93"/>
      <c r="DL238" s="93"/>
      <c r="DM238" s="93"/>
      <c r="DN238" s="93"/>
      <c r="DO238" s="93"/>
      <c r="DP238" s="93"/>
      <c r="DQ238" s="93"/>
      <c r="DR238" s="93"/>
      <c r="DS238" s="93"/>
      <c r="DT238" s="93"/>
      <c r="DU238" s="93"/>
      <c r="DV238" s="93"/>
      <c r="DW238" s="93"/>
      <c r="DX238" s="93"/>
      <c r="DY238" s="93"/>
      <c r="DZ238" s="93"/>
      <c r="EA238" s="93"/>
      <c r="EB238" s="93"/>
      <c r="EC238" s="93"/>
      <c r="ED238" s="93"/>
      <c r="EE238" s="93"/>
      <c r="EF238" s="93"/>
      <c r="EG238" s="93"/>
      <c r="EH238" s="93"/>
      <c r="EI238" s="93"/>
      <c r="EJ238" s="93"/>
      <c r="EK238" s="93"/>
      <c r="EL238" s="93"/>
      <c r="EM238" s="93"/>
      <c r="EN238" s="93"/>
      <c r="EO238" s="93"/>
      <c r="EP238" s="93"/>
      <c r="EQ238" s="93"/>
      <c r="ER238" s="93"/>
      <c r="ES238" s="93"/>
      <c r="ET238" s="93"/>
      <c r="EU238" s="93"/>
      <c r="EV238" s="93"/>
      <c r="EW238" s="93"/>
      <c r="EX238" s="93"/>
      <c r="EY238" s="93"/>
      <c r="EZ238" s="93"/>
      <c r="FA238" s="93"/>
      <c r="FB238" s="93"/>
      <c r="FC238" s="93"/>
    </row>
    <row r="239" spans="2:159" s="210" customFormat="1" x14ac:dyDescent="0.3">
      <c r="B239" s="211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3"/>
      <c r="BO239" s="93"/>
      <c r="BP239" s="93"/>
      <c r="BQ239" s="93"/>
      <c r="BR239" s="93"/>
      <c r="BS239" s="93"/>
      <c r="BT239" s="93"/>
      <c r="BU239" s="93"/>
      <c r="BV239" s="93"/>
      <c r="BW239" s="93"/>
      <c r="BX239" s="93"/>
      <c r="BY239" s="93"/>
      <c r="BZ239" s="93"/>
      <c r="CA239" s="93"/>
      <c r="CB239" s="93"/>
      <c r="CC239" s="93"/>
      <c r="CD239" s="93"/>
      <c r="CE239" s="93"/>
      <c r="CF239" s="93"/>
      <c r="CG239" s="93"/>
      <c r="CH239" s="93"/>
      <c r="CI239" s="93"/>
      <c r="CJ239" s="93"/>
      <c r="CK239" s="93"/>
      <c r="CL239" s="93"/>
      <c r="CM239" s="93"/>
      <c r="CN239" s="93"/>
      <c r="CO239" s="93"/>
      <c r="CP239" s="93"/>
      <c r="CQ239" s="93"/>
      <c r="CR239" s="93"/>
      <c r="CS239" s="93"/>
      <c r="CT239" s="93"/>
      <c r="CU239" s="93"/>
      <c r="CV239" s="93"/>
      <c r="CW239" s="93"/>
      <c r="CX239" s="93"/>
      <c r="CY239" s="93"/>
      <c r="CZ239" s="93"/>
      <c r="DA239" s="93"/>
      <c r="DB239" s="93"/>
      <c r="DC239" s="93"/>
      <c r="DD239" s="93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93"/>
      <c r="EI239" s="93"/>
      <c r="EJ239" s="93"/>
      <c r="EK239" s="93"/>
      <c r="EL239" s="93"/>
      <c r="EM239" s="93"/>
      <c r="EN239" s="93"/>
      <c r="EO239" s="93"/>
      <c r="EP239" s="93"/>
      <c r="EQ239" s="93"/>
      <c r="ER239" s="93"/>
      <c r="ES239" s="93"/>
      <c r="ET239" s="93"/>
      <c r="EU239" s="93"/>
      <c r="EV239" s="93"/>
      <c r="EW239" s="93"/>
      <c r="EX239" s="93"/>
      <c r="EY239" s="93"/>
      <c r="EZ239" s="93"/>
      <c r="FA239" s="93"/>
      <c r="FB239" s="93"/>
      <c r="FC239" s="93"/>
    </row>
    <row r="240" spans="2:159" s="210" customFormat="1" x14ac:dyDescent="0.3">
      <c r="B240" s="211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3"/>
      <c r="BO240" s="93"/>
      <c r="BP240" s="93"/>
      <c r="BQ240" s="93"/>
      <c r="BR240" s="93"/>
      <c r="BS240" s="93"/>
      <c r="BT240" s="93"/>
      <c r="BU240" s="93"/>
      <c r="BV240" s="93"/>
      <c r="BW240" s="93"/>
      <c r="BX240" s="93"/>
      <c r="BY240" s="93"/>
      <c r="BZ240" s="93"/>
      <c r="CA240" s="93"/>
      <c r="CB240" s="93"/>
      <c r="CC240" s="93"/>
      <c r="CD240" s="93"/>
      <c r="CE240" s="93"/>
      <c r="CF240" s="93"/>
      <c r="CG240" s="93"/>
      <c r="CH240" s="93"/>
      <c r="CI240" s="93"/>
      <c r="CJ240" s="93"/>
      <c r="CK240" s="93"/>
      <c r="CL240" s="93"/>
      <c r="CM240" s="93"/>
      <c r="CN240" s="93"/>
      <c r="CO240" s="93"/>
      <c r="CP240" s="93"/>
      <c r="CQ240" s="93"/>
      <c r="CR240" s="93"/>
      <c r="CS240" s="93"/>
      <c r="CT240" s="93"/>
      <c r="CU240" s="9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93"/>
      <c r="EI240" s="93"/>
      <c r="EJ240" s="93"/>
      <c r="EK240" s="93"/>
      <c r="EL240" s="93"/>
      <c r="EM240" s="93"/>
      <c r="EN240" s="93"/>
      <c r="EO240" s="93"/>
      <c r="EP240" s="93"/>
      <c r="EQ240" s="93"/>
      <c r="ER240" s="93"/>
      <c r="ES240" s="93"/>
      <c r="ET240" s="93"/>
      <c r="EU240" s="93"/>
      <c r="EV240" s="93"/>
      <c r="EW240" s="93"/>
      <c r="EX240" s="93"/>
      <c r="EY240" s="93"/>
      <c r="EZ240" s="93"/>
      <c r="FA240" s="93"/>
      <c r="FB240" s="93"/>
      <c r="FC240" s="93"/>
    </row>
    <row r="241" spans="2:159" s="210" customFormat="1" x14ac:dyDescent="0.3">
      <c r="B241" s="211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3"/>
      <c r="BO241" s="93"/>
      <c r="BP241" s="93"/>
      <c r="BQ241" s="93"/>
      <c r="BR241" s="93"/>
      <c r="BS241" s="93"/>
      <c r="BT241" s="93"/>
      <c r="BU241" s="93"/>
      <c r="BV241" s="93"/>
      <c r="BW241" s="93"/>
      <c r="BX241" s="93"/>
      <c r="BY241" s="93"/>
      <c r="BZ241" s="93"/>
      <c r="CA241" s="93"/>
      <c r="CB241" s="93"/>
      <c r="CC241" s="93"/>
      <c r="CD241" s="93"/>
      <c r="CE241" s="93"/>
      <c r="CF241" s="93"/>
      <c r="CG241" s="93"/>
      <c r="CH241" s="93"/>
      <c r="CI241" s="93"/>
      <c r="CJ241" s="93"/>
      <c r="CK241" s="93"/>
      <c r="CL241" s="93"/>
      <c r="CM241" s="93"/>
      <c r="CN241" s="93"/>
      <c r="CO241" s="93"/>
      <c r="CP241" s="93"/>
      <c r="CQ241" s="93"/>
      <c r="CR241" s="93"/>
      <c r="CS241" s="93"/>
      <c r="CT241" s="93"/>
      <c r="CU241" s="93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93"/>
      <c r="EI241" s="93"/>
      <c r="EJ241" s="93"/>
      <c r="EK241" s="93"/>
      <c r="EL241" s="93"/>
      <c r="EM241" s="93"/>
      <c r="EN241" s="93"/>
      <c r="EO241" s="93"/>
      <c r="EP241" s="93"/>
      <c r="EQ241" s="93"/>
      <c r="ER241" s="93"/>
      <c r="ES241" s="93"/>
      <c r="ET241" s="93"/>
      <c r="EU241" s="93"/>
      <c r="EV241" s="93"/>
      <c r="EW241" s="93"/>
      <c r="EX241" s="93"/>
      <c r="EY241" s="93"/>
      <c r="EZ241" s="93"/>
      <c r="FA241" s="93"/>
      <c r="FB241" s="93"/>
      <c r="FC241" s="93"/>
    </row>
    <row r="242" spans="2:159" s="210" customFormat="1" x14ac:dyDescent="0.3">
      <c r="B242" s="211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3"/>
      <c r="BO242" s="93"/>
      <c r="BP242" s="93"/>
      <c r="BQ242" s="93"/>
      <c r="BR242" s="93"/>
      <c r="BS242" s="93"/>
      <c r="BT242" s="93"/>
      <c r="BU242" s="93"/>
      <c r="BV242" s="93"/>
      <c r="BW242" s="93"/>
      <c r="BX242" s="93"/>
      <c r="BY242" s="93"/>
      <c r="BZ242" s="93"/>
      <c r="CA242" s="93"/>
      <c r="CB242" s="93"/>
      <c r="CC242" s="93"/>
      <c r="CD242" s="93"/>
      <c r="CE242" s="93"/>
      <c r="CF242" s="93"/>
      <c r="CG242" s="93"/>
      <c r="CH242" s="93"/>
      <c r="CI242" s="93"/>
      <c r="CJ242" s="93"/>
      <c r="CK242" s="93"/>
      <c r="CL242" s="93"/>
      <c r="CM242" s="93"/>
      <c r="CN242" s="93"/>
      <c r="CO242" s="93"/>
      <c r="CP242" s="93"/>
      <c r="CQ242" s="93"/>
      <c r="CR242" s="93"/>
      <c r="CS242" s="93"/>
      <c r="CT242" s="93"/>
      <c r="CU242" s="9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93"/>
      <c r="EI242" s="93"/>
      <c r="EJ242" s="93"/>
      <c r="EK242" s="93"/>
      <c r="EL242" s="93"/>
      <c r="EM242" s="93"/>
      <c r="EN242" s="93"/>
      <c r="EO242" s="93"/>
      <c r="EP242" s="93"/>
      <c r="EQ242" s="93"/>
      <c r="ER242" s="93"/>
      <c r="ES242" s="93"/>
      <c r="ET242" s="93"/>
      <c r="EU242" s="93"/>
      <c r="EV242" s="93"/>
      <c r="EW242" s="93"/>
      <c r="EX242" s="93"/>
      <c r="EY242" s="93"/>
      <c r="EZ242" s="93"/>
      <c r="FA242" s="93"/>
      <c r="FB242" s="93"/>
      <c r="FC242" s="93"/>
    </row>
    <row r="243" spans="2:159" s="210" customFormat="1" x14ac:dyDescent="0.3">
      <c r="B243" s="211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3"/>
      <c r="BO243" s="93"/>
      <c r="BP243" s="93"/>
      <c r="BQ243" s="93"/>
      <c r="BR243" s="93"/>
      <c r="BS243" s="93"/>
      <c r="BT243" s="93"/>
      <c r="BU243" s="93"/>
      <c r="BV243" s="93"/>
      <c r="BW243" s="93"/>
      <c r="BX243" s="93"/>
      <c r="BY243" s="93"/>
      <c r="BZ243" s="93"/>
      <c r="CA243" s="93"/>
      <c r="CB243" s="93"/>
      <c r="CC243" s="93"/>
      <c r="CD243" s="93"/>
      <c r="CE243" s="93"/>
      <c r="CF243" s="93"/>
      <c r="CG243" s="93"/>
      <c r="CH243" s="93"/>
      <c r="CI243" s="93"/>
      <c r="CJ243" s="93"/>
      <c r="CK243" s="93"/>
      <c r="CL243" s="93"/>
      <c r="CM243" s="93"/>
      <c r="CN243" s="93"/>
      <c r="CO243" s="93"/>
      <c r="CP243" s="93"/>
      <c r="CQ243" s="93"/>
      <c r="CR243" s="93"/>
      <c r="CS243" s="93"/>
      <c r="CT243" s="93"/>
      <c r="CU243" s="93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93"/>
      <c r="EI243" s="93"/>
      <c r="EJ243" s="93"/>
      <c r="EK243" s="93"/>
      <c r="EL243" s="93"/>
      <c r="EM243" s="93"/>
      <c r="EN243" s="93"/>
      <c r="EO243" s="93"/>
      <c r="EP243" s="93"/>
      <c r="EQ243" s="93"/>
      <c r="ER243" s="93"/>
      <c r="ES243" s="93"/>
      <c r="ET243" s="93"/>
      <c r="EU243" s="93"/>
      <c r="EV243" s="93"/>
      <c r="EW243" s="93"/>
      <c r="EX243" s="93"/>
      <c r="EY243" s="93"/>
      <c r="EZ243" s="93"/>
      <c r="FA243" s="93"/>
      <c r="FB243" s="93"/>
      <c r="FC243" s="93"/>
    </row>
    <row r="244" spans="2:159" s="210" customFormat="1" x14ac:dyDescent="0.3">
      <c r="B244" s="211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93"/>
      <c r="BO244" s="93"/>
      <c r="BP244" s="93"/>
      <c r="BQ244" s="93"/>
      <c r="BR244" s="93"/>
      <c r="BS244" s="93"/>
      <c r="BT244" s="93"/>
      <c r="BU244" s="93"/>
      <c r="BV244" s="93"/>
      <c r="BW244" s="93"/>
      <c r="BX244" s="93"/>
      <c r="BY244" s="93"/>
      <c r="BZ244" s="93"/>
      <c r="CA244" s="93"/>
      <c r="CB244" s="93"/>
      <c r="CC244" s="93"/>
      <c r="CD244" s="93"/>
      <c r="CE244" s="93"/>
      <c r="CF244" s="93"/>
      <c r="CG244" s="93"/>
      <c r="CH244" s="93"/>
      <c r="CI244" s="93"/>
      <c r="CJ244" s="93"/>
      <c r="CK244" s="93"/>
      <c r="CL244" s="93"/>
      <c r="CM244" s="93"/>
      <c r="CN244" s="93"/>
      <c r="CO244" s="93"/>
      <c r="CP244" s="93"/>
      <c r="CQ244" s="93"/>
      <c r="CR244" s="93"/>
      <c r="CS244" s="93"/>
      <c r="CT244" s="93"/>
      <c r="CU244" s="93"/>
      <c r="CV244" s="93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93"/>
      <c r="EI244" s="93"/>
      <c r="EJ244" s="93"/>
      <c r="EK244" s="93"/>
      <c r="EL244" s="93"/>
      <c r="EM244" s="93"/>
      <c r="EN244" s="93"/>
      <c r="EO244" s="93"/>
      <c r="EP244" s="93"/>
      <c r="EQ244" s="93"/>
      <c r="ER244" s="93"/>
      <c r="ES244" s="93"/>
      <c r="ET244" s="93"/>
      <c r="EU244" s="93"/>
      <c r="EV244" s="93"/>
      <c r="EW244" s="93"/>
      <c r="EX244" s="93"/>
      <c r="EY244" s="93"/>
      <c r="EZ244" s="93"/>
      <c r="FA244" s="93"/>
      <c r="FB244" s="93"/>
      <c r="FC244" s="93"/>
    </row>
    <row r="245" spans="2:159" s="210" customFormat="1" x14ac:dyDescent="0.3">
      <c r="B245" s="211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93"/>
      <c r="BJ245" s="93"/>
      <c r="BK245" s="93"/>
      <c r="BL245" s="93"/>
      <c r="BM245" s="93"/>
      <c r="BN245" s="93"/>
      <c r="BO245" s="93"/>
      <c r="BP245" s="93"/>
      <c r="BQ245" s="93"/>
      <c r="BR245" s="93"/>
      <c r="BS245" s="93"/>
      <c r="BT245" s="93"/>
      <c r="BU245" s="93"/>
      <c r="BV245" s="93"/>
      <c r="BW245" s="93"/>
      <c r="BX245" s="93"/>
      <c r="BY245" s="93"/>
      <c r="BZ245" s="93"/>
      <c r="CA245" s="93"/>
      <c r="CB245" s="93"/>
      <c r="CC245" s="93"/>
      <c r="CD245" s="93"/>
      <c r="CE245" s="93"/>
      <c r="CF245" s="93"/>
      <c r="CG245" s="93"/>
      <c r="CH245" s="93"/>
      <c r="CI245" s="93"/>
      <c r="CJ245" s="93"/>
      <c r="CK245" s="93"/>
      <c r="CL245" s="93"/>
      <c r="CM245" s="93"/>
      <c r="CN245" s="93"/>
      <c r="CO245" s="93"/>
      <c r="CP245" s="93"/>
      <c r="CQ245" s="93"/>
      <c r="CR245" s="93"/>
      <c r="CS245" s="93"/>
      <c r="CT245" s="93"/>
      <c r="CU245" s="93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93"/>
      <c r="EI245" s="93"/>
      <c r="EJ245" s="93"/>
      <c r="EK245" s="93"/>
      <c r="EL245" s="93"/>
      <c r="EM245" s="93"/>
      <c r="EN245" s="93"/>
      <c r="EO245" s="93"/>
      <c r="EP245" s="93"/>
      <c r="EQ245" s="93"/>
      <c r="ER245" s="93"/>
      <c r="ES245" s="93"/>
      <c r="ET245" s="93"/>
      <c r="EU245" s="93"/>
      <c r="EV245" s="93"/>
      <c r="EW245" s="93"/>
      <c r="EX245" s="93"/>
      <c r="EY245" s="93"/>
      <c r="EZ245" s="93"/>
      <c r="FA245" s="93"/>
      <c r="FB245" s="93"/>
      <c r="FC245" s="93"/>
    </row>
    <row r="246" spans="2:159" s="210" customFormat="1" x14ac:dyDescent="0.3">
      <c r="B246" s="211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93"/>
      <c r="BJ246" s="93"/>
      <c r="BK246" s="93"/>
      <c r="BL246" s="93"/>
      <c r="BM246" s="93"/>
      <c r="BN246" s="93"/>
      <c r="BO246" s="93"/>
      <c r="BP246" s="93"/>
      <c r="BQ246" s="93"/>
      <c r="BR246" s="93"/>
      <c r="BS246" s="93"/>
      <c r="BT246" s="93"/>
      <c r="BU246" s="93"/>
      <c r="BV246" s="93"/>
      <c r="BW246" s="93"/>
      <c r="BX246" s="93"/>
      <c r="BY246" s="93"/>
      <c r="BZ246" s="93"/>
      <c r="CA246" s="93"/>
      <c r="CB246" s="93"/>
      <c r="CC246" s="93"/>
      <c r="CD246" s="93"/>
      <c r="CE246" s="93"/>
      <c r="CF246" s="93"/>
      <c r="CG246" s="93"/>
      <c r="CH246" s="93"/>
      <c r="CI246" s="93"/>
      <c r="CJ246" s="93"/>
      <c r="CK246" s="93"/>
      <c r="CL246" s="93"/>
      <c r="CM246" s="93"/>
      <c r="CN246" s="93"/>
      <c r="CO246" s="93"/>
      <c r="CP246" s="93"/>
      <c r="CQ246" s="93"/>
      <c r="CR246" s="93"/>
      <c r="CS246" s="93"/>
      <c r="CT246" s="93"/>
      <c r="CU246" s="93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93"/>
      <c r="EI246" s="93"/>
      <c r="EJ246" s="93"/>
      <c r="EK246" s="93"/>
      <c r="EL246" s="93"/>
      <c r="EM246" s="93"/>
      <c r="EN246" s="93"/>
      <c r="EO246" s="93"/>
      <c r="EP246" s="93"/>
      <c r="EQ246" s="93"/>
      <c r="ER246" s="93"/>
      <c r="ES246" s="93"/>
      <c r="ET246" s="93"/>
      <c r="EU246" s="93"/>
      <c r="EV246" s="93"/>
      <c r="EW246" s="93"/>
      <c r="EX246" s="93"/>
      <c r="EY246" s="93"/>
      <c r="EZ246" s="93"/>
      <c r="FA246" s="93"/>
      <c r="FB246" s="93"/>
      <c r="FC246" s="93"/>
    </row>
    <row r="247" spans="2:159" s="210" customFormat="1" x14ac:dyDescent="0.3">
      <c r="B247" s="211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93"/>
      <c r="BJ247" s="93"/>
      <c r="BK247" s="93"/>
      <c r="BL247" s="93"/>
      <c r="BM247" s="93"/>
      <c r="BN247" s="93"/>
      <c r="BO247" s="93"/>
      <c r="BP247" s="93"/>
      <c r="BQ247" s="93"/>
      <c r="BR247" s="93"/>
      <c r="BS247" s="93"/>
      <c r="BT247" s="93"/>
      <c r="BU247" s="93"/>
      <c r="BV247" s="93"/>
      <c r="BW247" s="93"/>
      <c r="BX247" s="93"/>
      <c r="BY247" s="93"/>
      <c r="BZ247" s="93"/>
      <c r="CA247" s="93"/>
      <c r="CB247" s="93"/>
      <c r="CC247" s="93"/>
      <c r="CD247" s="93"/>
      <c r="CE247" s="93"/>
      <c r="CF247" s="93"/>
      <c r="CG247" s="93"/>
      <c r="CH247" s="93"/>
      <c r="CI247" s="93"/>
      <c r="CJ247" s="93"/>
      <c r="CK247" s="93"/>
      <c r="CL247" s="93"/>
      <c r="CM247" s="93"/>
      <c r="CN247" s="93"/>
      <c r="CO247" s="93"/>
      <c r="CP247" s="93"/>
      <c r="CQ247" s="93"/>
      <c r="CR247" s="93"/>
      <c r="CS247" s="93"/>
      <c r="CT247" s="93"/>
      <c r="CU247" s="93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93"/>
      <c r="EI247" s="93"/>
      <c r="EJ247" s="93"/>
      <c r="EK247" s="93"/>
      <c r="EL247" s="93"/>
      <c r="EM247" s="93"/>
      <c r="EN247" s="93"/>
      <c r="EO247" s="93"/>
      <c r="EP247" s="93"/>
      <c r="EQ247" s="93"/>
      <c r="ER247" s="93"/>
      <c r="ES247" s="93"/>
      <c r="ET247" s="93"/>
      <c r="EU247" s="93"/>
      <c r="EV247" s="93"/>
      <c r="EW247" s="93"/>
      <c r="EX247" s="93"/>
      <c r="EY247" s="93"/>
      <c r="EZ247" s="93"/>
      <c r="FA247" s="93"/>
      <c r="FB247" s="93"/>
      <c r="FC247" s="93"/>
    </row>
    <row r="248" spans="2:159" s="210" customFormat="1" x14ac:dyDescent="0.3">
      <c r="B248" s="211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93"/>
      <c r="BJ248" s="93"/>
      <c r="BK248" s="93"/>
      <c r="BL248" s="93"/>
      <c r="BM248" s="93"/>
      <c r="BN248" s="93"/>
      <c r="BO248" s="93"/>
      <c r="BP248" s="93"/>
      <c r="BQ248" s="93"/>
      <c r="BR248" s="93"/>
      <c r="BS248" s="93"/>
      <c r="BT248" s="93"/>
      <c r="BU248" s="93"/>
      <c r="BV248" s="93"/>
      <c r="BW248" s="93"/>
      <c r="BX248" s="93"/>
      <c r="BY248" s="93"/>
      <c r="BZ248" s="93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93"/>
      <c r="EI248" s="93"/>
      <c r="EJ248" s="93"/>
      <c r="EK248" s="93"/>
      <c r="EL248" s="93"/>
      <c r="EM248" s="93"/>
      <c r="EN248" s="93"/>
      <c r="EO248" s="93"/>
      <c r="EP248" s="93"/>
      <c r="EQ248" s="93"/>
      <c r="ER248" s="93"/>
      <c r="ES248" s="93"/>
      <c r="ET248" s="93"/>
      <c r="EU248" s="93"/>
      <c r="EV248" s="93"/>
      <c r="EW248" s="93"/>
      <c r="EX248" s="93"/>
      <c r="EY248" s="93"/>
      <c r="EZ248" s="93"/>
      <c r="FA248" s="93"/>
      <c r="FB248" s="93"/>
      <c r="FC248" s="93"/>
    </row>
    <row r="249" spans="2:159" s="210" customFormat="1" x14ac:dyDescent="0.3">
      <c r="B249" s="211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93"/>
      <c r="BJ249" s="93"/>
      <c r="BK249" s="93"/>
      <c r="BL249" s="93"/>
      <c r="BM249" s="93"/>
      <c r="BN249" s="93"/>
      <c r="BO249" s="93"/>
      <c r="BP249" s="93"/>
      <c r="BQ249" s="93"/>
      <c r="BR249" s="93"/>
      <c r="BS249" s="93"/>
      <c r="BT249" s="93"/>
      <c r="BU249" s="93"/>
      <c r="BV249" s="93"/>
      <c r="BW249" s="93"/>
      <c r="BX249" s="93"/>
      <c r="BY249" s="93"/>
      <c r="BZ249" s="93"/>
      <c r="CA249" s="93"/>
      <c r="CB249" s="93"/>
      <c r="CC249" s="93"/>
      <c r="CD249" s="93"/>
      <c r="CE249" s="93"/>
      <c r="CF249" s="93"/>
      <c r="CG249" s="93"/>
      <c r="CH249" s="93"/>
      <c r="CI249" s="93"/>
      <c r="CJ249" s="93"/>
      <c r="CK249" s="93"/>
      <c r="CL249" s="93"/>
      <c r="CM249" s="93"/>
      <c r="CN249" s="93"/>
      <c r="CO249" s="93"/>
      <c r="CP249" s="93"/>
      <c r="CQ249" s="93"/>
      <c r="CR249" s="93"/>
      <c r="CS249" s="93"/>
      <c r="CT249" s="93"/>
      <c r="CU249" s="93"/>
      <c r="CV249" s="93"/>
      <c r="CW249" s="93"/>
      <c r="CX249" s="93"/>
      <c r="CY249" s="93"/>
      <c r="CZ249" s="93"/>
      <c r="DA249" s="93"/>
      <c r="DB249" s="93"/>
      <c r="DC249" s="93"/>
      <c r="DD249" s="93"/>
      <c r="DE249" s="93"/>
      <c r="DF249" s="93"/>
      <c r="DG249" s="93"/>
      <c r="DH249" s="93"/>
      <c r="DI249" s="93"/>
      <c r="DJ249" s="93"/>
      <c r="DK249" s="93"/>
      <c r="DL249" s="93"/>
      <c r="DM249" s="93"/>
      <c r="DN249" s="93"/>
      <c r="DO249" s="93"/>
      <c r="DP249" s="93"/>
      <c r="DQ249" s="93"/>
      <c r="DR249" s="93"/>
      <c r="DS249" s="93"/>
      <c r="DT249" s="93"/>
      <c r="DU249" s="93"/>
      <c r="DV249" s="93"/>
      <c r="DW249" s="93"/>
      <c r="DX249" s="93"/>
      <c r="DY249" s="93"/>
      <c r="DZ249" s="93"/>
      <c r="EA249" s="93"/>
      <c r="EB249" s="93"/>
      <c r="EC249" s="93"/>
      <c r="ED249" s="93"/>
      <c r="EE249" s="93"/>
      <c r="EF249" s="93"/>
      <c r="EG249" s="93"/>
      <c r="EH249" s="93"/>
      <c r="EI249" s="93"/>
      <c r="EJ249" s="93"/>
      <c r="EK249" s="93"/>
      <c r="EL249" s="93"/>
      <c r="EM249" s="93"/>
      <c r="EN249" s="93"/>
      <c r="EO249" s="93"/>
      <c r="EP249" s="93"/>
      <c r="EQ249" s="93"/>
      <c r="ER249" s="93"/>
      <c r="ES249" s="93"/>
      <c r="ET249" s="93"/>
      <c r="EU249" s="93"/>
      <c r="EV249" s="93"/>
      <c r="EW249" s="93"/>
      <c r="EX249" s="93"/>
      <c r="EY249" s="93"/>
      <c r="EZ249" s="93"/>
      <c r="FA249" s="93"/>
      <c r="FB249" s="93"/>
      <c r="FC249" s="93"/>
    </row>
    <row r="250" spans="2:159" s="210" customFormat="1" x14ac:dyDescent="0.3">
      <c r="B250" s="211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93"/>
      <c r="BJ250" s="93"/>
      <c r="BK250" s="93"/>
      <c r="BL250" s="93"/>
      <c r="BM250" s="93"/>
      <c r="BN250" s="93"/>
      <c r="BO250" s="93"/>
      <c r="BP250" s="93"/>
      <c r="BQ250" s="93"/>
      <c r="BR250" s="93"/>
      <c r="BS250" s="93"/>
      <c r="BT250" s="93"/>
      <c r="BU250" s="93"/>
      <c r="BV250" s="93"/>
      <c r="BW250" s="93"/>
      <c r="BX250" s="93"/>
      <c r="BY250" s="93"/>
      <c r="BZ250" s="93"/>
      <c r="CA250" s="93"/>
      <c r="CB250" s="93"/>
      <c r="CC250" s="93"/>
      <c r="CD250" s="93"/>
      <c r="CE250" s="93"/>
      <c r="CF250" s="93"/>
      <c r="CG250" s="93"/>
      <c r="CH250" s="93"/>
      <c r="CI250" s="93"/>
      <c r="CJ250" s="93"/>
      <c r="CK250" s="93"/>
      <c r="CL250" s="93"/>
      <c r="CM250" s="93"/>
      <c r="CN250" s="93"/>
      <c r="CO250" s="93"/>
      <c r="CP250" s="93"/>
      <c r="CQ250" s="93"/>
      <c r="CR250" s="93"/>
      <c r="CS250" s="93"/>
      <c r="CT250" s="93"/>
      <c r="CU250" s="93"/>
      <c r="CV250" s="93"/>
      <c r="CW250" s="93"/>
      <c r="CX250" s="93"/>
      <c r="CY250" s="93"/>
      <c r="CZ250" s="93"/>
      <c r="DA250" s="93"/>
      <c r="DB250" s="93"/>
      <c r="DC250" s="93"/>
      <c r="DD250" s="93"/>
      <c r="DE250" s="93"/>
      <c r="DF250" s="93"/>
      <c r="DG250" s="93"/>
      <c r="DH250" s="93"/>
      <c r="DI250" s="93"/>
      <c r="DJ250" s="93"/>
      <c r="DK250" s="93"/>
      <c r="DL250" s="93"/>
      <c r="DM250" s="93"/>
      <c r="DN250" s="93"/>
      <c r="DO250" s="93"/>
      <c r="DP250" s="93"/>
      <c r="DQ250" s="93"/>
      <c r="DR250" s="93"/>
      <c r="DS250" s="93"/>
      <c r="DT250" s="93"/>
      <c r="DU250" s="93"/>
      <c r="DV250" s="93"/>
      <c r="DW250" s="93"/>
      <c r="DX250" s="93"/>
      <c r="DY250" s="93"/>
      <c r="DZ250" s="93"/>
      <c r="EA250" s="93"/>
      <c r="EB250" s="93"/>
      <c r="EC250" s="93"/>
      <c r="ED250" s="93"/>
      <c r="EE250" s="93"/>
      <c r="EF250" s="93"/>
      <c r="EG250" s="93"/>
      <c r="EH250" s="93"/>
      <c r="EI250" s="93"/>
      <c r="EJ250" s="93"/>
      <c r="EK250" s="93"/>
      <c r="EL250" s="93"/>
      <c r="EM250" s="93"/>
      <c r="EN250" s="93"/>
      <c r="EO250" s="93"/>
      <c r="EP250" s="93"/>
      <c r="EQ250" s="93"/>
      <c r="ER250" s="93"/>
      <c r="ES250" s="93"/>
      <c r="ET250" s="93"/>
      <c r="EU250" s="93"/>
      <c r="EV250" s="93"/>
      <c r="EW250" s="93"/>
      <c r="EX250" s="93"/>
      <c r="EY250" s="93"/>
      <c r="EZ250" s="93"/>
      <c r="FA250" s="93"/>
      <c r="FB250" s="93"/>
      <c r="FC250" s="93"/>
    </row>
    <row r="251" spans="2:159" s="210" customFormat="1" x14ac:dyDescent="0.3">
      <c r="B251" s="211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  <c r="BS251" s="93"/>
      <c r="BT251" s="93"/>
      <c r="BU251" s="93"/>
      <c r="BV251" s="93"/>
      <c r="BW251" s="93"/>
      <c r="BX251" s="93"/>
      <c r="BY251" s="93"/>
      <c r="BZ251" s="93"/>
      <c r="CA251" s="93"/>
      <c r="CB251" s="93"/>
      <c r="CC251" s="93"/>
      <c r="CD251" s="93"/>
      <c r="CE251" s="93"/>
      <c r="CF251" s="93"/>
      <c r="CG251" s="93"/>
      <c r="CH251" s="93"/>
      <c r="CI251" s="93"/>
      <c r="CJ251" s="93"/>
      <c r="CK251" s="93"/>
      <c r="CL251" s="93"/>
      <c r="CM251" s="93"/>
      <c r="CN251" s="93"/>
      <c r="CO251" s="93"/>
      <c r="CP251" s="93"/>
      <c r="CQ251" s="93"/>
      <c r="CR251" s="93"/>
      <c r="CS251" s="93"/>
      <c r="CT251" s="93"/>
      <c r="CU251" s="93"/>
      <c r="CV251" s="93"/>
      <c r="CW251" s="93"/>
      <c r="CX251" s="93"/>
      <c r="CY251" s="93"/>
      <c r="CZ251" s="93"/>
      <c r="DA251" s="93"/>
      <c r="DB251" s="93"/>
      <c r="DC251" s="93"/>
      <c r="DD251" s="93"/>
      <c r="DE251" s="93"/>
      <c r="DF251" s="93"/>
      <c r="DG251" s="93"/>
      <c r="DH251" s="93"/>
      <c r="DI251" s="93"/>
      <c r="DJ251" s="93"/>
      <c r="DK251" s="93"/>
      <c r="DL251" s="93"/>
      <c r="DM251" s="93"/>
      <c r="DN251" s="93"/>
      <c r="DO251" s="93"/>
      <c r="DP251" s="93"/>
      <c r="DQ251" s="93"/>
      <c r="DR251" s="93"/>
      <c r="DS251" s="93"/>
      <c r="DT251" s="93"/>
      <c r="DU251" s="93"/>
      <c r="DV251" s="93"/>
      <c r="DW251" s="93"/>
      <c r="DX251" s="93"/>
      <c r="DY251" s="93"/>
      <c r="DZ251" s="93"/>
      <c r="EA251" s="93"/>
      <c r="EB251" s="93"/>
      <c r="EC251" s="93"/>
      <c r="ED251" s="93"/>
      <c r="EE251" s="93"/>
      <c r="EF251" s="93"/>
      <c r="EG251" s="93"/>
      <c r="EH251" s="93"/>
      <c r="EI251" s="93"/>
      <c r="EJ251" s="93"/>
      <c r="EK251" s="93"/>
      <c r="EL251" s="93"/>
      <c r="EM251" s="93"/>
      <c r="EN251" s="93"/>
      <c r="EO251" s="93"/>
      <c r="EP251" s="93"/>
      <c r="EQ251" s="93"/>
      <c r="ER251" s="93"/>
      <c r="ES251" s="93"/>
      <c r="ET251" s="93"/>
      <c r="EU251" s="93"/>
      <c r="EV251" s="93"/>
      <c r="EW251" s="93"/>
      <c r="EX251" s="93"/>
      <c r="EY251" s="93"/>
      <c r="EZ251" s="93"/>
      <c r="FA251" s="93"/>
      <c r="FB251" s="93"/>
      <c r="FC251" s="93"/>
    </row>
    <row r="252" spans="2:159" s="210" customFormat="1" x14ac:dyDescent="0.3">
      <c r="B252" s="211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3"/>
      <c r="BR252" s="93"/>
      <c r="BS252" s="93"/>
      <c r="BT252" s="93"/>
      <c r="BU252" s="93"/>
      <c r="BV252" s="93"/>
      <c r="BW252" s="93"/>
      <c r="BX252" s="93"/>
      <c r="BY252" s="93"/>
      <c r="BZ252" s="93"/>
      <c r="CA252" s="93"/>
      <c r="CB252" s="93"/>
      <c r="CC252" s="93"/>
      <c r="CD252" s="93"/>
      <c r="CE252" s="93"/>
      <c r="CF252" s="93"/>
      <c r="CG252" s="93"/>
      <c r="CH252" s="93"/>
      <c r="CI252" s="93"/>
      <c r="CJ252" s="93"/>
      <c r="CK252" s="93"/>
      <c r="CL252" s="93"/>
      <c r="CM252" s="93"/>
      <c r="CN252" s="93"/>
      <c r="CO252" s="93"/>
      <c r="CP252" s="93"/>
      <c r="CQ252" s="93"/>
      <c r="CR252" s="93"/>
      <c r="CS252" s="93"/>
      <c r="CT252" s="93"/>
      <c r="CU252" s="93"/>
      <c r="CV252" s="93"/>
      <c r="CW252" s="93"/>
      <c r="CX252" s="93"/>
      <c r="CY252" s="93"/>
      <c r="CZ252" s="93"/>
      <c r="DA252" s="93"/>
      <c r="DB252" s="93"/>
      <c r="DC252" s="93"/>
      <c r="DD252" s="93"/>
      <c r="DE252" s="93"/>
      <c r="DF252" s="93"/>
      <c r="DG252" s="93"/>
      <c r="DH252" s="93"/>
      <c r="DI252" s="93"/>
      <c r="DJ252" s="93"/>
      <c r="DK252" s="93"/>
      <c r="DL252" s="93"/>
      <c r="DM252" s="93"/>
      <c r="DN252" s="93"/>
      <c r="DO252" s="93"/>
      <c r="DP252" s="93"/>
      <c r="DQ252" s="93"/>
      <c r="DR252" s="93"/>
      <c r="DS252" s="93"/>
      <c r="DT252" s="93"/>
      <c r="DU252" s="93"/>
      <c r="DV252" s="93"/>
      <c r="DW252" s="93"/>
      <c r="DX252" s="93"/>
      <c r="DY252" s="93"/>
      <c r="DZ252" s="93"/>
      <c r="EA252" s="93"/>
      <c r="EB252" s="93"/>
      <c r="EC252" s="93"/>
      <c r="ED252" s="93"/>
      <c r="EE252" s="93"/>
      <c r="EF252" s="93"/>
      <c r="EG252" s="93"/>
      <c r="EH252" s="93"/>
      <c r="EI252" s="93"/>
      <c r="EJ252" s="93"/>
      <c r="EK252" s="93"/>
      <c r="EL252" s="93"/>
      <c r="EM252" s="93"/>
      <c r="EN252" s="93"/>
      <c r="EO252" s="93"/>
      <c r="EP252" s="93"/>
      <c r="EQ252" s="93"/>
      <c r="ER252" s="93"/>
      <c r="ES252" s="93"/>
      <c r="ET252" s="93"/>
      <c r="EU252" s="93"/>
      <c r="EV252" s="93"/>
      <c r="EW252" s="93"/>
      <c r="EX252" s="93"/>
      <c r="EY252" s="93"/>
      <c r="EZ252" s="93"/>
      <c r="FA252" s="93"/>
      <c r="FB252" s="93"/>
      <c r="FC252" s="93"/>
    </row>
    <row r="253" spans="2:159" s="210" customFormat="1" x14ac:dyDescent="0.3">
      <c r="B253" s="211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93"/>
      <c r="BJ253" s="93"/>
      <c r="BK253" s="93"/>
      <c r="BL253" s="93"/>
      <c r="BM253" s="93"/>
      <c r="BN253" s="93"/>
      <c r="BO253" s="93"/>
      <c r="BP253" s="93"/>
      <c r="BQ253" s="93"/>
      <c r="BR253" s="93"/>
      <c r="BS253" s="93"/>
      <c r="BT253" s="93"/>
      <c r="BU253" s="93"/>
      <c r="BV253" s="93"/>
      <c r="BW253" s="93"/>
      <c r="BX253" s="93"/>
      <c r="BY253" s="93"/>
      <c r="BZ253" s="93"/>
      <c r="CA253" s="93"/>
      <c r="CB253" s="93"/>
      <c r="CC253" s="93"/>
      <c r="CD253" s="93"/>
      <c r="CE253" s="93"/>
      <c r="CF253" s="93"/>
      <c r="CG253" s="93"/>
      <c r="CH253" s="93"/>
      <c r="CI253" s="93"/>
      <c r="CJ253" s="93"/>
      <c r="CK253" s="93"/>
      <c r="CL253" s="93"/>
      <c r="CM253" s="93"/>
      <c r="CN253" s="93"/>
      <c r="CO253" s="93"/>
      <c r="CP253" s="93"/>
      <c r="CQ253" s="93"/>
      <c r="CR253" s="93"/>
      <c r="CS253" s="93"/>
      <c r="CT253" s="93"/>
      <c r="CU253" s="93"/>
      <c r="CV253" s="93"/>
      <c r="CW253" s="93"/>
      <c r="CX253" s="93"/>
      <c r="CY253" s="93"/>
      <c r="CZ253" s="93"/>
      <c r="DA253" s="93"/>
      <c r="DB253" s="93"/>
      <c r="DC253" s="93"/>
      <c r="DD253" s="93"/>
      <c r="DE253" s="93"/>
      <c r="DF253" s="93"/>
      <c r="DG253" s="93"/>
      <c r="DH253" s="93"/>
      <c r="DI253" s="93"/>
      <c r="DJ253" s="93"/>
      <c r="DK253" s="93"/>
      <c r="DL253" s="93"/>
      <c r="DM253" s="93"/>
      <c r="DN253" s="93"/>
      <c r="DO253" s="93"/>
      <c r="DP253" s="93"/>
      <c r="DQ253" s="93"/>
      <c r="DR253" s="93"/>
      <c r="DS253" s="93"/>
      <c r="DT253" s="93"/>
      <c r="DU253" s="93"/>
      <c r="DV253" s="93"/>
      <c r="DW253" s="93"/>
      <c r="DX253" s="93"/>
      <c r="DY253" s="93"/>
      <c r="DZ253" s="93"/>
      <c r="EA253" s="93"/>
      <c r="EB253" s="93"/>
      <c r="EC253" s="93"/>
      <c r="ED253" s="93"/>
      <c r="EE253" s="93"/>
      <c r="EF253" s="93"/>
      <c r="EG253" s="93"/>
      <c r="EH253" s="93"/>
      <c r="EI253" s="93"/>
      <c r="EJ253" s="93"/>
      <c r="EK253" s="93"/>
      <c r="EL253" s="93"/>
      <c r="EM253" s="93"/>
      <c r="EN253" s="93"/>
      <c r="EO253" s="93"/>
      <c r="EP253" s="93"/>
      <c r="EQ253" s="93"/>
      <c r="ER253" s="93"/>
      <c r="ES253" s="93"/>
      <c r="ET253" s="93"/>
      <c r="EU253" s="93"/>
      <c r="EV253" s="93"/>
      <c r="EW253" s="93"/>
      <c r="EX253" s="93"/>
      <c r="EY253" s="93"/>
      <c r="EZ253" s="93"/>
      <c r="FA253" s="93"/>
      <c r="FB253" s="93"/>
      <c r="FC253" s="93"/>
    </row>
    <row r="254" spans="2:159" s="210" customFormat="1" x14ac:dyDescent="0.3">
      <c r="B254" s="211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  <c r="CY254" s="93"/>
      <c r="CZ254" s="93"/>
      <c r="DA254" s="93"/>
      <c r="DB254" s="93"/>
      <c r="DC254" s="93"/>
      <c r="DD254" s="93"/>
      <c r="DE254" s="93"/>
      <c r="DF254" s="93"/>
      <c r="DG254" s="93"/>
      <c r="DH254" s="93"/>
      <c r="DI254" s="93"/>
      <c r="DJ254" s="93"/>
      <c r="DK254" s="93"/>
      <c r="DL254" s="93"/>
      <c r="DM254" s="93"/>
      <c r="DN254" s="93"/>
      <c r="DO254" s="93"/>
      <c r="DP254" s="93"/>
      <c r="DQ254" s="93"/>
      <c r="DR254" s="93"/>
      <c r="DS254" s="93"/>
      <c r="DT254" s="93"/>
      <c r="DU254" s="93"/>
      <c r="DV254" s="93"/>
      <c r="DW254" s="93"/>
      <c r="DX254" s="93"/>
      <c r="DY254" s="93"/>
      <c r="DZ254" s="93"/>
      <c r="EA254" s="93"/>
      <c r="EB254" s="93"/>
      <c r="EC254" s="93"/>
      <c r="ED254" s="93"/>
      <c r="EE254" s="93"/>
      <c r="EF254" s="93"/>
      <c r="EG254" s="93"/>
      <c r="EH254" s="93"/>
      <c r="EI254" s="93"/>
      <c r="EJ254" s="93"/>
      <c r="EK254" s="93"/>
      <c r="EL254" s="93"/>
      <c r="EM254" s="93"/>
      <c r="EN254" s="93"/>
      <c r="EO254" s="93"/>
      <c r="EP254" s="93"/>
      <c r="EQ254" s="93"/>
      <c r="ER254" s="93"/>
      <c r="ES254" s="93"/>
      <c r="ET254" s="93"/>
      <c r="EU254" s="93"/>
      <c r="EV254" s="93"/>
      <c r="EW254" s="93"/>
      <c r="EX254" s="93"/>
      <c r="EY254" s="93"/>
      <c r="EZ254" s="93"/>
      <c r="FA254" s="93"/>
      <c r="FB254" s="93"/>
      <c r="FC254" s="93"/>
    </row>
    <row r="255" spans="2:159" s="210" customFormat="1" x14ac:dyDescent="0.3">
      <c r="B255" s="211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93"/>
      <c r="BJ255" s="93"/>
      <c r="BK255" s="93"/>
      <c r="BL255" s="93"/>
      <c r="BM255" s="93"/>
      <c r="BN255" s="93"/>
      <c r="BO255" s="93"/>
      <c r="BP255" s="93"/>
      <c r="BQ255" s="93"/>
      <c r="BR255" s="93"/>
      <c r="BS255" s="93"/>
      <c r="BT255" s="93"/>
      <c r="BU255" s="93"/>
      <c r="BV255" s="93"/>
      <c r="BW255" s="93"/>
      <c r="BX255" s="93"/>
      <c r="BY255" s="93"/>
      <c r="BZ255" s="93"/>
      <c r="CA255" s="93"/>
      <c r="CB255" s="93"/>
      <c r="CC255" s="93"/>
      <c r="CD255" s="93"/>
      <c r="CE255" s="93"/>
      <c r="CF255" s="93"/>
      <c r="CG255" s="93"/>
      <c r="CH255" s="93"/>
      <c r="CI255" s="93"/>
      <c r="CJ255" s="93"/>
      <c r="CK255" s="93"/>
      <c r="CL255" s="93"/>
      <c r="CM255" s="93"/>
      <c r="CN255" s="93"/>
      <c r="CO255" s="93"/>
      <c r="CP255" s="93"/>
      <c r="CQ255" s="93"/>
      <c r="CR255" s="93"/>
      <c r="CS255" s="93"/>
      <c r="CT255" s="93"/>
      <c r="CU255" s="93"/>
      <c r="CV255" s="93"/>
      <c r="CW255" s="93"/>
      <c r="CX255" s="93"/>
      <c r="CY255" s="93"/>
      <c r="CZ255" s="93"/>
      <c r="DA255" s="93"/>
      <c r="DB255" s="93"/>
      <c r="DC255" s="93"/>
      <c r="DD255" s="93"/>
      <c r="DE255" s="93"/>
      <c r="DF255" s="93"/>
      <c r="DG255" s="93"/>
      <c r="DH255" s="93"/>
      <c r="DI255" s="93"/>
      <c r="DJ255" s="93"/>
      <c r="DK255" s="93"/>
      <c r="DL255" s="93"/>
      <c r="DM255" s="93"/>
      <c r="DN255" s="93"/>
      <c r="DO255" s="93"/>
      <c r="DP255" s="93"/>
      <c r="DQ255" s="93"/>
      <c r="DR255" s="93"/>
      <c r="DS255" s="93"/>
      <c r="DT255" s="93"/>
      <c r="DU255" s="93"/>
      <c r="DV255" s="93"/>
      <c r="DW255" s="93"/>
      <c r="DX255" s="93"/>
      <c r="DY255" s="93"/>
      <c r="DZ255" s="93"/>
      <c r="EA255" s="93"/>
      <c r="EB255" s="93"/>
      <c r="EC255" s="93"/>
      <c r="ED255" s="93"/>
      <c r="EE255" s="93"/>
      <c r="EF255" s="93"/>
      <c r="EG255" s="93"/>
      <c r="EH255" s="93"/>
      <c r="EI255" s="93"/>
      <c r="EJ255" s="93"/>
      <c r="EK255" s="93"/>
      <c r="EL255" s="93"/>
      <c r="EM255" s="93"/>
      <c r="EN255" s="93"/>
      <c r="EO255" s="93"/>
      <c r="EP255" s="93"/>
      <c r="EQ255" s="93"/>
      <c r="ER255" s="93"/>
      <c r="ES255" s="93"/>
      <c r="ET255" s="93"/>
      <c r="EU255" s="93"/>
      <c r="EV255" s="93"/>
      <c r="EW255" s="93"/>
      <c r="EX255" s="93"/>
      <c r="EY255" s="93"/>
      <c r="EZ255" s="93"/>
      <c r="FA255" s="93"/>
      <c r="FB255" s="93"/>
      <c r="FC255" s="93"/>
    </row>
    <row r="256" spans="2:159" s="210" customFormat="1" x14ac:dyDescent="0.3">
      <c r="B256" s="211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93"/>
      <c r="BJ256" s="93"/>
      <c r="BK256" s="93"/>
      <c r="BL256" s="93"/>
      <c r="BM256" s="93"/>
      <c r="BN256" s="93"/>
      <c r="BO256" s="93"/>
      <c r="BP256" s="93"/>
      <c r="BQ256" s="93"/>
      <c r="BR256" s="93"/>
      <c r="BS256" s="93"/>
      <c r="BT256" s="93"/>
      <c r="BU256" s="93"/>
      <c r="BV256" s="93"/>
      <c r="BW256" s="93"/>
      <c r="BX256" s="93"/>
      <c r="BY256" s="93"/>
      <c r="BZ256" s="93"/>
      <c r="CA256" s="93"/>
      <c r="CB256" s="93"/>
      <c r="CC256" s="93"/>
      <c r="CD256" s="93"/>
      <c r="CE256" s="93"/>
      <c r="CF256" s="93"/>
      <c r="CG256" s="93"/>
      <c r="CH256" s="93"/>
      <c r="CI256" s="93"/>
      <c r="CJ256" s="93"/>
      <c r="CK256" s="93"/>
      <c r="CL256" s="93"/>
      <c r="CM256" s="93"/>
      <c r="CN256" s="93"/>
      <c r="CO256" s="93"/>
      <c r="CP256" s="93"/>
      <c r="CQ256" s="93"/>
      <c r="CR256" s="93"/>
      <c r="CS256" s="93"/>
      <c r="CT256" s="93"/>
      <c r="CU256" s="93"/>
      <c r="CV256" s="93"/>
      <c r="CW256" s="93"/>
      <c r="CX256" s="93"/>
      <c r="CY256" s="93"/>
      <c r="CZ256" s="93"/>
      <c r="DA256" s="93"/>
      <c r="DB256" s="93"/>
      <c r="DC256" s="93"/>
      <c r="DD256" s="93"/>
      <c r="DE256" s="93"/>
      <c r="DF256" s="93"/>
      <c r="DG256" s="93"/>
      <c r="DH256" s="93"/>
      <c r="DI256" s="93"/>
      <c r="DJ256" s="93"/>
      <c r="DK256" s="93"/>
      <c r="DL256" s="93"/>
      <c r="DM256" s="93"/>
      <c r="DN256" s="93"/>
      <c r="DO256" s="93"/>
      <c r="DP256" s="93"/>
      <c r="DQ256" s="93"/>
      <c r="DR256" s="93"/>
      <c r="DS256" s="93"/>
      <c r="DT256" s="93"/>
      <c r="DU256" s="93"/>
      <c r="DV256" s="93"/>
      <c r="DW256" s="93"/>
      <c r="DX256" s="93"/>
      <c r="DY256" s="93"/>
      <c r="DZ256" s="93"/>
      <c r="EA256" s="93"/>
      <c r="EB256" s="93"/>
      <c r="EC256" s="93"/>
      <c r="ED256" s="93"/>
      <c r="EE256" s="93"/>
      <c r="EF256" s="93"/>
      <c r="EG256" s="93"/>
      <c r="EH256" s="93"/>
      <c r="EI256" s="93"/>
      <c r="EJ256" s="93"/>
      <c r="EK256" s="93"/>
      <c r="EL256" s="93"/>
      <c r="EM256" s="93"/>
      <c r="EN256" s="93"/>
      <c r="EO256" s="93"/>
      <c r="EP256" s="93"/>
      <c r="EQ256" s="93"/>
      <c r="ER256" s="93"/>
      <c r="ES256" s="93"/>
      <c r="ET256" s="93"/>
      <c r="EU256" s="93"/>
      <c r="EV256" s="93"/>
      <c r="EW256" s="93"/>
      <c r="EX256" s="93"/>
      <c r="EY256" s="93"/>
      <c r="EZ256" s="93"/>
      <c r="FA256" s="93"/>
      <c r="FB256" s="93"/>
      <c r="FC256" s="93"/>
    </row>
    <row r="257" spans="2:159" s="210" customFormat="1" x14ac:dyDescent="0.3">
      <c r="B257" s="211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93"/>
      <c r="BJ257" s="93"/>
      <c r="BK257" s="93"/>
      <c r="BL257" s="93"/>
      <c r="BM257" s="93"/>
      <c r="BN257" s="93"/>
      <c r="BO257" s="93"/>
      <c r="BP257" s="93"/>
      <c r="BQ257" s="93"/>
      <c r="BR257" s="93"/>
      <c r="BS257" s="93"/>
      <c r="BT257" s="93"/>
      <c r="BU257" s="93"/>
      <c r="BV257" s="93"/>
      <c r="BW257" s="93"/>
      <c r="BX257" s="93"/>
      <c r="BY257" s="93"/>
      <c r="BZ257" s="93"/>
      <c r="CA257" s="93"/>
      <c r="CB257" s="93"/>
      <c r="CC257" s="93"/>
      <c r="CD257" s="93"/>
      <c r="CE257" s="93"/>
      <c r="CF257" s="93"/>
      <c r="CG257" s="93"/>
      <c r="CH257" s="93"/>
      <c r="CI257" s="93"/>
      <c r="CJ257" s="93"/>
      <c r="CK257" s="93"/>
      <c r="CL257" s="93"/>
      <c r="CM257" s="93"/>
      <c r="CN257" s="93"/>
      <c r="CO257" s="93"/>
      <c r="CP257" s="93"/>
      <c r="CQ257" s="93"/>
      <c r="CR257" s="93"/>
      <c r="CS257" s="93"/>
      <c r="CT257" s="93"/>
      <c r="CU257" s="93"/>
      <c r="CV257" s="93"/>
      <c r="CW257" s="93"/>
      <c r="CX257" s="93"/>
      <c r="CY257" s="93"/>
      <c r="CZ257" s="93"/>
      <c r="DA257" s="93"/>
      <c r="DB257" s="93"/>
      <c r="DC257" s="93"/>
      <c r="DD257" s="93"/>
      <c r="DE257" s="93"/>
      <c r="DF257" s="93"/>
      <c r="DG257" s="93"/>
      <c r="DH257" s="93"/>
      <c r="DI257" s="93"/>
      <c r="DJ257" s="93"/>
      <c r="DK257" s="93"/>
      <c r="DL257" s="93"/>
      <c r="DM257" s="93"/>
      <c r="DN257" s="93"/>
      <c r="DO257" s="93"/>
      <c r="DP257" s="93"/>
      <c r="DQ257" s="93"/>
      <c r="DR257" s="93"/>
      <c r="DS257" s="93"/>
      <c r="DT257" s="93"/>
      <c r="DU257" s="93"/>
      <c r="DV257" s="93"/>
      <c r="DW257" s="93"/>
      <c r="DX257" s="93"/>
      <c r="DY257" s="93"/>
      <c r="DZ257" s="93"/>
      <c r="EA257" s="93"/>
      <c r="EB257" s="93"/>
      <c r="EC257" s="93"/>
      <c r="ED257" s="93"/>
      <c r="EE257" s="93"/>
      <c r="EF257" s="93"/>
      <c r="EG257" s="93"/>
      <c r="EH257" s="93"/>
      <c r="EI257" s="93"/>
      <c r="EJ257" s="93"/>
      <c r="EK257" s="93"/>
      <c r="EL257" s="93"/>
      <c r="EM257" s="93"/>
      <c r="EN257" s="93"/>
      <c r="EO257" s="93"/>
      <c r="EP257" s="93"/>
      <c r="EQ257" s="93"/>
      <c r="ER257" s="93"/>
      <c r="ES257" s="93"/>
      <c r="ET257" s="93"/>
      <c r="EU257" s="93"/>
      <c r="EV257" s="93"/>
      <c r="EW257" s="93"/>
      <c r="EX257" s="93"/>
      <c r="EY257" s="93"/>
      <c r="EZ257" s="93"/>
      <c r="FA257" s="93"/>
      <c r="FB257" s="93"/>
      <c r="FC257" s="93"/>
    </row>
    <row r="258" spans="2:159" s="210" customFormat="1" x14ac:dyDescent="0.3">
      <c r="B258" s="211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93"/>
      <c r="BJ258" s="93"/>
      <c r="BK258" s="93"/>
      <c r="BL258" s="93"/>
      <c r="BM258" s="93"/>
      <c r="BN258" s="93"/>
      <c r="BO258" s="93"/>
      <c r="BP258" s="93"/>
      <c r="BQ258" s="93"/>
      <c r="BR258" s="93"/>
      <c r="BS258" s="93"/>
      <c r="BT258" s="93"/>
      <c r="BU258" s="93"/>
      <c r="BV258" s="93"/>
      <c r="BW258" s="93"/>
      <c r="BX258" s="93"/>
      <c r="BY258" s="93"/>
      <c r="BZ258" s="93"/>
      <c r="CA258" s="93"/>
      <c r="CB258" s="93"/>
      <c r="CC258" s="93"/>
      <c r="CD258" s="93"/>
      <c r="CE258" s="93"/>
      <c r="CF258" s="93"/>
      <c r="CG258" s="93"/>
      <c r="CH258" s="93"/>
      <c r="CI258" s="93"/>
      <c r="CJ258" s="93"/>
      <c r="CK258" s="93"/>
      <c r="CL258" s="93"/>
      <c r="CM258" s="93"/>
      <c r="CN258" s="93"/>
      <c r="CO258" s="93"/>
      <c r="CP258" s="93"/>
      <c r="CQ258" s="93"/>
      <c r="CR258" s="93"/>
      <c r="CS258" s="93"/>
      <c r="CT258" s="93"/>
      <c r="CU258" s="93"/>
      <c r="CV258" s="93"/>
      <c r="CW258" s="93"/>
      <c r="CX258" s="93"/>
      <c r="CY258" s="93"/>
      <c r="CZ258" s="93"/>
      <c r="DA258" s="93"/>
      <c r="DB258" s="93"/>
      <c r="DC258" s="93"/>
      <c r="DD258" s="93"/>
      <c r="DE258" s="93"/>
      <c r="DF258" s="93"/>
      <c r="DG258" s="93"/>
      <c r="DH258" s="93"/>
      <c r="DI258" s="93"/>
      <c r="DJ258" s="93"/>
      <c r="DK258" s="93"/>
      <c r="DL258" s="93"/>
      <c r="DM258" s="93"/>
      <c r="DN258" s="93"/>
      <c r="DO258" s="93"/>
      <c r="DP258" s="93"/>
      <c r="DQ258" s="93"/>
      <c r="DR258" s="93"/>
      <c r="DS258" s="93"/>
      <c r="DT258" s="93"/>
      <c r="DU258" s="93"/>
      <c r="DV258" s="93"/>
      <c r="DW258" s="93"/>
      <c r="DX258" s="93"/>
      <c r="DY258" s="93"/>
      <c r="DZ258" s="93"/>
      <c r="EA258" s="93"/>
      <c r="EB258" s="93"/>
      <c r="EC258" s="93"/>
      <c r="ED258" s="93"/>
      <c r="EE258" s="93"/>
      <c r="EF258" s="93"/>
      <c r="EG258" s="93"/>
      <c r="EH258" s="93"/>
      <c r="EI258" s="93"/>
      <c r="EJ258" s="93"/>
      <c r="EK258" s="93"/>
      <c r="EL258" s="93"/>
      <c r="EM258" s="93"/>
      <c r="EN258" s="93"/>
      <c r="EO258" s="93"/>
      <c r="EP258" s="93"/>
      <c r="EQ258" s="93"/>
      <c r="ER258" s="93"/>
      <c r="ES258" s="93"/>
      <c r="ET258" s="93"/>
      <c r="EU258" s="93"/>
      <c r="EV258" s="93"/>
      <c r="EW258" s="93"/>
      <c r="EX258" s="93"/>
      <c r="EY258" s="93"/>
      <c r="EZ258" s="93"/>
      <c r="FA258" s="93"/>
      <c r="FB258" s="93"/>
      <c r="FC258" s="93"/>
    </row>
    <row r="259" spans="2:159" s="210" customFormat="1" x14ac:dyDescent="0.3">
      <c r="B259" s="211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3"/>
      <c r="BR259" s="93"/>
      <c r="BS259" s="93"/>
      <c r="BT259" s="93"/>
      <c r="BU259" s="93"/>
      <c r="BV259" s="93"/>
      <c r="BW259" s="93"/>
      <c r="BX259" s="93"/>
      <c r="BY259" s="93"/>
      <c r="BZ259" s="93"/>
      <c r="CA259" s="93"/>
      <c r="CB259" s="93"/>
      <c r="CC259" s="93"/>
      <c r="CD259" s="93"/>
      <c r="CE259" s="93"/>
      <c r="CF259" s="93"/>
      <c r="CG259" s="93"/>
      <c r="CH259" s="93"/>
      <c r="CI259" s="93"/>
      <c r="CJ259" s="93"/>
      <c r="CK259" s="93"/>
      <c r="CL259" s="93"/>
      <c r="CM259" s="93"/>
      <c r="CN259" s="93"/>
      <c r="CO259" s="93"/>
      <c r="CP259" s="93"/>
      <c r="CQ259" s="93"/>
      <c r="CR259" s="93"/>
      <c r="CS259" s="93"/>
      <c r="CT259" s="93"/>
      <c r="CU259" s="93"/>
      <c r="CV259" s="93"/>
      <c r="CW259" s="93"/>
      <c r="CX259" s="93"/>
      <c r="CY259" s="93"/>
      <c r="CZ259" s="93"/>
      <c r="DA259" s="93"/>
      <c r="DB259" s="93"/>
      <c r="DC259" s="93"/>
      <c r="DD259" s="93"/>
      <c r="DE259" s="93"/>
      <c r="DF259" s="93"/>
      <c r="DG259" s="93"/>
      <c r="DH259" s="93"/>
      <c r="DI259" s="93"/>
      <c r="DJ259" s="93"/>
      <c r="DK259" s="93"/>
      <c r="DL259" s="93"/>
      <c r="DM259" s="93"/>
      <c r="DN259" s="93"/>
      <c r="DO259" s="93"/>
      <c r="DP259" s="93"/>
      <c r="DQ259" s="93"/>
      <c r="DR259" s="93"/>
      <c r="DS259" s="93"/>
      <c r="DT259" s="93"/>
      <c r="DU259" s="93"/>
      <c r="DV259" s="93"/>
      <c r="DW259" s="93"/>
      <c r="DX259" s="93"/>
      <c r="DY259" s="93"/>
      <c r="DZ259" s="93"/>
      <c r="EA259" s="93"/>
      <c r="EB259" s="93"/>
      <c r="EC259" s="93"/>
      <c r="ED259" s="93"/>
      <c r="EE259" s="93"/>
      <c r="EF259" s="93"/>
      <c r="EG259" s="93"/>
      <c r="EH259" s="93"/>
      <c r="EI259" s="93"/>
      <c r="EJ259" s="93"/>
      <c r="EK259" s="93"/>
      <c r="EL259" s="93"/>
      <c r="EM259" s="93"/>
      <c r="EN259" s="93"/>
      <c r="EO259" s="93"/>
      <c r="EP259" s="93"/>
      <c r="EQ259" s="93"/>
      <c r="ER259" s="93"/>
      <c r="ES259" s="93"/>
      <c r="ET259" s="93"/>
      <c r="EU259" s="93"/>
      <c r="EV259" s="93"/>
      <c r="EW259" s="93"/>
      <c r="EX259" s="93"/>
      <c r="EY259" s="93"/>
      <c r="EZ259" s="93"/>
      <c r="FA259" s="93"/>
      <c r="FB259" s="93"/>
      <c r="FC259" s="93"/>
    </row>
    <row r="260" spans="2:159" s="210" customFormat="1" x14ac:dyDescent="0.3">
      <c r="B260" s="211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93"/>
      <c r="BJ260" s="93"/>
      <c r="BK260" s="93"/>
      <c r="BL260" s="93"/>
      <c r="BM260" s="93"/>
      <c r="BN260" s="93"/>
      <c r="BO260" s="93"/>
      <c r="BP260" s="93"/>
      <c r="BQ260" s="93"/>
      <c r="BR260" s="93"/>
      <c r="BS260" s="93"/>
      <c r="BT260" s="93"/>
      <c r="BU260" s="93"/>
      <c r="BV260" s="93"/>
      <c r="BW260" s="93"/>
      <c r="BX260" s="93"/>
      <c r="BY260" s="93"/>
      <c r="BZ260" s="93"/>
      <c r="CA260" s="93"/>
      <c r="CB260" s="93"/>
      <c r="CC260" s="93"/>
      <c r="CD260" s="93"/>
      <c r="CE260" s="93"/>
      <c r="CF260" s="93"/>
      <c r="CG260" s="93"/>
      <c r="CH260" s="93"/>
      <c r="CI260" s="93"/>
      <c r="CJ260" s="93"/>
      <c r="CK260" s="93"/>
      <c r="CL260" s="93"/>
      <c r="CM260" s="93"/>
      <c r="CN260" s="93"/>
      <c r="CO260" s="93"/>
      <c r="CP260" s="93"/>
      <c r="CQ260" s="93"/>
      <c r="CR260" s="93"/>
      <c r="CS260" s="93"/>
      <c r="CT260" s="93"/>
      <c r="CU260" s="93"/>
      <c r="CV260" s="93"/>
      <c r="CW260" s="93"/>
      <c r="CX260" s="93"/>
      <c r="CY260" s="93"/>
      <c r="CZ260" s="93"/>
      <c r="DA260" s="93"/>
      <c r="DB260" s="93"/>
      <c r="DC260" s="93"/>
      <c r="DD260" s="93"/>
      <c r="DE260" s="93"/>
      <c r="DF260" s="93"/>
      <c r="DG260" s="93"/>
      <c r="DH260" s="93"/>
      <c r="DI260" s="93"/>
      <c r="DJ260" s="93"/>
      <c r="DK260" s="93"/>
      <c r="DL260" s="93"/>
      <c r="DM260" s="93"/>
      <c r="DN260" s="93"/>
      <c r="DO260" s="93"/>
      <c r="DP260" s="93"/>
      <c r="DQ260" s="93"/>
      <c r="DR260" s="93"/>
      <c r="DS260" s="93"/>
      <c r="DT260" s="93"/>
      <c r="DU260" s="93"/>
      <c r="DV260" s="93"/>
      <c r="DW260" s="93"/>
      <c r="DX260" s="93"/>
      <c r="DY260" s="93"/>
      <c r="DZ260" s="93"/>
      <c r="EA260" s="93"/>
      <c r="EB260" s="93"/>
      <c r="EC260" s="93"/>
      <c r="ED260" s="93"/>
      <c r="EE260" s="93"/>
      <c r="EF260" s="93"/>
      <c r="EG260" s="93"/>
      <c r="EH260" s="93"/>
      <c r="EI260" s="93"/>
      <c r="EJ260" s="93"/>
      <c r="EK260" s="93"/>
      <c r="EL260" s="93"/>
      <c r="EM260" s="93"/>
      <c r="EN260" s="93"/>
      <c r="EO260" s="93"/>
      <c r="EP260" s="93"/>
      <c r="EQ260" s="93"/>
      <c r="ER260" s="93"/>
      <c r="ES260" s="93"/>
      <c r="ET260" s="93"/>
      <c r="EU260" s="93"/>
      <c r="EV260" s="93"/>
      <c r="EW260" s="93"/>
      <c r="EX260" s="93"/>
      <c r="EY260" s="93"/>
      <c r="EZ260" s="93"/>
      <c r="FA260" s="93"/>
      <c r="FB260" s="93"/>
      <c r="FC260" s="93"/>
    </row>
    <row r="261" spans="2:159" s="210" customFormat="1" x14ac:dyDescent="0.3">
      <c r="B261" s="211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93"/>
      <c r="BJ261" s="93"/>
      <c r="BK261" s="93"/>
      <c r="BL261" s="93"/>
      <c r="BM261" s="93"/>
      <c r="BN261" s="93"/>
      <c r="BO261" s="93"/>
      <c r="BP261" s="93"/>
      <c r="BQ261" s="93"/>
      <c r="BR261" s="93"/>
      <c r="BS261" s="93"/>
      <c r="BT261" s="93"/>
      <c r="BU261" s="93"/>
      <c r="BV261" s="93"/>
      <c r="BW261" s="93"/>
      <c r="BX261" s="93"/>
      <c r="BY261" s="93"/>
      <c r="BZ261" s="93"/>
      <c r="CA261" s="93"/>
      <c r="CB261" s="93"/>
      <c r="CC261" s="93"/>
      <c r="CD261" s="93"/>
      <c r="CE261" s="93"/>
      <c r="CF261" s="93"/>
      <c r="CG261" s="93"/>
      <c r="CH261" s="93"/>
      <c r="CI261" s="93"/>
      <c r="CJ261" s="93"/>
      <c r="CK261" s="93"/>
      <c r="CL261" s="93"/>
      <c r="CM261" s="93"/>
      <c r="CN261" s="93"/>
      <c r="CO261" s="93"/>
      <c r="CP261" s="93"/>
      <c r="CQ261" s="93"/>
      <c r="CR261" s="93"/>
      <c r="CS261" s="93"/>
      <c r="CT261" s="93"/>
      <c r="CU261" s="93"/>
      <c r="CV261" s="93"/>
      <c r="CW261" s="93"/>
      <c r="CX261" s="93"/>
      <c r="CY261" s="93"/>
      <c r="CZ261" s="93"/>
      <c r="DA261" s="93"/>
      <c r="DB261" s="93"/>
      <c r="DC261" s="93"/>
      <c r="DD261" s="93"/>
      <c r="DE261" s="93"/>
      <c r="DF261" s="93"/>
      <c r="DG261" s="93"/>
      <c r="DH261" s="93"/>
      <c r="DI261" s="93"/>
      <c r="DJ261" s="93"/>
      <c r="DK261" s="93"/>
      <c r="DL261" s="93"/>
      <c r="DM261" s="93"/>
      <c r="DN261" s="93"/>
      <c r="DO261" s="93"/>
      <c r="DP261" s="93"/>
      <c r="DQ261" s="93"/>
      <c r="DR261" s="93"/>
      <c r="DS261" s="93"/>
      <c r="DT261" s="93"/>
      <c r="DU261" s="93"/>
      <c r="DV261" s="93"/>
      <c r="DW261" s="93"/>
      <c r="DX261" s="93"/>
      <c r="DY261" s="93"/>
      <c r="DZ261" s="93"/>
      <c r="EA261" s="93"/>
      <c r="EB261" s="93"/>
      <c r="EC261" s="93"/>
      <c r="ED261" s="93"/>
      <c r="EE261" s="93"/>
      <c r="EF261" s="93"/>
      <c r="EG261" s="93"/>
      <c r="EH261" s="93"/>
      <c r="EI261" s="93"/>
      <c r="EJ261" s="93"/>
      <c r="EK261" s="93"/>
      <c r="EL261" s="93"/>
      <c r="EM261" s="93"/>
      <c r="EN261" s="93"/>
      <c r="EO261" s="93"/>
      <c r="EP261" s="93"/>
      <c r="EQ261" s="93"/>
      <c r="ER261" s="93"/>
      <c r="ES261" s="93"/>
      <c r="ET261" s="93"/>
      <c r="EU261" s="93"/>
      <c r="EV261" s="93"/>
      <c r="EW261" s="93"/>
      <c r="EX261" s="93"/>
      <c r="EY261" s="93"/>
      <c r="EZ261" s="93"/>
      <c r="FA261" s="93"/>
      <c r="FB261" s="93"/>
      <c r="FC261" s="93"/>
    </row>
    <row r="262" spans="2:159" s="210" customFormat="1" x14ac:dyDescent="0.3">
      <c r="B262" s="211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93"/>
      <c r="BJ262" s="93"/>
      <c r="BK262" s="93"/>
      <c r="BL262" s="93"/>
      <c r="BM262" s="93"/>
      <c r="BN262" s="93"/>
      <c r="BO262" s="93"/>
      <c r="BP262" s="93"/>
      <c r="BQ262" s="93"/>
      <c r="BR262" s="93"/>
      <c r="BS262" s="93"/>
      <c r="BT262" s="93"/>
      <c r="BU262" s="93"/>
      <c r="BV262" s="93"/>
      <c r="BW262" s="93"/>
      <c r="BX262" s="93"/>
      <c r="BY262" s="93"/>
      <c r="BZ262" s="93"/>
      <c r="CA262" s="93"/>
      <c r="CB262" s="93"/>
      <c r="CC262" s="93"/>
      <c r="CD262" s="93"/>
      <c r="CE262" s="93"/>
      <c r="CF262" s="93"/>
      <c r="CG262" s="93"/>
      <c r="CH262" s="93"/>
      <c r="CI262" s="93"/>
      <c r="CJ262" s="93"/>
      <c r="CK262" s="93"/>
      <c r="CL262" s="93"/>
      <c r="CM262" s="93"/>
      <c r="CN262" s="93"/>
      <c r="CO262" s="93"/>
      <c r="CP262" s="93"/>
      <c r="CQ262" s="93"/>
      <c r="CR262" s="93"/>
      <c r="CS262" s="93"/>
      <c r="CT262" s="93"/>
      <c r="CU262" s="93"/>
      <c r="CV262" s="93"/>
      <c r="CW262" s="93"/>
      <c r="CX262" s="93"/>
      <c r="CY262" s="93"/>
      <c r="CZ262" s="93"/>
      <c r="DA262" s="93"/>
      <c r="DB262" s="93"/>
      <c r="DC262" s="93"/>
      <c r="DD262" s="93"/>
      <c r="DE262" s="93"/>
      <c r="DF262" s="93"/>
      <c r="DG262" s="93"/>
      <c r="DH262" s="93"/>
      <c r="DI262" s="93"/>
      <c r="DJ262" s="93"/>
      <c r="DK262" s="93"/>
      <c r="DL262" s="93"/>
      <c r="DM262" s="93"/>
      <c r="DN262" s="93"/>
      <c r="DO262" s="93"/>
      <c r="DP262" s="93"/>
      <c r="DQ262" s="93"/>
      <c r="DR262" s="93"/>
      <c r="DS262" s="93"/>
      <c r="DT262" s="93"/>
      <c r="DU262" s="93"/>
      <c r="DV262" s="93"/>
      <c r="DW262" s="93"/>
      <c r="DX262" s="93"/>
      <c r="DY262" s="93"/>
      <c r="DZ262" s="93"/>
      <c r="EA262" s="93"/>
      <c r="EB262" s="93"/>
      <c r="EC262" s="93"/>
      <c r="ED262" s="93"/>
      <c r="EE262" s="93"/>
      <c r="EF262" s="93"/>
      <c r="EG262" s="93"/>
      <c r="EH262" s="93"/>
      <c r="EI262" s="93"/>
      <c r="EJ262" s="93"/>
      <c r="EK262" s="93"/>
      <c r="EL262" s="93"/>
      <c r="EM262" s="93"/>
      <c r="EN262" s="93"/>
      <c r="EO262" s="93"/>
      <c r="EP262" s="93"/>
      <c r="EQ262" s="93"/>
      <c r="ER262" s="93"/>
      <c r="ES262" s="93"/>
      <c r="ET262" s="93"/>
      <c r="EU262" s="93"/>
      <c r="EV262" s="93"/>
      <c r="EW262" s="93"/>
      <c r="EX262" s="93"/>
      <c r="EY262" s="93"/>
      <c r="EZ262" s="93"/>
      <c r="FA262" s="93"/>
      <c r="FB262" s="93"/>
      <c r="FC262" s="93"/>
    </row>
    <row r="263" spans="2:159" s="210" customFormat="1" x14ac:dyDescent="0.3">
      <c r="B263" s="211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93"/>
      <c r="BJ263" s="93"/>
      <c r="BK263" s="93"/>
      <c r="BL263" s="93"/>
      <c r="BM263" s="93"/>
      <c r="BN263" s="93"/>
      <c r="BO263" s="93"/>
      <c r="BP263" s="93"/>
      <c r="BQ263" s="93"/>
      <c r="BR263" s="93"/>
      <c r="BS263" s="93"/>
      <c r="BT263" s="93"/>
      <c r="BU263" s="93"/>
      <c r="BV263" s="93"/>
      <c r="BW263" s="93"/>
      <c r="BX263" s="93"/>
      <c r="BY263" s="93"/>
      <c r="BZ263" s="93"/>
      <c r="CA263" s="93"/>
      <c r="CB263" s="93"/>
      <c r="CC263" s="93"/>
      <c r="CD263" s="93"/>
      <c r="CE263" s="93"/>
      <c r="CF263" s="93"/>
      <c r="CG263" s="93"/>
      <c r="CH263" s="93"/>
      <c r="CI263" s="93"/>
      <c r="CJ263" s="93"/>
      <c r="CK263" s="93"/>
      <c r="CL263" s="93"/>
      <c r="CM263" s="93"/>
      <c r="CN263" s="93"/>
      <c r="CO263" s="93"/>
      <c r="CP263" s="93"/>
      <c r="CQ263" s="93"/>
      <c r="CR263" s="93"/>
      <c r="CS263" s="93"/>
      <c r="CT263" s="93"/>
      <c r="CU263" s="93"/>
      <c r="CV263" s="93"/>
      <c r="CW263" s="93"/>
      <c r="CX263" s="93"/>
      <c r="CY263" s="93"/>
      <c r="CZ263" s="93"/>
      <c r="DA263" s="93"/>
      <c r="DB263" s="93"/>
      <c r="DC263" s="93"/>
      <c r="DD263" s="93"/>
      <c r="DE263" s="93"/>
      <c r="DF263" s="93"/>
      <c r="DG263" s="93"/>
      <c r="DH263" s="93"/>
      <c r="DI263" s="93"/>
      <c r="DJ263" s="93"/>
      <c r="DK263" s="93"/>
      <c r="DL263" s="93"/>
      <c r="DM263" s="93"/>
      <c r="DN263" s="93"/>
      <c r="DO263" s="93"/>
      <c r="DP263" s="93"/>
      <c r="DQ263" s="93"/>
      <c r="DR263" s="93"/>
      <c r="DS263" s="93"/>
      <c r="DT263" s="93"/>
      <c r="DU263" s="93"/>
      <c r="DV263" s="93"/>
      <c r="DW263" s="93"/>
      <c r="DX263" s="93"/>
      <c r="DY263" s="93"/>
      <c r="DZ263" s="93"/>
      <c r="EA263" s="93"/>
      <c r="EB263" s="93"/>
      <c r="EC263" s="93"/>
      <c r="ED263" s="93"/>
      <c r="EE263" s="93"/>
      <c r="EF263" s="93"/>
      <c r="EG263" s="93"/>
      <c r="EH263" s="93"/>
      <c r="EI263" s="93"/>
      <c r="EJ263" s="93"/>
      <c r="EK263" s="93"/>
      <c r="EL263" s="93"/>
      <c r="EM263" s="93"/>
      <c r="EN263" s="93"/>
      <c r="EO263" s="93"/>
      <c r="EP263" s="93"/>
      <c r="EQ263" s="93"/>
      <c r="ER263" s="93"/>
      <c r="ES263" s="93"/>
      <c r="ET263" s="93"/>
      <c r="EU263" s="93"/>
      <c r="EV263" s="93"/>
      <c r="EW263" s="93"/>
      <c r="EX263" s="93"/>
      <c r="EY263" s="93"/>
      <c r="EZ263" s="93"/>
      <c r="FA263" s="93"/>
      <c r="FB263" s="93"/>
      <c r="FC263" s="93"/>
    </row>
    <row r="264" spans="2:159" s="210" customFormat="1" x14ac:dyDescent="0.3">
      <c r="B264" s="211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93"/>
      <c r="BJ264" s="93"/>
      <c r="BK264" s="93"/>
      <c r="BL264" s="93"/>
      <c r="BM264" s="93"/>
      <c r="BN264" s="93"/>
      <c r="BO264" s="93"/>
      <c r="BP264" s="93"/>
      <c r="BQ264" s="93"/>
      <c r="BR264" s="93"/>
      <c r="BS264" s="93"/>
      <c r="BT264" s="93"/>
      <c r="BU264" s="93"/>
      <c r="BV264" s="93"/>
      <c r="BW264" s="93"/>
      <c r="BX264" s="93"/>
      <c r="BY264" s="93"/>
      <c r="BZ264" s="93"/>
      <c r="CA264" s="93"/>
      <c r="CB264" s="93"/>
      <c r="CC264" s="93"/>
      <c r="CD264" s="93"/>
      <c r="CE264" s="93"/>
      <c r="CF264" s="93"/>
      <c r="CG264" s="93"/>
      <c r="CH264" s="93"/>
      <c r="CI264" s="93"/>
      <c r="CJ264" s="93"/>
      <c r="CK264" s="93"/>
      <c r="CL264" s="93"/>
      <c r="CM264" s="93"/>
      <c r="CN264" s="93"/>
      <c r="CO264" s="93"/>
      <c r="CP264" s="93"/>
      <c r="CQ264" s="93"/>
      <c r="CR264" s="93"/>
      <c r="CS264" s="93"/>
      <c r="CT264" s="93"/>
      <c r="CU264" s="93"/>
      <c r="CV264" s="93"/>
      <c r="CW264" s="93"/>
      <c r="CX264" s="93"/>
      <c r="CY264" s="93"/>
      <c r="CZ264" s="93"/>
      <c r="DA264" s="93"/>
      <c r="DB264" s="93"/>
      <c r="DC264" s="93"/>
      <c r="DD264" s="93"/>
      <c r="DE264" s="93"/>
      <c r="DF264" s="93"/>
      <c r="DG264" s="93"/>
      <c r="DH264" s="93"/>
      <c r="DI264" s="93"/>
      <c r="DJ264" s="93"/>
      <c r="DK264" s="93"/>
      <c r="DL264" s="93"/>
      <c r="DM264" s="93"/>
      <c r="DN264" s="93"/>
      <c r="DO264" s="93"/>
      <c r="DP264" s="93"/>
      <c r="DQ264" s="93"/>
      <c r="DR264" s="93"/>
      <c r="DS264" s="93"/>
      <c r="DT264" s="93"/>
      <c r="DU264" s="93"/>
      <c r="DV264" s="93"/>
      <c r="DW264" s="93"/>
      <c r="DX264" s="93"/>
      <c r="DY264" s="93"/>
      <c r="DZ264" s="93"/>
      <c r="EA264" s="93"/>
      <c r="EB264" s="93"/>
      <c r="EC264" s="93"/>
      <c r="ED264" s="93"/>
      <c r="EE264" s="93"/>
      <c r="EF264" s="93"/>
      <c r="EG264" s="93"/>
      <c r="EH264" s="93"/>
      <c r="EI264" s="93"/>
      <c r="EJ264" s="93"/>
      <c r="EK264" s="93"/>
      <c r="EL264" s="93"/>
      <c r="EM264" s="93"/>
      <c r="EN264" s="93"/>
      <c r="EO264" s="93"/>
      <c r="EP264" s="93"/>
      <c r="EQ264" s="93"/>
      <c r="ER264" s="93"/>
      <c r="ES264" s="93"/>
      <c r="ET264" s="93"/>
      <c r="EU264" s="93"/>
      <c r="EV264" s="93"/>
      <c r="EW264" s="93"/>
      <c r="EX264" s="93"/>
      <c r="EY264" s="93"/>
      <c r="EZ264" s="93"/>
      <c r="FA264" s="93"/>
      <c r="FB264" s="93"/>
      <c r="FC264" s="93"/>
    </row>
    <row r="265" spans="2:159" s="210" customFormat="1" x14ac:dyDescent="0.3">
      <c r="B265" s="211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93"/>
      <c r="BJ265" s="93"/>
      <c r="BK265" s="93"/>
      <c r="BL265" s="93"/>
      <c r="BM265" s="93"/>
      <c r="BN265" s="93"/>
      <c r="BO265" s="93"/>
      <c r="BP265" s="93"/>
      <c r="BQ265" s="93"/>
      <c r="BR265" s="93"/>
      <c r="BS265" s="93"/>
      <c r="BT265" s="93"/>
      <c r="BU265" s="93"/>
      <c r="BV265" s="93"/>
      <c r="BW265" s="93"/>
      <c r="BX265" s="93"/>
      <c r="BY265" s="93"/>
      <c r="BZ265" s="93"/>
      <c r="CA265" s="93"/>
      <c r="CB265" s="93"/>
      <c r="CC265" s="93"/>
      <c r="CD265" s="93"/>
      <c r="CE265" s="93"/>
      <c r="CF265" s="93"/>
      <c r="CG265" s="93"/>
      <c r="CH265" s="93"/>
      <c r="CI265" s="93"/>
      <c r="CJ265" s="93"/>
      <c r="CK265" s="93"/>
      <c r="CL265" s="93"/>
      <c r="CM265" s="93"/>
      <c r="CN265" s="93"/>
      <c r="CO265" s="93"/>
      <c r="CP265" s="93"/>
      <c r="CQ265" s="93"/>
      <c r="CR265" s="93"/>
      <c r="CS265" s="93"/>
      <c r="CT265" s="93"/>
      <c r="CU265" s="93"/>
      <c r="CV265" s="93"/>
      <c r="CW265" s="93"/>
      <c r="CX265" s="93"/>
      <c r="CY265" s="93"/>
      <c r="CZ265" s="93"/>
      <c r="DA265" s="93"/>
      <c r="DB265" s="93"/>
      <c r="DC265" s="93"/>
      <c r="DD265" s="93"/>
      <c r="DE265" s="93"/>
      <c r="DF265" s="93"/>
      <c r="DG265" s="93"/>
      <c r="DH265" s="93"/>
      <c r="DI265" s="93"/>
      <c r="DJ265" s="93"/>
      <c r="DK265" s="93"/>
      <c r="DL265" s="93"/>
      <c r="DM265" s="93"/>
      <c r="DN265" s="93"/>
      <c r="DO265" s="93"/>
      <c r="DP265" s="93"/>
      <c r="DQ265" s="93"/>
      <c r="DR265" s="93"/>
      <c r="DS265" s="93"/>
      <c r="DT265" s="93"/>
      <c r="DU265" s="93"/>
      <c r="DV265" s="93"/>
      <c r="DW265" s="93"/>
      <c r="DX265" s="93"/>
      <c r="DY265" s="93"/>
      <c r="DZ265" s="93"/>
      <c r="EA265" s="93"/>
      <c r="EB265" s="93"/>
      <c r="EC265" s="93"/>
      <c r="ED265" s="93"/>
      <c r="EE265" s="93"/>
      <c r="EF265" s="93"/>
      <c r="EG265" s="93"/>
      <c r="EH265" s="93"/>
      <c r="EI265" s="93"/>
      <c r="EJ265" s="93"/>
      <c r="EK265" s="93"/>
      <c r="EL265" s="93"/>
      <c r="EM265" s="93"/>
      <c r="EN265" s="93"/>
      <c r="EO265" s="93"/>
      <c r="EP265" s="93"/>
      <c r="EQ265" s="93"/>
      <c r="ER265" s="93"/>
      <c r="ES265" s="93"/>
      <c r="ET265" s="93"/>
      <c r="EU265" s="93"/>
      <c r="EV265" s="93"/>
      <c r="EW265" s="93"/>
      <c r="EX265" s="93"/>
      <c r="EY265" s="93"/>
      <c r="EZ265" s="93"/>
      <c r="FA265" s="93"/>
      <c r="FB265" s="93"/>
      <c r="FC265" s="93"/>
    </row>
    <row r="266" spans="2:159" s="210" customFormat="1" x14ac:dyDescent="0.3">
      <c r="B266" s="211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93"/>
      <c r="BJ266" s="93"/>
      <c r="BK266" s="93"/>
      <c r="BL266" s="93"/>
      <c r="BM266" s="93"/>
      <c r="BN266" s="93"/>
      <c r="BO266" s="93"/>
      <c r="BP266" s="93"/>
      <c r="BQ266" s="93"/>
      <c r="BR266" s="93"/>
      <c r="BS266" s="93"/>
      <c r="BT266" s="93"/>
      <c r="BU266" s="93"/>
      <c r="BV266" s="93"/>
      <c r="BW266" s="93"/>
      <c r="BX266" s="93"/>
      <c r="BY266" s="93"/>
      <c r="BZ266" s="93"/>
      <c r="CA266" s="93"/>
      <c r="CB266" s="93"/>
      <c r="CC266" s="93"/>
      <c r="CD266" s="93"/>
      <c r="CE266" s="93"/>
      <c r="CF266" s="93"/>
      <c r="CG266" s="93"/>
      <c r="CH266" s="93"/>
      <c r="CI266" s="93"/>
      <c r="CJ266" s="93"/>
      <c r="CK266" s="93"/>
      <c r="CL266" s="93"/>
      <c r="CM266" s="93"/>
      <c r="CN266" s="93"/>
      <c r="CO266" s="93"/>
      <c r="CP266" s="93"/>
      <c r="CQ266" s="93"/>
      <c r="CR266" s="93"/>
      <c r="CS266" s="93"/>
      <c r="CT266" s="93"/>
      <c r="CU266" s="93"/>
      <c r="CV266" s="93"/>
      <c r="CW266" s="93"/>
      <c r="CX266" s="93"/>
      <c r="CY266" s="93"/>
      <c r="CZ266" s="93"/>
      <c r="DA266" s="93"/>
      <c r="DB266" s="93"/>
      <c r="DC266" s="93"/>
      <c r="DD266" s="93"/>
      <c r="DE266" s="93"/>
      <c r="DF266" s="93"/>
      <c r="DG266" s="93"/>
      <c r="DH266" s="93"/>
      <c r="DI266" s="93"/>
      <c r="DJ266" s="93"/>
      <c r="DK266" s="93"/>
      <c r="DL266" s="93"/>
      <c r="DM266" s="93"/>
      <c r="DN266" s="93"/>
      <c r="DO266" s="93"/>
      <c r="DP266" s="93"/>
      <c r="DQ266" s="93"/>
      <c r="DR266" s="93"/>
      <c r="DS266" s="93"/>
      <c r="DT266" s="93"/>
      <c r="DU266" s="93"/>
      <c r="DV266" s="93"/>
      <c r="DW266" s="93"/>
      <c r="DX266" s="93"/>
      <c r="DY266" s="93"/>
      <c r="DZ266" s="93"/>
      <c r="EA266" s="93"/>
      <c r="EB266" s="93"/>
      <c r="EC266" s="93"/>
      <c r="ED266" s="93"/>
      <c r="EE266" s="93"/>
      <c r="EF266" s="93"/>
      <c r="EG266" s="93"/>
      <c r="EH266" s="93"/>
      <c r="EI266" s="93"/>
      <c r="EJ266" s="93"/>
      <c r="EK266" s="93"/>
      <c r="EL266" s="93"/>
      <c r="EM266" s="93"/>
      <c r="EN266" s="93"/>
      <c r="EO266" s="93"/>
      <c r="EP266" s="93"/>
      <c r="EQ266" s="93"/>
      <c r="ER266" s="93"/>
      <c r="ES266" s="93"/>
      <c r="ET266" s="93"/>
      <c r="EU266" s="93"/>
      <c r="EV266" s="93"/>
      <c r="EW266" s="93"/>
      <c r="EX266" s="93"/>
      <c r="EY266" s="93"/>
      <c r="EZ266" s="93"/>
      <c r="FA266" s="93"/>
      <c r="FB266" s="93"/>
      <c r="FC266" s="93"/>
    </row>
    <row r="267" spans="2:159" s="210" customFormat="1" x14ac:dyDescent="0.3">
      <c r="B267" s="211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  <c r="BM267" s="93"/>
      <c r="BN267" s="93"/>
      <c r="BO267" s="93"/>
      <c r="BP267" s="93"/>
      <c r="BQ267" s="93"/>
      <c r="BR267" s="93"/>
      <c r="BS267" s="93"/>
      <c r="BT267" s="93"/>
      <c r="BU267" s="93"/>
      <c r="BV267" s="93"/>
      <c r="BW267" s="93"/>
      <c r="BX267" s="93"/>
      <c r="BY267" s="93"/>
      <c r="BZ267" s="93"/>
      <c r="CA267" s="93"/>
      <c r="CB267" s="93"/>
      <c r="CC267" s="93"/>
      <c r="CD267" s="93"/>
      <c r="CE267" s="93"/>
      <c r="CF267" s="93"/>
      <c r="CG267" s="93"/>
      <c r="CH267" s="93"/>
      <c r="CI267" s="93"/>
      <c r="CJ267" s="93"/>
      <c r="CK267" s="93"/>
      <c r="CL267" s="93"/>
      <c r="CM267" s="93"/>
      <c r="CN267" s="93"/>
      <c r="CO267" s="93"/>
      <c r="CP267" s="93"/>
      <c r="CQ267" s="93"/>
      <c r="CR267" s="93"/>
      <c r="CS267" s="93"/>
      <c r="CT267" s="93"/>
      <c r="CU267" s="93"/>
      <c r="CV267" s="93"/>
      <c r="CW267" s="93"/>
      <c r="CX267" s="93"/>
      <c r="CY267" s="93"/>
      <c r="CZ267" s="93"/>
      <c r="DA267" s="93"/>
      <c r="DB267" s="93"/>
      <c r="DC267" s="93"/>
      <c r="DD267" s="93"/>
      <c r="DE267" s="93"/>
      <c r="DF267" s="93"/>
      <c r="DG267" s="93"/>
      <c r="DH267" s="93"/>
      <c r="DI267" s="93"/>
      <c r="DJ267" s="93"/>
      <c r="DK267" s="93"/>
      <c r="DL267" s="93"/>
      <c r="DM267" s="93"/>
      <c r="DN267" s="93"/>
      <c r="DO267" s="93"/>
      <c r="DP267" s="93"/>
      <c r="DQ267" s="93"/>
      <c r="DR267" s="93"/>
      <c r="DS267" s="93"/>
      <c r="DT267" s="93"/>
      <c r="DU267" s="93"/>
      <c r="DV267" s="93"/>
      <c r="DW267" s="93"/>
      <c r="DX267" s="93"/>
      <c r="DY267" s="93"/>
      <c r="DZ267" s="93"/>
      <c r="EA267" s="93"/>
      <c r="EB267" s="93"/>
      <c r="EC267" s="93"/>
      <c r="ED267" s="93"/>
      <c r="EE267" s="93"/>
      <c r="EF267" s="93"/>
      <c r="EG267" s="93"/>
      <c r="EH267" s="93"/>
      <c r="EI267" s="93"/>
      <c r="EJ267" s="93"/>
      <c r="EK267" s="93"/>
      <c r="EL267" s="93"/>
      <c r="EM267" s="93"/>
      <c r="EN267" s="93"/>
      <c r="EO267" s="93"/>
      <c r="EP267" s="93"/>
      <c r="EQ267" s="93"/>
      <c r="ER267" s="93"/>
      <c r="ES267" s="93"/>
      <c r="ET267" s="93"/>
      <c r="EU267" s="93"/>
      <c r="EV267" s="93"/>
      <c r="EW267" s="93"/>
      <c r="EX267" s="93"/>
      <c r="EY267" s="93"/>
      <c r="EZ267" s="93"/>
      <c r="FA267" s="93"/>
      <c r="FB267" s="93"/>
      <c r="FC267" s="93"/>
    </row>
    <row r="268" spans="2:159" s="210" customFormat="1" x14ac:dyDescent="0.3">
      <c r="B268" s="211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93"/>
      <c r="BJ268" s="93"/>
      <c r="BK268" s="93"/>
      <c r="BL268" s="93"/>
      <c r="BM268" s="93"/>
      <c r="BN268" s="93"/>
      <c r="BO268" s="93"/>
      <c r="BP268" s="93"/>
      <c r="BQ268" s="93"/>
      <c r="BR268" s="93"/>
      <c r="BS268" s="93"/>
      <c r="BT268" s="93"/>
      <c r="BU268" s="93"/>
      <c r="BV268" s="93"/>
      <c r="BW268" s="93"/>
      <c r="BX268" s="93"/>
      <c r="BY268" s="93"/>
      <c r="BZ268" s="93"/>
      <c r="CA268" s="93"/>
      <c r="CB268" s="93"/>
      <c r="CC268" s="93"/>
      <c r="CD268" s="93"/>
      <c r="CE268" s="93"/>
      <c r="CF268" s="93"/>
      <c r="CG268" s="93"/>
      <c r="CH268" s="93"/>
      <c r="CI268" s="93"/>
      <c r="CJ268" s="93"/>
      <c r="CK268" s="93"/>
      <c r="CL268" s="93"/>
      <c r="CM268" s="93"/>
      <c r="CN268" s="93"/>
      <c r="CO268" s="93"/>
      <c r="CP268" s="93"/>
      <c r="CQ268" s="93"/>
      <c r="CR268" s="93"/>
      <c r="CS268" s="93"/>
      <c r="CT268" s="93"/>
      <c r="CU268" s="93"/>
      <c r="CV268" s="93"/>
      <c r="CW268" s="93"/>
      <c r="CX268" s="93"/>
      <c r="CY268" s="93"/>
      <c r="CZ268" s="93"/>
      <c r="DA268" s="93"/>
      <c r="DB268" s="93"/>
      <c r="DC268" s="93"/>
      <c r="DD268" s="93"/>
      <c r="DE268" s="93"/>
      <c r="DF268" s="93"/>
      <c r="DG268" s="93"/>
      <c r="DH268" s="93"/>
      <c r="DI268" s="93"/>
      <c r="DJ268" s="93"/>
      <c r="DK268" s="93"/>
      <c r="DL268" s="93"/>
      <c r="DM268" s="93"/>
      <c r="DN268" s="93"/>
      <c r="DO268" s="93"/>
      <c r="DP268" s="93"/>
      <c r="DQ268" s="93"/>
      <c r="DR268" s="93"/>
      <c r="DS268" s="93"/>
      <c r="DT268" s="93"/>
      <c r="DU268" s="93"/>
      <c r="DV268" s="93"/>
      <c r="DW268" s="93"/>
      <c r="DX268" s="93"/>
      <c r="DY268" s="93"/>
      <c r="DZ268" s="93"/>
      <c r="EA268" s="93"/>
      <c r="EB268" s="93"/>
      <c r="EC268" s="93"/>
      <c r="ED268" s="93"/>
      <c r="EE268" s="93"/>
      <c r="EF268" s="93"/>
      <c r="EG268" s="93"/>
      <c r="EH268" s="93"/>
      <c r="EI268" s="93"/>
      <c r="EJ268" s="93"/>
      <c r="EK268" s="93"/>
      <c r="EL268" s="93"/>
      <c r="EM268" s="93"/>
      <c r="EN268" s="93"/>
      <c r="EO268" s="93"/>
      <c r="EP268" s="93"/>
      <c r="EQ268" s="93"/>
      <c r="ER268" s="93"/>
      <c r="ES268" s="93"/>
      <c r="ET268" s="93"/>
      <c r="EU268" s="93"/>
      <c r="EV268" s="93"/>
      <c r="EW268" s="93"/>
      <c r="EX268" s="93"/>
      <c r="EY268" s="93"/>
      <c r="EZ268" s="93"/>
      <c r="FA268" s="93"/>
      <c r="FB268" s="93"/>
      <c r="FC268" s="93"/>
    </row>
    <row r="269" spans="2:159" s="210" customFormat="1" x14ac:dyDescent="0.3">
      <c r="B269" s="211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93"/>
      <c r="BJ269" s="93"/>
      <c r="BK269" s="93"/>
      <c r="BL269" s="93"/>
      <c r="BM269" s="93"/>
      <c r="BN269" s="93"/>
      <c r="BO269" s="93"/>
      <c r="BP269" s="93"/>
      <c r="BQ269" s="93"/>
      <c r="BR269" s="93"/>
      <c r="BS269" s="93"/>
      <c r="BT269" s="93"/>
      <c r="BU269" s="93"/>
      <c r="BV269" s="93"/>
      <c r="BW269" s="93"/>
      <c r="BX269" s="93"/>
      <c r="BY269" s="93"/>
      <c r="BZ269" s="93"/>
      <c r="CA269" s="93"/>
      <c r="CB269" s="93"/>
      <c r="CC269" s="93"/>
      <c r="CD269" s="93"/>
      <c r="CE269" s="93"/>
      <c r="CF269" s="93"/>
      <c r="CG269" s="93"/>
      <c r="CH269" s="93"/>
      <c r="CI269" s="93"/>
      <c r="CJ269" s="93"/>
      <c r="CK269" s="93"/>
      <c r="CL269" s="93"/>
      <c r="CM269" s="93"/>
      <c r="CN269" s="93"/>
      <c r="CO269" s="93"/>
      <c r="CP269" s="93"/>
      <c r="CQ269" s="93"/>
      <c r="CR269" s="93"/>
      <c r="CS269" s="93"/>
      <c r="CT269" s="93"/>
      <c r="CU269" s="93"/>
      <c r="CV269" s="93"/>
      <c r="CW269" s="93"/>
      <c r="CX269" s="93"/>
      <c r="CY269" s="93"/>
      <c r="CZ269" s="93"/>
      <c r="DA269" s="93"/>
      <c r="DB269" s="93"/>
      <c r="DC269" s="93"/>
      <c r="DD269" s="93"/>
      <c r="DE269" s="93"/>
      <c r="DF269" s="93"/>
      <c r="DG269" s="93"/>
      <c r="DH269" s="93"/>
      <c r="DI269" s="93"/>
      <c r="DJ269" s="93"/>
      <c r="DK269" s="93"/>
      <c r="DL269" s="93"/>
      <c r="DM269" s="93"/>
      <c r="DN269" s="93"/>
      <c r="DO269" s="93"/>
      <c r="DP269" s="93"/>
      <c r="DQ269" s="93"/>
      <c r="DR269" s="93"/>
      <c r="DS269" s="93"/>
      <c r="DT269" s="93"/>
      <c r="DU269" s="93"/>
      <c r="DV269" s="93"/>
      <c r="DW269" s="93"/>
      <c r="DX269" s="93"/>
      <c r="DY269" s="93"/>
      <c r="DZ269" s="93"/>
      <c r="EA269" s="93"/>
      <c r="EB269" s="93"/>
      <c r="EC269" s="93"/>
      <c r="ED269" s="93"/>
      <c r="EE269" s="93"/>
      <c r="EF269" s="93"/>
      <c r="EG269" s="93"/>
      <c r="EH269" s="93"/>
      <c r="EI269" s="93"/>
      <c r="EJ269" s="93"/>
      <c r="EK269" s="93"/>
      <c r="EL269" s="93"/>
      <c r="EM269" s="93"/>
      <c r="EN269" s="93"/>
      <c r="EO269" s="93"/>
      <c r="EP269" s="93"/>
      <c r="EQ269" s="93"/>
      <c r="ER269" s="93"/>
      <c r="ES269" s="93"/>
      <c r="ET269" s="93"/>
      <c r="EU269" s="93"/>
      <c r="EV269" s="93"/>
      <c r="EW269" s="93"/>
      <c r="EX269" s="93"/>
      <c r="EY269" s="93"/>
      <c r="EZ269" s="93"/>
      <c r="FA269" s="93"/>
      <c r="FB269" s="93"/>
      <c r="FC269" s="93"/>
    </row>
    <row r="270" spans="2:159" s="210" customFormat="1" x14ac:dyDescent="0.3">
      <c r="B270" s="211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  <c r="CY270" s="93"/>
      <c r="CZ270" s="93"/>
      <c r="DA270" s="93"/>
      <c r="DB270" s="93"/>
      <c r="DC270" s="93"/>
      <c r="DD270" s="93"/>
      <c r="DE270" s="93"/>
      <c r="DF270" s="93"/>
      <c r="DG270" s="93"/>
      <c r="DH270" s="93"/>
      <c r="DI270" s="93"/>
      <c r="DJ270" s="93"/>
      <c r="DK270" s="93"/>
      <c r="DL270" s="93"/>
      <c r="DM270" s="93"/>
      <c r="DN270" s="93"/>
      <c r="DO270" s="93"/>
      <c r="DP270" s="93"/>
      <c r="DQ270" s="93"/>
      <c r="DR270" s="93"/>
      <c r="DS270" s="93"/>
      <c r="DT270" s="93"/>
      <c r="DU270" s="93"/>
      <c r="DV270" s="93"/>
      <c r="DW270" s="93"/>
      <c r="DX270" s="93"/>
      <c r="DY270" s="93"/>
      <c r="DZ270" s="93"/>
      <c r="EA270" s="93"/>
      <c r="EB270" s="93"/>
      <c r="EC270" s="93"/>
      <c r="ED270" s="93"/>
      <c r="EE270" s="93"/>
      <c r="EF270" s="93"/>
      <c r="EG270" s="93"/>
      <c r="EH270" s="93"/>
      <c r="EI270" s="93"/>
      <c r="EJ270" s="93"/>
      <c r="EK270" s="93"/>
      <c r="EL270" s="93"/>
      <c r="EM270" s="93"/>
      <c r="EN270" s="93"/>
      <c r="EO270" s="93"/>
      <c r="EP270" s="93"/>
      <c r="EQ270" s="93"/>
      <c r="ER270" s="93"/>
      <c r="ES270" s="93"/>
      <c r="ET270" s="93"/>
      <c r="EU270" s="93"/>
      <c r="EV270" s="93"/>
      <c r="EW270" s="93"/>
      <c r="EX270" s="93"/>
      <c r="EY270" s="93"/>
      <c r="EZ270" s="93"/>
      <c r="FA270" s="93"/>
      <c r="FB270" s="93"/>
      <c r="FC270" s="93"/>
    </row>
    <row r="271" spans="2:159" s="210" customFormat="1" x14ac:dyDescent="0.3">
      <c r="B271" s="211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93"/>
      <c r="BJ271" s="93"/>
      <c r="BK271" s="93"/>
      <c r="BL271" s="93"/>
      <c r="BM271" s="93"/>
      <c r="BN271" s="93"/>
      <c r="BO271" s="93"/>
      <c r="BP271" s="93"/>
      <c r="BQ271" s="93"/>
      <c r="BR271" s="93"/>
      <c r="BS271" s="93"/>
      <c r="BT271" s="93"/>
      <c r="BU271" s="93"/>
      <c r="BV271" s="93"/>
      <c r="BW271" s="93"/>
      <c r="BX271" s="93"/>
      <c r="BY271" s="93"/>
      <c r="BZ271" s="93"/>
      <c r="CA271" s="93"/>
      <c r="CB271" s="93"/>
      <c r="CC271" s="93"/>
      <c r="CD271" s="93"/>
      <c r="CE271" s="93"/>
      <c r="CF271" s="93"/>
      <c r="CG271" s="93"/>
      <c r="CH271" s="93"/>
      <c r="CI271" s="93"/>
      <c r="CJ271" s="93"/>
      <c r="CK271" s="93"/>
      <c r="CL271" s="93"/>
      <c r="CM271" s="93"/>
      <c r="CN271" s="93"/>
      <c r="CO271" s="93"/>
      <c r="CP271" s="93"/>
      <c r="CQ271" s="93"/>
      <c r="CR271" s="93"/>
      <c r="CS271" s="93"/>
      <c r="CT271" s="93"/>
      <c r="CU271" s="93"/>
      <c r="CV271" s="93"/>
      <c r="CW271" s="93"/>
      <c r="CX271" s="93"/>
      <c r="CY271" s="93"/>
      <c r="CZ271" s="93"/>
      <c r="DA271" s="93"/>
      <c r="DB271" s="93"/>
      <c r="DC271" s="93"/>
      <c r="DD271" s="93"/>
      <c r="DE271" s="93"/>
      <c r="DF271" s="93"/>
      <c r="DG271" s="93"/>
      <c r="DH271" s="93"/>
      <c r="DI271" s="93"/>
      <c r="DJ271" s="93"/>
      <c r="DK271" s="93"/>
      <c r="DL271" s="93"/>
      <c r="DM271" s="93"/>
      <c r="DN271" s="93"/>
      <c r="DO271" s="93"/>
      <c r="DP271" s="93"/>
      <c r="DQ271" s="93"/>
      <c r="DR271" s="93"/>
      <c r="DS271" s="93"/>
      <c r="DT271" s="93"/>
      <c r="DU271" s="93"/>
      <c r="DV271" s="93"/>
      <c r="DW271" s="93"/>
      <c r="DX271" s="93"/>
      <c r="DY271" s="93"/>
      <c r="DZ271" s="93"/>
      <c r="EA271" s="93"/>
      <c r="EB271" s="93"/>
      <c r="EC271" s="93"/>
      <c r="ED271" s="93"/>
      <c r="EE271" s="93"/>
      <c r="EF271" s="93"/>
      <c r="EG271" s="93"/>
      <c r="EH271" s="93"/>
      <c r="EI271" s="93"/>
      <c r="EJ271" s="93"/>
      <c r="EK271" s="93"/>
      <c r="EL271" s="93"/>
      <c r="EM271" s="93"/>
      <c r="EN271" s="93"/>
      <c r="EO271" s="93"/>
      <c r="EP271" s="93"/>
      <c r="EQ271" s="93"/>
      <c r="ER271" s="93"/>
      <c r="ES271" s="93"/>
      <c r="ET271" s="93"/>
      <c r="EU271" s="93"/>
      <c r="EV271" s="93"/>
      <c r="EW271" s="93"/>
      <c r="EX271" s="93"/>
      <c r="EY271" s="93"/>
      <c r="EZ271" s="93"/>
      <c r="FA271" s="93"/>
      <c r="FB271" s="93"/>
      <c r="FC271" s="93"/>
    </row>
    <row r="272" spans="2:159" s="210" customFormat="1" x14ac:dyDescent="0.3">
      <c r="B272" s="211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93"/>
      <c r="BJ272" s="93"/>
      <c r="BK272" s="93"/>
      <c r="BL272" s="93"/>
      <c r="BM272" s="93"/>
      <c r="BN272" s="93"/>
      <c r="BO272" s="93"/>
      <c r="BP272" s="93"/>
      <c r="BQ272" s="93"/>
      <c r="BR272" s="93"/>
      <c r="BS272" s="93"/>
      <c r="BT272" s="93"/>
      <c r="BU272" s="93"/>
      <c r="BV272" s="93"/>
      <c r="BW272" s="93"/>
      <c r="BX272" s="93"/>
      <c r="BY272" s="93"/>
      <c r="BZ272" s="93"/>
      <c r="CA272" s="93"/>
      <c r="CB272" s="93"/>
      <c r="CC272" s="93"/>
      <c r="CD272" s="93"/>
      <c r="CE272" s="93"/>
      <c r="CF272" s="93"/>
      <c r="CG272" s="93"/>
      <c r="CH272" s="93"/>
      <c r="CI272" s="93"/>
      <c r="CJ272" s="93"/>
      <c r="CK272" s="93"/>
      <c r="CL272" s="93"/>
      <c r="CM272" s="93"/>
      <c r="CN272" s="93"/>
      <c r="CO272" s="93"/>
      <c r="CP272" s="93"/>
      <c r="CQ272" s="93"/>
      <c r="CR272" s="93"/>
      <c r="CS272" s="93"/>
      <c r="CT272" s="93"/>
      <c r="CU272" s="93"/>
      <c r="CV272" s="93"/>
      <c r="CW272" s="93"/>
      <c r="CX272" s="93"/>
      <c r="CY272" s="93"/>
      <c r="CZ272" s="93"/>
      <c r="DA272" s="93"/>
      <c r="DB272" s="93"/>
      <c r="DC272" s="93"/>
      <c r="DD272" s="93"/>
      <c r="DE272" s="93"/>
      <c r="DF272" s="93"/>
      <c r="DG272" s="93"/>
      <c r="DH272" s="93"/>
      <c r="DI272" s="93"/>
      <c r="DJ272" s="93"/>
      <c r="DK272" s="93"/>
      <c r="DL272" s="93"/>
      <c r="DM272" s="93"/>
      <c r="DN272" s="93"/>
      <c r="DO272" s="93"/>
      <c r="DP272" s="93"/>
      <c r="DQ272" s="93"/>
      <c r="DR272" s="93"/>
      <c r="DS272" s="93"/>
      <c r="DT272" s="93"/>
      <c r="DU272" s="93"/>
      <c r="DV272" s="93"/>
      <c r="DW272" s="93"/>
      <c r="DX272" s="93"/>
      <c r="DY272" s="93"/>
      <c r="DZ272" s="93"/>
      <c r="EA272" s="93"/>
      <c r="EB272" s="93"/>
      <c r="EC272" s="93"/>
      <c r="ED272" s="93"/>
      <c r="EE272" s="93"/>
      <c r="EF272" s="93"/>
      <c r="EG272" s="93"/>
      <c r="EH272" s="93"/>
      <c r="EI272" s="93"/>
      <c r="EJ272" s="93"/>
      <c r="EK272" s="93"/>
      <c r="EL272" s="93"/>
      <c r="EM272" s="93"/>
      <c r="EN272" s="93"/>
      <c r="EO272" s="93"/>
      <c r="EP272" s="93"/>
      <c r="EQ272" s="93"/>
      <c r="ER272" s="93"/>
      <c r="ES272" s="93"/>
      <c r="ET272" s="93"/>
      <c r="EU272" s="93"/>
      <c r="EV272" s="93"/>
      <c r="EW272" s="93"/>
      <c r="EX272" s="93"/>
      <c r="EY272" s="93"/>
      <c r="EZ272" s="93"/>
      <c r="FA272" s="93"/>
      <c r="FB272" s="93"/>
      <c r="FC272" s="93"/>
    </row>
    <row r="273" spans="2:159" s="210" customFormat="1" x14ac:dyDescent="0.3">
      <c r="B273" s="211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93"/>
      <c r="BJ273" s="93"/>
      <c r="BK273" s="93"/>
      <c r="BL273" s="93"/>
      <c r="BM273" s="93"/>
      <c r="BN273" s="93"/>
      <c r="BO273" s="93"/>
      <c r="BP273" s="93"/>
      <c r="BQ273" s="93"/>
      <c r="BR273" s="93"/>
      <c r="BS273" s="93"/>
      <c r="BT273" s="93"/>
      <c r="BU273" s="93"/>
      <c r="BV273" s="93"/>
      <c r="BW273" s="93"/>
      <c r="BX273" s="93"/>
      <c r="BY273" s="93"/>
      <c r="BZ273" s="93"/>
      <c r="CA273" s="93"/>
      <c r="CB273" s="93"/>
      <c r="CC273" s="93"/>
      <c r="CD273" s="93"/>
      <c r="CE273" s="93"/>
      <c r="CF273" s="93"/>
      <c r="CG273" s="93"/>
      <c r="CH273" s="93"/>
      <c r="CI273" s="93"/>
      <c r="CJ273" s="93"/>
      <c r="CK273" s="93"/>
      <c r="CL273" s="93"/>
      <c r="CM273" s="93"/>
      <c r="CN273" s="93"/>
      <c r="CO273" s="93"/>
      <c r="CP273" s="93"/>
      <c r="CQ273" s="93"/>
      <c r="CR273" s="93"/>
      <c r="CS273" s="93"/>
      <c r="CT273" s="93"/>
      <c r="CU273" s="93"/>
      <c r="CV273" s="93"/>
      <c r="CW273" s="93"/>
      <c r="CX273" s="93"/>
      <c r="CY273" s="93"/>
      <c r="CZ273" s="93"/>
      <c r="DA273" s="93"/>
      <c r="DB273" s="93"/>
      <c r="DC273" s="93"/>
      <c r="DD273" s="93"/>
      <c r="DE273" s="93"/>
      <c r="DF273" s="93"/>
      <c r="DG273" s="93"/>
      <c r="DH273" s="93"/>
      <c r="DI273" s="93"/>
      <c r="DJ273" s="93"/>
      <c r="DK273" s="93"/>
      <c r="DL273" s="93"/>
      <c r="DM273" s="93"/>
      <c r="DN273" s="93"/>
      <c r="DO273" s="93"/>
      <c r="DP273" s="93"/>
      <c r="DQ273" s="93"/>
      <c r="DR273" s="93"/>
      <c r="DS273" s="93"/>
      <c r="DT273" s="93"/>
      <c r="DU273" s="93"/>
      <c r="DV273" s="93"/>
      <c r="DW273" s="93"/>
      <c r="DX273" s="93"/>
      <c r="DY273" s="93"/>
      <c r="DZ273" s="93"/>
      <c r="EA273" s="93"/>
      <c r="EB273" s="93"/>
      <c r="EC273" s="93"/>
      <c r="ED273" s="93"/>
      <c r="EE273" s="93"/>
      <c r="EF273" s="93"/>
      <c r="EG273" s="93"/>
      <c r="EH273" s="93"/>
      <c r="EI273" s="93"/>
      <c r="EJ273" s="93"/>
      <c r="EK273" s="93"/>
      <c r="EL273" s="93"/>
      <c r="EM273" s="93"/>
      <c r="EN273" s="93"/>
      <c r="EO273" s="93"/>
      <c r="EP273" s="93"/>
      <c r="EQ273" s="93"/>
      <c r="ER273" s="93"/>
      <c r="ES273" s="93"/>
      <c r="ET273" s="93"/>
      <c r="EU273" s="93"/>
      <c r="EV273" s="93"/>
      <c r="EW273" s="93"/>
      <c r="EX273" s="93"/>
      <c r="EY273" s="93"/>
      <c r="EZ273" s="93"/>
      <c r="FA273" s="93"/>
      <c r="FB273" s="93"/>
      <c r="FC273" s="93"/>
    </row>
    <row r="274" spans="2:159" s="210" customFormat="1" x14ac:dyDescent="0.3">
      <c r="B274" s="211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93"/>
      <c r="BJ274" s="93"/>
      <c r="BK274" s="93"/>
      <c r="BL274" s="93"/>
      <c r="BM274" s="93"/>
      <c r="BN274" s="93"/>
      <c r="BO274" s="93"/>
      <c r="BP274" s="93"/>
      <c r="BQ274" s="93"/>
      <c r="BR274" s="93"/>
      <c r="BS274" s="93"/>
      <c r="BT274" s="93"/>
      <c r="BU274" s="93"/>
      <c r="BV274" s="93"/>
      <c r="BW274" s="93"/>
      <c r="BX274" s="93"/>
      <c r="BY274" s="93"/>
      <c r="BZ274" s="93"/>
      <c r="CA274" s="93"/>
      <c r="CB274" s="93"/>
      <c r="CC274" s="93"/>
      <c r="CD274" s="93"/>
      <c r="CE274" s="93"/>
      <c r="CF274" s="93"/>
      <c r="CG274" s="93"/>
      <c r="CH274" s="93"/>
      <c r="CI274" s="93"/>
      <c r="CJ274" s="93"/>
      <c r="CK274" s="93"/>
      <c r="CL274" s="93"/>
      <c r="CM274" s="93"/>
      <c r="CN274" s="93"/>
      <c r="CO274" s="93"/>
      <c r="CP274" s="93"/>
      <c r="CQ274" s="93"/>
      <c r="CR274" s="93"/>
      <c r="CS274" s="93"/>
      <c r="CT274" s="93"/>
      <c r="CU274" s="93"/>
      <c r="CV274" s="93"/>
      <c r="CW274" s="93"/>
      <c r="CX274" s="93"/>
      <c r="CY274" s="93"/>
      <c r="CZ274" s="93"/>
      <c r="DA274" s="93"/>
      <c r="DB274" s="93"/>
      <c r="DC274" s="93"/>
      <c r="DD274" s="93"/>
      <c r="DE274" s="93"/>
      <c r="DF274" s="93"/>
      <c r="DG274" s="93"/>
      <c r="DH274" s="93"/>
      <c r="DI274" s="93"/>
      <c r="DJ274" s="93"/>
      <c r="DK274" s="93"/>
      <c r="DL274" s="93"/>
      <c r="DM274" s="93"/>
      <c r="DN274" s="93"/>
      <c r="DO274" s="93"/>
      <c r="DP274" s="93"/>
      <c r="DQ274" s="93"/>
      <c r="DR274" s="93"/>
      <c r="DS274" s="93"/>
      <c r="DT274" s="93"/>
      <c r="DU274" s="93"/>
      <c r="DV274" s="93"/>
      <c r="DW274" s="93"/>
      <c r="DX274" s="93"/>
      <c r="DY274" s="93"/>
      <c r="DZ274" s="93"/>
      <c r="EA274" s="93"/>
      <c r="EB274" s="93"/>
      <c r="EC274" s="93"/>
      <c r="ED274" s="93"/>
      <c r="EE274" s="93"/>
      <c r="EF274" s="93"/>
      <c r="EG274" s="93"/>
      <c r="EH274" s="93"/>
      <c r="EI274" s="93"/>
      <c r="EJ274" s="93"/>
      <c r="EK274" s="93"/>
      <c r="EL274" s="93"/>
      <c r="EM274" s="93"/>
      <c r="EN274" s="93"/>
      <c r="EO274" s="93"/>
      <c r="EP274" s="93"/>
      <c r="EQ274" s="93"/>
      <c r="ER274" s="93"/>
      <c r="ES274" s="93"/>
      <c r="ET274" s="93"/>
      <c r="EU274" s="93"/>
      <c r="EV274" s="93"/>
      <c r="EW274" s="93"/>
      <c r="EX274" s="93"/>
      <c r="EY274" s="93"/>
      <c r="EZ274" s="93"/>
      <c r="FA274" s="93"/>
      <c r="FB274" s="93"/>
      <c r="FC274" s="93"/>
    </row>
    <row r="275" spans="2:159" s="210" customFormat="1" x14ac:dyDescent="0.3">
      <c r="B275" s="211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93"/>
      <c r="BJ275" s="93"/>
      <c r="BK275" s="93"/>
      <c r="BL275" s="93"/>
      <c r="BM275" s="93"/>
      <c r="BN275" s="93"/>
      <c r="BO275" s="93"/>
      <c r="BP275" s="93"/>
      <c r="BQ275" s="93"/>
      <c r="BR275" s="93"/>
      <c r="BS275" s="93"/>
      <c r="BT275" s="93"/>
      <c r="BU275" s="93"/>
      <c r="BV275" s="93"/>
      <c r="BW275" s="93"/>
      <c r="BX275" s="93"/>
      <c r="BY275" s="93"/>
      <c r="BZ275" s="93"/>
      <c r="CA275" s="93"/>
      <c r="CB275" s="93"/>
      <c r="CC275" s="93"/>
      <c r="CD275" s="93"/>
      <c r="CE275" s="93"/>
      <c r="CF275" s="93"/>
      <c r="CG275" s="93"/>
      <c r="CH275" s="93"/>
      <c r="CI275" s="93"/>
      <c r="CJ275" s="93"/>
      <c r="CK275" s="93"/>
      <c r="CL275" s="93"/>
      <c r="CM275" s="93"/>
      <c r="CN275" s="93"/>
      <c r="CO275" s="93"/>
      <c r="CP275" s="93"/>
      <c r="CQ275" s="93"/>
      <c r="CR275" s="93"/>
      <c r="CS275" s="93"/>
      <c r="CT275" s="93"/>
      <c r="CU275" s="93"/>
      <c r="CV275" s="93"/>
      <c r="CW275" s="93"/>
      <c r="CX275" s="93"/>
      <c r="CY275" s="93"/>
      <c r="CZ275" s="93"/>
      <c r="DA275" s="93"/>
      <c r="DB275" s="93"/>
      <c r="DC275" s="93"/>
      <c r="DD275" s="93"/>
      <c r="DE275" s="93"/>
      <c r="DF275" s="93"/>
      <c r="DG275" s="93"/>
      <c r="DH275" s="93"/>
      <c r="DI275" s="93"/>
      <c r="DJ275" s="93"/>
      <c r="DK275" s="93"/>
      <c r="DL275" s="93"/>
      <c r="DM275" s="93"/>
      <c r="DN275" s="93"/>
      <c r="DO275" s="93"/>
      <c r="DP275" s="93"/>
      <c r="DQ275" s="93"/>
      <c r="DR275" s="93"/>
      <c r="DS275" s="93"/>
      <c r="DT275" s="93"/>
      <c r="DU275" s="93"/>
      <c r="DV275" s="93"/>
      <c r="DW275" s="93"/>
      <c r="DX275" s="93"/>
      <c r="DY275" s="93"/>
      <c r="DZ275" s="93"/>
      <c r="EA275" s="93"/>
      <c r="EB275" s="93"/>
      <c r="EC275" s="93"/>
      <c r="ED275" s="93"/>
      <c r="EE275" s="93"/>
      <c r="EF275" s="93"/>
      <c r="EG275" s="93"/>
      <c r="EH275" s="93"/>
      <c r="EI275" s="93"/>
      <c r="EJ275" s="93"/>
      <c r="EK275" s="93"/>
      <c r="EL275" s="93"/>
      <c r="EM275" s="93"/>
      <c r="EN275" s="93"/>
      <c r="EO275" s="93"/>
      <c r="EP275" s="93"/>
      <c r="EQ275" s="93"/>
      <c r="ER275" s="93"/>
      <c r="ES275" s="93"/>
      <c r="ET275" s="93"/>
      <c r="EU275" s="93"/>
      <c r="EV275" s="93"/>
      <c r="EW275" s="93"/>
      <c r="EX275" s="93"/>
      <c r="EY275" s="93"/>
      <c r="EZ275" s="93"/>
      <c r="FA275" s="93"/>
      <c r="FB275" s="93"/>
      <c r="FC275" s="93"/>
    </row>
    <row r="276" spans="2:159" s="210" customFormat="1" x14ac:dyDescent="0.3">
      <c r="B276" s="211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93"/>
      <c r="BJ276" s="93"/>
      <c r="BK276" s="93"/>
      <c r="BL276" s="93"/>
      <c r="BM276" s="93"/>
      <c r="BN276" s="93"/>
      <c r="BO276" s="93"/>
      <c r="BP276" s="93"/>
      <c r="BQ276" s="93"/>
      <c r="BR276" s="93"/>
      <c r="BS276" s="93"/>
      <c r="BT276" s="93"/>
      <c r="BU276" s="93"/>
      <c r="BV276" s="93"/>
      <c r="BW276" s="93"/>
      <c r="BX276" s="93"/>
      <c r="BY276" s="93"/>
      <c r="BZ276" s="93"/>
      <c r="CA276" s="93"/>
      <c r="CB276" s="93"/>
      <c r="CC276" s="93"/>
      <c r="CD276" s="93"/>
      <c r="CE276" s="93"/>
      <c r="CF276" s="93"/>
      <c r="CG276" s="93"/>
      <c r="CH276" s="93"/>
      <c r="CI276" s="93"/>
      <c r="CJ276" s="93"/>
      <c r="CK276" s="93"/>
      <c r="CL276" s="93"/>
      <c r="CM276" s="93"/>
      <c r="CN276" s="93"/>
      <c r="CO276" s="93"/>
      <c r="CP276" s="93"/>
      <c r="CQ276" s="93"/>
      <c r="CR276" s="93"/>
      <c r="CS276" s="93"/>
      <c r="CT276" s="93"/>
      <c r="CU276" s="93"/>
      <c r="CV276" s="93"/>
      <c r="CW276" s="93"/>
      <c r="CX276" s="93"/>
      <c r="CY276" s="93"/>
      <c r="CZ276" s="93"/>
      <c r="DA276" s="93"/>
      <c r="DB276" s="93"/>
      <c r="DC276" s="93"/>
      <c r="DD276" s="93"/>
      <c r="DE276" s="93"/>
      <c r="DF276" s="93"/>
      <c r="DG276" s="93"/>
      <c r="DH276" s="93"/>
      <c r="DI276" s="93"/>
      <c r="DJ276" s="93"/>
      <c r="DK276" s="93"/>
      <c r="DL276" s="93"/>
      <c r="DM276" s="93"/>
      <c r="DN276" s="93"/>
      <c r="DO276" s="93"/>
      <c r="DP276" s="93"/>
      <c r="DQ276" s="93"/>
      <c r="DR276" s="93"/>
      <c r="DS276" s="93"/>
      <c r="DT276" s="93"/>
      <c r="DU276" s="93"/>
      <c r="DV276" s="93"/>
      <c r="DW276" s="93"/>
      <c r="DX276" s="93"/>
      <c r="DY276" s="93"/>
      <c r="DZ276" s="93"/>
      <c r="EA276" s="93"/>
      <c r="EB276" s="93"/>
      <c r="EC276" s="93"/>
      <c r="ED276" s="93"/>
      <c r="EE276" s="93"/>
      <c r="EF276" s="93"/>
      <c r="EG276" s="93"/>
      <c r="EH276" s="93"/>
      <c r="EI276" s="93"/>
      <c r="EJ276" s="93"/>
      <c r="EK276" s="93"/>
      <c r="EL276" s="93"/>
      <c r="EM276" s="93"/>
      <c r="EN276" s="93"/>
      <c r="EO276" s="93"/>
      <c r="EP276" s="93"/>
      <c r="EQ276" s="93"/>
      <c r="ER276" s="93"/>
      <c r="ES276" s="93"/>
      <c r="ET276" s="93"/>
      <c r="EU276" s="93"/>
      <c r="EV276" s="93"/>
      <c r="EW276" s="93"/>
      <c r="EX276" s="93"/>
      <c r="EY276" s="93"/>
      <c r="EZ276" s="93"/>
      <c r="FA276" s="93"/>
      <c r="FB276" s="93"/>
      <c r="FC276" s="93"/>
    </row>
    <row r="277" spans="2:159" s="210" customFormat="1" x14ac:dyDescent="0.3">
      <c r="B277" s="211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  <c r="AV277" s="93"/>
      <c r="AW277" s="93"/>
      <c r="AX277" s="93"/>
      <c r="AY277" s="93"/>
      <c r="AZ277" s="93"/>
      <c r="BA277" s="93"/>
      <c r="BB277" s="93"/>
      <c r="BC277" s="93"/>
      <c r="BD277" s="93"/>
      <c r="BE277" s="93"/>
      <c r="BF277" s="93"/>
      <c r="BG277" s="93"/>
      <c r="BH277" s="93"/>
      <c r="BI277" s="93"/>
      <c r="BJ277" s="93"/>
      <c r="BK277" s="93"/>
      <c r="BL277" s="93"/>
      <c r="BM277" s="93"/>
      <c r="BN277" s="93"/>
      <c r="BO277" s="93"/>
      <c r="BP277" s="93"/>
      <c r="BQ277" s="93"/>
      <c r="BR277" s="93"/>
      <c r="BS277" s="93"/>
      <c r="BT277" s="93"/>
      <c r="BU277" s="93"/>
      <c r="BV277" s="93"/>
      <c r="BW277" s="93"/>
      <c r="BX277" s="93"/>
      <c r="BY277" s="93"/>
      <c r="BZ277" s="93"/>
      <c r="CA277" s="93"/>
      <c r="CB277" s="93"/>
      <c r="CC277" s="93"/>
      <c r="CD277" s="93"/>
      <c r="CE277" s="93"/>
      <c r="CF277" s="93"/>
      <c r="CG277" s="93"/>
      <c r="CH277" s="93"/>
      <c r="CI277" s="93"/>
      <c r="CJ277" s="93"/>
      <c r="CK277" s="93"/>
      <c r="CL277" s="93"/>
      <c r="CM277" s="93"/>
      <c r="CN277" s="93"/>
      <c r="CO277" s="93"/>
      <c r="CP277" s="93"/>
      <c r="CQ277" s="93"/>
      <c r="CR277" s="93"/>
      <c r="CS277" s="93"/>
      <c r="CT277" s="93"/>
      <c r="CU277" s="93"/>
      <c r="CV277" s="93"/>
      <c r="CW277" s="93"/>
      <c r="CX277" s="93"/>
      <c r="CY277" s="93"/>
      <c r="CZ277" s="93"/>
      <c r="DA277" s="93"/>
      <c r="DB277" s="93"/>
      <c r="DC277" s="93"/>
      <c r="DD277" s="93"/>
      <c r="DE277" s="93"/>
      <c r="DF277" s="93"/>
      <c r="DG277" s="93"/>
      <c r="DH277" s="93"/>
      <c r="DI277" s="93"/>
      <c r="DJ277" s="93"/>
      <c r="DK277" s="93"/>
      <c r="DL277" s="93"/>
      <c r="DM277" s="93"/>
      <c r="DN277" s="93"/>
      <c r="DO277" s="93"/>
      <c r="DP277" s="93"/>
      <c r="DQ277" s="93"/>
      <c r="DR277" s="93"/>
      <c r="DS277" s="93"/>
      <c r="DT277" s="93"/>
      <c r="DU277" s="93"/>
      <c r="DV277" s="93"/>
      <c r="DW277" s="93"/>
      <c r="DX277" s="93"/>
      <c r="DY277" s="93"/>
      <c r="DZ277" s="93"/>
      <c r="EA277" s="93"/>
      <c r="EB277" s="93"/>
      <c r="EC277" s="93"/>
      <c r="ED277" s="93"/>
      <c r="EE277" s="93"/>
      <c r="EF277" s="93"/>
      <c r="EG277" s="93"/>
      <c r="EH277" s="93"/>
      <c r="EI277" s="93"/>
      <c r="EJ277" s="93"/>
      <c r="EK277" s="93"/>
      <c r="EL277" s="93"/>
      <c r="EM277" s="93"/>
      <c r="EN277" s="93"/>
      <c r="EO277" s="93"/>
      <c r="EP277" s="93"/>
      <c r="EQ277" s="93"/>
      <c r="ER277" s="93"/>
      <c r="ES277" s="93"/>
      <c r="ET277" s="93"/>
      <c r="EU277" s="93"/>
      <c r="EV277" s="93"/>
      <c r="EW277" s="93"/>
      <c r="EX277" s="93"/>
      <c r="EY277" s="93"/>
      <c r="EZ277" s="93"/>
      <c r="FA277" s="93"/>
      <c r="FB277" s="93"/>
      <c r="FC277" s="93"/>
    </row>
    <row r="278" spans="2:159" s="210" customFormat="1" x14ac:dyDescent="0.3">
      <c r="B278" s="211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  <c r="AV278" s="93"/>
      <c r="AW278" s="93"/>
      <c r="AX278" s="93"/>
      <c r="AY278" s="93"/>
      <c r="AZ278" s="93"/>
      <c r="BA278" s="93"/>
      <c r="BB278" s="93"/>
      <c r="BC278" s="93"/>
      <c r="BD278" s="93"/>
      <c r="BE278" s="93"/>
      <c r="BF278" s="93"/>
      <c r="BG278" s="93"/>
      <c r="BH278" s="93"/>
      <c r="BI278" s="93"/>
      <c r="BJ278" s="93"/>
      <c r="BK278" s="93"/>
      <c r="BL278" s="93"/>
      <c r="BM278" s="93"/>
      <c r="BN278" s="93"/>
      <c r="BO278" s="93"/>
      <c r="BP278" s="93"/>
      <c r="BQ278" s="93"/>
      <c r="BR278" s="93"/>
      <c r="BS278" s="93"/>
      <c r="BT278" s="93"/>
      <c r="BU278" s="93"/>
      <c r="BV278" s="93"/>
      <c r="BW278" s="93"/>
      <c r="BX278" s="93"/>
      <c r="BY278" s="93"/>
      <c r="BZ278" s="93"/>
      <c r="CA278" s="93"/>
      <c r="CB278" s="93"/>
      <c r="CC278" s="93"/>
      <c r="CD278" s="93"/>
      <c r="CE278" s="93"/>
      <c r="CF278" s="93"/>
      <c r="CG278" s="93"/>
      <c r="CH278" s="93"/>
      <c r="CI278" s="93"/>
      <c r="CJ278" s="93"/>
      <c r="CK278" s="93"/>
      <c r="CL278" s="93"/>
      <c r="CM278" s="93"/>
      <c r="CN278" s="93"/>
      <c r="CO278" s="93"/>
      <c r="CP278" s="93"/>
      <c r="CQ278" s="93"/>
      <c r="CR278" s="93"/>
      <c r="CS278" s="93"/>
      <c r="CT278" s="93"/>
      <c r="CU278" s="93"/>
      <c r="CV278" s="93"/>
      <c r="CW278" s="93"/>
      <c r="CX278" s="93"/>
      <c r="CY278" s="93"/>
      <c r="CZ278" s="93"/>
      <c r="DA278" s="93"/>
      <c r="DB278" s="93"/>
      <c r="DC278" s="93"/>
      <c r="DD278" s="93"/>
      <c r="DE278" s="93"/>
      <c r="DF278" s="93"/>
      <c r="DG278" s="93"/>
      <c r="DH278" s="93"/>
      <c r="DI278" s="93"/>
      <c r="DJ278" s="93"/>
      <c r="DK278" s="93"/>
      <c r="DL278" s="93"/>
      <c r="DM278" s="93"/>
      <c r="DN278" s="93"/>
      <c r="DO278" s="93"/>
      <c r="DP278" s="93"/>
      <c r="DQ278" s="93"/>
      <c r="DR278" s="93"/>
      <c r="DS278" s="93"/>
      <c r="DT278" s="93"/>
      <c r="DU278" s="93"/>
      <c r="DV278" s="93"/>
      <c r="DW278" s="93"/>
      <c r="DX278" s="93"/>
      <c r="DY278" s="93"/>
      <c r="DZ278" s="93"/>
      <c r="EA278" s="93"/>
      <c r="EB278" s="93"/>
      <c r="EC278" s="93"/>
      <c r="ED278" s="93"/>
      <c r="EE278" s="93"/>
      <c r="EF278" s="93"/>
      <c r="EG278" s="93"/>
      <c r="EH278" s="93"/>
      <c r="EI278" s="93"/>
      <c r="EJ278" s="93"/>
      <c r="EK278" s="93"/>
      <c r="EL278" s="93"/>
      <c r="EM278" s="93"/>
      <c r="EN278" s="93"/>
      <c r="EO278" s="93"/>
      <c r="EP278" s="93"/>
      <c r="EQ278" s="93"/>
      <c r="ER278" s="93"/>
      <c r="ES278" s="93"/>
      <c r="ET278" s="93"/>
      <c r="EU278" s="93"/>
      <c r="EV278" s="93"/>
      <c r="EW278" s="93"/>
      <c r="EX278" s="93"/>
      <c r="EY278" s="93"/>
      <c r="EZ278" s="93"/>
      <c r="FA278" s="93"/>
      <c r="FB278" s="93"/>
      <c r="FC278" s="93"/>
    </row>
    <row r="279" spans="2:159" s="210" customFormat="1" x14ac:dyDescent="0.3">
      <c r="B279" s="211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  <c r="AV279" s="93"/>
      <c r="AW279" s="93"/>
      <c r="AX279" s="93"/>
      <c r="AY279" s="93"/>
      <c r="AZ279" s="93"/>
      <c r="BA279" s="93"/>
      <c r="BB279" s="93"/>
      <c r="BC279" s="93"/>
      <c r="BD279" s="93"/>
      <c r="BE279" s="93"/>
      <c r="BF279" s="93"/>
      <c r="BG279" s="93"/>
      <c r="BH279" s="93"/>
      <c r="BI279" s="93"/>
      <c r="BJ279" s="93"/>
      <c r="BK279" s="93"/>
      <c r="BL279" s="93"/>
      <c r="BM279" s="93"/>
      <c r="BN279" s="93"/>
      <c r="BO279" s="93"/>
      <c r="BP279" s="93"/>
      <c r="BQ279" s="93"/>
      <c r="BR279" s="93"/>
      <c r="BS279" s="93"/>
      <c r="BT279" s="93"/>
      <c r="BU279" s="93"/>
      <c r="BV279" s="93"/>
      <c r="BW279" s="93"/>
      <c r="BX279" s="93"/>
      <c r="BY279" s="93"/>
      <c r="BZ279" s="93"/>
      <c r="CA279" s="93"/>
      <c r="CB279" s="93"/>
      <c r="CC279" s="93"/>
      <c r="CD279" s="93"/>
      <c r="CE279" s="93"/>
      <c r="CF279" s="93"/>
      <c r="CG279" s="93"/>
      <c r="CH279" s="93"/>
      <c r="CI279" s="93"/>
      <c r="CJ279" s="93"/>
      <c r="CK279" s="93"/>
      <c r="CL279" s="93"/>
      <c r="CM279" s="93"/>
      <c r="CN279" s="93"/>
      <c r="CO279" s="93"/>
      <c r="CP279" s="93"/>
      <c r="CQ279" s="93"/>
      <c r="CR279" s="93"/>
      <c r="CS279" s="93"/>
      <c r="CT279" s="93"/>
      <c r="CU279" s="93"/>
      <c r="CV279" s="93"/>
      <c r="CW279" s="93"/>
      <c r="CX279" s="93"/>
      <c r="CY279" s="93"/>
      <c r="CZ279" s="93"/>
      <c r="DA279" s="93"/>
      <c r="DB279" s="93"/>
      <c r="DC279" s="93"/>
      <c r="DD279" s="93"/>
      <c r="DE279" s="93"/>
      <c r="DF279" s="93"/>
      <c r="DG279" s="93"/>
      <c r="DH279" s="93"/>
      <c r="DI279" s="93"/>
      <c r="DJ279" s="93"/>
      <c r="DK279" s="93"/>
      <c r="DL279" s="93"/>
      <c r="DM279" s="93"/>
      <c r="DN279" s="93"/>
      <c r="DO279" s="93"/>
      <c r="DP279" s="93"/>
      <c r="DQ279" s="93"/>
      <c r="DR279" s="93"/>
      <c r="DS279" s="93"/>
      <c r="DT279" s="93"/>
      <c r="DU279" s="93"/>
      <c r="DV279" s="93"/>
      <c r="DW279" s="93"/>
      <c r="DX279" s="93"/>
      <c r="DY279" s="93"/>
      <c r="DZ279" s="93"/>
      <c r="EA279" s="93"/>
      <c r="EB279" s="93"/>
      <c r="EC279" s="93"/>
      <c r="ED279" s="93"/>
      <c r="EE279" s="93"/>
      <c r="EF279" s="93"/>
      <c r="EG279" s="93"/>
      <c r="EH279" s="93"/>
      <c r="EI279" s="93"/>
      <c r="EJ279" s="93"/>
      <c r="EK279" s="93"/>
      <c r="EL279" s="93"/>
      <c r="EM279" s="93"/>
      <c r="EN279" s="93"/>
      <c r="EO279" s="93"/>
      <c r="EP279" s="93"/>
      <c r="EQ279" s="93"/>
      <c r="ER279" s="93"/>
      <c r="ES279" s="93"/>
      <c r="ET279" s="93"/>
      <c r="EU279" s="93"/>
      <c r="EV279" s="93"/>
      <c r="EW279" s="93"/>
      <c r="EX279" s="93"/>
      <c r="EY279" s="93"/>
      <c r="EZ279" s="93"/>
      <c r="FA279" s="93"/>
      <c r="FB279" s="93"/>
      <c r="FC279" s="93"/>
    </row>
    <row r="280" spans="2:159" s="210" customFormat="1" x14ac:dyDescent="0.3">
      <c r="B280" s="211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  <c r="AV280" s="93"/>
      <c r="AW280" s="93"/>
      <c r="AX280" s="93"/>
      <c r="AY280" s="93"/>
      <c r="AZ280" s="93"/>
      <c r="BA280" s="93"/>
      <c r="BB280" s="93"/>
      <c r="BC280" s="93"/>
      <c r="BD280" s="93"/>
      <c r="BE280" s="93"/>
      <c r="BF280" s="93"/>
      <c r="BG280" s="93"/>
      <c r="BH280" s="93"/>
      <c r="BI280" s="93"/>
      <c r="BJ280" s="93"/>
      <c r="BK280" s="93"/>
      <c r="BL280" s="93"/>
      <c r="BM280" s="93"/>
      <c r="BN280" s="93"/>
      <c r="BO280" s="93"/>
      <c r="BP280" s="93"/>
      <c r="BQ280" s="93"/>
      <c r="BR280" s="93"/>
      <c r="BS280" s="93"/>
      <c r="BT280" s="93"/>
      <c r="BU280" s="93"/>
      <c r="BV280" s="93"/>
      <c r="BW280" s="93"/>
      <c r="BX280" s="93"/>
      <c r="BY280" s="93"/>
      <c r="BZ280" s="93"/>
      <c r="CA280" s="93"/>
      <c r="CB280" s="93"/>
      <c r="CC280" s="93"/>
      <c r="CD280" s="93"/>
      <c r="CE280" s="93"/>
      <c r="CF280" s="93"/>
      <c r="CG280" s="93"/>
      <c r="CH280" s="93"/>
      <c r="CI280" s="93"/>
      <c r="CJ280" s="93"/>
      <c r="CK280" s="93"/>
      <c r="CL280" s="93"/>
      <c r="CM280" s="93"/>
      <c r="CN280" s="93"/>
      <c r="CO280" s="93"/>
      <c r="CP280" s="93"/>
      <c r="CQ280" s="93"/>
      <c r="CR280" s="93"/>
      <c r="CS280" s="93"/>
      <c r="CT280" s="93"/>
      <c r="CU280" s="93"/>
      <c r="CV280" s="93"/>
      <c r="CW280" s="93"/>
      <c r="CX280" s="93"/>
      <c r="CY280" s="93"/>
      <c r="CZ280" s="93"/>
      <c r="DA280" s="93"/>
      <c r="DB280" s="93"/>
      <c r="DC280" s="93"/>
      <c r="DD280" s="93"/>
      <c r="DE280" s="93"/>
      <c r="DF280" s="93"/>
      <c r="DG280" s="93"/>
      <c r="DH280" s="93"/>
      <c r="DI280" s="93"/>
      <c r="DJ280" s="93"/>
      <c r="DK280" s="93"/>
      <c r="DL280" s="93"/>
      <c r="DM280" s="93"/>
      <c r="DN280" s="93"/>
      <c r="DO280" s="93"/>
      <c r="DP280" s="93"/>
      <c r="DQ280" s="93"/>
      <c r="DR280" s="93"/>
      <c r="DS280" s="93"/>
      <c r="DT280" s="93"/>
      <c r="DU280" s="93"/>
      <c r="DV280" s="93"/>
      <c r="DW280" s="93"/>
      <c r="DX280" s="93"/>
      <c r="DY280" s="93"/>
      <c r="DZ280" s="93"/>
      <c r="EA280" s="93"/>
      <c r="EB280" s="93"/>
      <c r="EC280" s="93"/>
      <c r="ED280" s="93"/>
      <c r="EE280" s="93"/>
      <c r="EF280" s="93"/>
      <c r="EG280" s="93"/>
      <c r="EH280" s="93"/>
      <c r="EI280" s="93"/>
      <c r="EJ280" s="93"/>
      <c r="EK280" s="93"/>
      <c r="EL280" s="93"/>
      <c r="EM280" s="93"/>
      <c r="EN280" s="93"/>
      <c r="EO280" s="93"/>
      <c r="EP280" s="93"/>
      <c r="EQ280" s="93"/>
      <c r="ER280" s="93"/>
      <c r="ES280" s="93"/>
      <c r="ET280" s="93"/>
      <c r="EU280" s="93"/>
      <c r="EV280" s="93"/>
      <c r="EW280" s="93"/>
      <c r="EX280" s="93"/>
      <c r="EY280" s="93"/>
      <c r="EZ280" s="93"/>
      <c r="FA280" s="93"/>
      <c r="FB280" s="93"/>
      <c r="FC280" s="93"/>
    </row>
    <row r="281" spans="2:159" s="210" customFormat="1" x14ac:dyDescent="0.3">
      <c r="B281" s="211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  <c r="AV281" s="93"/>
      <c r="AW281" s="93"/>
      <c r="AX281" s="93"/>
      <c r="AY281" s="93"/>
      <c r="AZ281" s="93"/>
      <c r="BA281" s="93"/>
      <c r="BB281" s="93"/>
      <c r="BC281" s="93"/>
      <c r="BD281" s="93"/>
      <c r="BE281" s="93"/>
      <c r="BF281" s="93"/>
      <c r="BG281" s="93"/>
      <c r="BH281" s="93"/>
      <c r="BI281" s="93"/>
      <c r="BJ281" s="93"/>
      <c r="BK281" s="93"/>
      <c r="BL281" s="93"/>
      <c r="BM281" s="93"/>
      <c r="BN281" s="93"/>
      <c r="BO281" s="93"/>
      <c r="BP281" s="93"/>
      <c r="BQ281" s="93"/>
      <c r="BR281" s="93"/>
      <c r="BS281" s="93"/>
      <c r="BT281" s="93"/>
      <c r="BU281" s="93"/>
      <c r="BV281" s="93"/>
      <c r="BW281" s="93"/>
      <c r="BX281" s="93"/>
      <c r="BY281" s="93"/>
      <c r="BZ281" s="93"/>
      <c r="CA281" s="93"/>
      <c r="CB281" s="93"/>
      <c r="CC281" s="93"/>
      <c r="CD281" s="93"/>
      <c r="CE281" s="93"/>
      <c r="CF281" s="93"/>
      <c r="CG281" s="93"/>
      <c r="CH281" s="93"/>
      <c r="CI281" s="93"/>
      <c r="CJ281" s="93"/>
      <c r="CK281" s="93"/>
      <c r="CL281" s="93"/>
      <c r="CM281" s="93"/>
      <c r="CN281" s="93"/>
      <c r="CO281" s="93"/>
      <c r="CP281" s="93"/>
      <c r="CQ281" s="93"/>
      <c r="CR281" s="93"/>
      <c r="CS281" s="93"/>
      <c r="CT281" s="93"/>
      <c r="CU281" s="93"/>
      <c r="CV281" s="93"/>
      <c r="CW281" s="93"/>
      <c r="CX281" s="93"/>
      <c r="CY281" s="93"/>
      <c r="CZ281" s="93"/>
      <c r="DA281" s="93"/>
      <c r="DB281" s="93"/>
      <c r="DC281" s="93"/>
      <c r="DD281" s="93"/>
      <c r="DE281" s="93"/>
      <c r="DF281" s="93"/>
      <c r="DG281" s="93"/>
      <c r="DH281" s="93"/>
      <c r="DI281" s="93"/>
      <c r="DJ281" s="93"/>
      <c r="DK281" s="93"/>
      <c r="DL281" s="93"/>
      <c r="DM281" s="93"/>
      <c r="DN281" s="93"/>
      <c r="DO281" s="93"/>
      <c r="DP281" s="93"/>
      <c r="DQ281" s="93"/>
      <c r="DR281" s="93"/>
      <c r="DS281" s="93"/>
      <c r="DT281" s="93"/>
      <c r="DU281" s="93"/>
      <c r="DV281" s="93"/>
      <c r="DW281" s="93"/>
      <c r="DX281" s="93"/>
      <c r="DY281" s="93"/>
      <c r="DZ281" s="93"/>
      <c r="EA281" s="93"/>
      <c r="EB281" s="93"/>
      <c r="EC281" s="93"/>
      <c r="ED281" s="93"/>
      <c r="EE281" s="93"/>
      <c r="EF281" s="93"/>
      <c r="EG281" s="93"/>
      <c r="EH281" s="93"/>
      <c r="EI281" s="93"/>
      <c r="EJ281" s="93"/>
      <c r="EK281" s="93"/>
      <c r="EL281" s="93"/>
      <c r="EM281" s="93"/>
      <c r="EN281" s="93"/>
      <c r="EO281" s="93"/>
      <c r="EP281" s="93"/>
      <c r="EQ281" s="93"/>
      <c r="ER281" s="93"/>
      <c r="ES281" s="93"/>
      <c r="ET281" s="93"/>
      <c r="EU281" s="93"/>
      <c r="EV281" s="93"/>
      <c r="EW281" s="93"/>
      <c r="EX281" s="93"/>
      <c r="EY281" s="93"/>
      <c r="EZ281" s="93"/>
      <c r="FA281" s="93"/>
      <c r="FB281" s="93"/>
      <c r="FC281" s="93"/>
    </row>
    <row r="282" spans="2:159" s="210" customFormat="1" x14ac:dyDescent="0.3">
      <c r="B282" s="211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  <c r="AV282" s="93"/>
      <c r="AW282" s="93"/>
      <c r="AX282" s="93"/>
      <c r="AY282" s="93"/>
      <c r="AZ282" s="93"/>
      <c r="BA282" s="93"/>
      <c r="BB282" s="93"/>
      <c r="BC282" s="93"/>
      <c r="BD282" s="93"/>
      <c r="BE282" s="93"/>
      <c r="BF282" s="93"/>
      <c r="BG282" s="93"/>
      <c r="BH282" s="93"/>
      <c r="BI282" s="93"/>
      <c r="BJ282" s="93"/>
      <c r="BK282" s="93"/>
      <c r="BL282" s="93"/>
      <c r="BM282" s="93"/>
      <c r="BN282" s="93"/>
      <c r="BO282" s="93"/>
      <c r="BP282" s="93"/>
      <c r="BQ282" s="93"/>
      <c r="BR282" s="93"/>
      <c r="BS282" s="93"/>
      <c r="BT282" s="93"/>
      <c r="BU282" s="93"/>
      <c r="BV282" s="93"/>
      <c r="BW282" s="93"/>
      <c r="BX282" s="93"/>
      <c r="BY282" s="93"/>
      <c r="BZ282" s="93"/>
      <c r="CA282" s="93"/>
      <c r="CB282" s="93"/>
      <c r="CC282" s="93"/>
      <c r="CD282" s="93"/>
      <c r="CE282" s="93"/>
      <c r="CF282" s="93"/>
      <c r="CG282" s="93"/>
      <c r="CH282" s="93"/>
      <c r="CI282" s="93"/>
      <c r="CJ282" s="93"/>
      <c r="CK282" s="93"/>
      <c r="CL282" s="93"/>
      <c r="CM282" s="93"/>
      <c r="CN282" s="93"/>
      <c r="CO282" s="93"/>
      <c r="CP282" s="93"/>
      <c r="CQ282" s="93"/>
      <c r="CR282" s="93"/>
      <c r="CS282" s="93"/>
      <c r="CT282" s="93"/>
      <c r="CU282" s="93"/>
      <c r="CV282" s="93"/>
      <c r="CW282" s="93"/>
      <c r="CX282" s="93"/>
      <c r="CY282" s="93"/>
      <c r="CZ282" s="93"/>
      <c r="DA282" s="93"/>
      <c r="DB282" s="93"/>
      <c r="DC282" s="93"/>
      <c r="DD282" s="93"/>
      <c r="DE282" s="93"/>
      <c r="DF282" s="93"/>
      <c r="DG282" s="93"/>
      <c r="DH282" s="93"/>
      <c r="DI282" s="93"/>
      <c r="DJ282" s="93"/>
      <c r="DK282" s="93"/>
      <c r="DL282" s="93"/>
      <c r="DM282" s="93"/>
      <c r="DN282" s="93"/>
      <c r="DO282" s="93"/>
      <c r="DP282" s="93"/>
      <c r="DQ282" s="93"/>
      <c r="DR282" s="93"/>
      <c r="DS282" s="93"/>
      <c r="DT282" s="93"/>
      <c r="DU282" s="93"/>
      <c r="DV282" s="93"/>
      <c r="DW282" s="93"/>
      <c r="DX282" s="93"/>
      <c r="DY282" s="93"/>
      <c r="DZ282" s="93"/>
      <c r="EA282" s="93"/>
      <c r="EB282" s="93"/>
      <c r="EC282" s="93"/>
      <c r="ED282" s="93"/>
      <c r="EE282" s="93"/>
      <c r="EF282" s="93"/>
      <c r="EG282" s="93"/>
      <c r="EH282" s="93"/>
      <c r="EI282" s="93"/>
      <c r="EJ282" s="93"/>
      <c r="EK282" s="93"/>
      <c r="EL282" s="93"/>
      <c r="EM282" s="93"/>
      <c r="EN282" s="93"/>
      <c r="EO282" s="93"/>
      <c r="EP282" s="93"/>
      <c r="EQ282" s="93"/>
      <c r="ER282" s="93"/>
      <c r="ES282" s="93"/>
      <c r="ET282" s="93"/>
      <c r="EU282" s="93"/>
      <c r="EV282" s="93"/>
      <c r="EW282" s="93"/>
      <c r="EX282" s="93"/>
      <c r="EY282" s="93"/>
      <c r="EZ282" s="93"/>
      <c r="FA282" s="93"/>
      <c r="FB282" s="93"/>
      <c r="FC282" s="93"/>
    </row>
    <row r="283" spans="2:159" s="210" customFormat="1" x14ac:dyDescent="0.3">
      <c r="B283" s="211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3"/>
      <c r="BR283" s="93"/>
      <c r="BS283" s="93"/>
      <c r="BT283" s="93"/>
      <c r="BU283" s="93"/>
      <c r="BV283" s="93"/>
      <c r="BW283" s="93"/>
      <c r="BX283" s="93"/>
      <c r="BY283" s="93"/>
      <c r="BZ283" s="93"/>
      <c r="CA283" s="93"/>
      <c r="CB283" s="93"/>
      <c r="CC283" s="93"/>
      <c r="CD283" s="93"/>
      <c r="CE283" s="93"/>
      <c r="CF283" s="93"/>
      <c r="CG283" s="93"/>
      <c r="CH283" s="93"/>
      <c r="CI283" s="93"/>
      <c r="CJ283" s="93"/>
      <c r="CK283" s="93"/>
      <c r="CL283" s="93"/>
      <c r="CM283" s="93"/>
      <c r="CN283" s="93"/>
      <c r="CO283" s="93"/>
      <c r="CP283" s="93"/>
      <c r="CQ283" s="93"/>
      <c r="CR283" s="93"/>
      <c r="CS283" s="93"/>
      <c r="CT283" s="93"/>
      <c r="CU283" s="93"/>
      <c r="CV283" s="93"/>
      <c r="CW283" s="93"/>
      <c r="CX283" s="93"/>
      <c r="CY283" s="93"/>
      <c r="CZ283" s="93"/>
      <c r="DA283" s="93"/>
      <c r="DB283" s="93"/>
      <c r="DC283" s="93"/>
      <c r="DD283" s="93"/>
      <c r="DE283" s="93"/>
      <c r="DF283" s="93"/>
      <c r="DG283" s="93"/>
      <c r="DH283" s="93"/>
      <c r="DI283" s="93"/>
      <c r="DJ283" s="93"/>
      <c r="DK283" s="93"/>
      <c r="DL283" s="93"/>
      <c r="DM283" s="93"/>
      <c r="DN283" s="93"/>
      <c r="DO283" s="93"/>
      <c r="DP283" s="93"/>
      <c r="DQ283" s="93"/>
      <c r="DR283" s="93"/>
      <c r="DS283" s="93"/>
      <c r="DT283" s="93"/>
      <c r="DU283" s="93"/>
      <c r="DV283" s="93"/>
      <c r="DW283" s="93"/>
      <c r="DX283" s="93"/>
      <c r="DY283" s="93"/>
      <c r="DZ283" s="93"/>
      <c r="EA283" s="93"/>
      <c r="EB283" s="93"/>
      <c r="EC283" s="93"/>
      <c r="ED283" s="93"/>
      <c r="EE283" s="93"/>
      <c r="EF283" s="93"/>
      <c r="EG283" s="93"/>
      <c r="EH283" s="93"/>
      <c r="EI283" s="93"/>
      <c r="EJ283" s="93"/>
      <c r="EK283" s="93"/>
      <c r="EL283" s="93"/>
      <c r="EM283" s="93"/>
      <c r="EN283" s="93"/>
      <c r="EO283" s="93"/>
      <c r="EP283" s="93"/>
      <c r="EQ283" s="93"/>
      <c r="ER283" s="93"/>
      <c r="ES283" s="93"/>
      <c r="ET283" s="93"/>
      <c r="EU283" s="93"/>
      <c r="EV283" s="93"/>
      <c r="EW283" s="93"/>
      <c r="EX283" s="93"/>
      <c r="EY283" s="93"/>
      <c r="EZ283" s="93"/>
      <c r="FA283" s="93"/>
      <c r="FB283" s="93"/>
      <c r="FC283" s="93"/>
    </row>
    <row r="284" spans="2:159" s="210" customFormat="1" x14ac:dyDescent="0.3">
      <c r="B284" s="211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  <c r="AV284" s="93"/>
      <c r="AW284" s="93"/>
      <c r="AX284" s="93"/>
      <c r="AY284" s="93"/>
      <c r="AZ284" s="93"/>
      <c r="BA284" s="93"/>
      <c r="BB284" s="93"/>
      <c r="BC284" s="93"/>
      <c r="BD284" s="93"/>
      <c r="BE284" s="93"/>
      <c r="BF284" s="93"/>
      <c r="BG284" s="93"/>
      <c r="BH284" s="93"/>
      <c r="BI284" s="93"/>
      <c r="BJ284" s="93"/>
      <c r="BK284" s="93"/>
      <c r="BL284" s="93"/>
      <c r="BM284" s="93"/>
      <c r="BN284" s="93"/>
      <c r="BO284" s="93"/>
      <c r="BP284" s="93"/>
      <c r="BQ284" s="93"/>
      <c r="BR284" s="93"/>
      <c r="BS284" s="93"/>
      <c r="BT284" s="93"/>
      <c r="BU284" s="93"/>
      <c r="BV284" s="93"/>
      <c r="BW284" s="93"/>
      <c r="BX284" s="93"/>
      <c r="BY284" s="93"/>
      <c r="BZ284" s="93"/>
      <c r="CA284" s="93"/>
      <c r="CB284" s="93"/>
      <c r="CC284" s="93"/>
      <c r="CD284" s="93"/>
      <c r="CE284" s="93"/>
      <c r="CF284" s="93"/>
      <c r="CG284" s="93"/>
      <c r="CH284" s="93"/>
      <c r="CI284" s="93"/>
      <c r="CJ284" s="93"/>
      <c r="CK284" s="93"/>
      <c r="CL284" s="93"/>
      <c r="CM284" s="93"/>
      <c r="CN284" s="93"/>
      <c r="CO284" s="93"/>
      <c r="CP284" s="93"/>
      <c r="CQ284" s="93"/>
      <c r="CR284" s="93"/>
      <c r="CS284" s="93"/>
      <c r="CT284" s="93"/>
      <c r="CU284" s="93"/>
      <c r="CV284" s="93"/>
      <c r="CW284" s="93"/>
      <c r="CX284" s="93"/>
      <c r="CY284" s="93"/>
      <c r="CZ284" s="93"/>
      <c r="DA284" s="93"/>
      <c r="DB284" s="93"/>
      <c r="DC284" s="93"/>
      <c r="DD284" s="93"/>
      <c r="DE284" s="93"/>
      <c r="DF284" s="93"/>
      <c r="DG284" s="93"/>
      <c r="DH284" s="93"/>
      <c r="DI284" s="93"/>
      <c r="DJ284" s="93"/>
      <c r="DK284" s="93"/>
      <c r="DL284" s="93"/>
      <c r="DM284" s="93"/>
      <c r="DN284" s="93"/>
      <c r="DO284" s="93"/>
      <c r="DP284" s="93"/>
      <c r="DQ284" s="93"/>
      <c r="DR284" s="93"/>
      <c r="DS284" s="93"/>
      <c r="DT284" s="93"/>
      <c r="DU284" s="93"/>
      <c r="DV284" s="93"/>
      <c r="DW284" s="93"/>
      <c r="DX284" s="93"/>
      <c r="DY284" s="93"/>
      <c r="DZ284" s="93"/>
      <c r="EA284" s="93"/>
      <c r="EB284" s="93"/>
      <c r="EC284" s="93"/>
      <c r="ED284" s="93"/>
      <c r="EE284" s="93"/>
      <c r="EF284" s="93"/>
      <c r="EG284" s="93"/>
      <c r="EH284" s="93"/>
      <c r="EI284" s="93"/>
      <c r="EJ284" s="93"/>
      <c r="EK284" s="93"/>
      <c r="EL284" s="93"/>
      <c r="EM284" s="93"/>
      <c r="EN284" s="93"/>
      <c r="EO284" s="93"/>
      <c r="EP284" s="93"/>
      <c r="EQ284" s="93"/>
      <c r="ER284" s="93"/>
      <c r="ES284" s="93"/>
      <c r="ET284" s="93"/>
      <c r="EU284" s="93"/>
      <c r="EV284" s="93"/>
      <c r="EW284" s="93"/>
      <c r="EX284" s="93"/>
      <c r="EY284" s="93"/>
      <c r="EZ284" s="93"/>
      <c r="FA284" s="93"/>
      <c r="FB284" s="93"/>
      <c r="FC284" s="93"/>
    </row>
    <row r="285" spans="2:159" s="210" customFormat="1" x14ac:dyDescent="0.3">
      <c r="B285" s="211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  <c r="AV285" s="93"/>
      <c r="AW285" s="93"/>
      <c r="AX285" s="93"/>
      <c r="AY285" s="93"/>
      <c r="AZ285" s="93"/>
      <c r="BA285" s="93"/>
      <c r="BB285" s="93"/>
      <c r="BC285" s="93"/>
      <c r="BD285" s="93"/>
      <c r="BE285" s="93"/>
      <c r="BF285" s="93"/>
      <c r="BG285" s="93"/>
      <c r="BH285" s="93"/>
      <c r="BI285" s="93"/>
      <c r="BJ285" s="93"/>
      <c r="BK285" s="93"/>
      <c r="BL285" s="93"/>
      <c r="BM285" s="93"/>
      <c r="BN285" s="93"/>
      <c r="BO285" s="93"/>
      <c r="BP285" s="93"/>
      <c r="BQ285" s="93"/>
      <c r="BR285" s="93"/>
      <c r="BS285" s="93"/>
      <c r="BT285" s="93"/>
      <c r="BU285" s="93"/>
      <c r="BV285" s="93"/>
      <c r="BW285" s="93"/>
      <c r="BX285" s="93"/>
      <c r="BY285" s="93"/>
      <c r="BZ285" s="93"/>
      <c r="CA285" s="93"/>
      <c r="CB285" s="93"/>
      <c r="CC285" s="93"/>
      <c r="CD285" s="93"/>
      <c r="CE285" s="93"/>
      <c r="CF285" s="93"/>
      <c r="CG285" s="93"/>
      <c r="CH285" s="93"/>
      <c r="CI285" s="93"/>
      <c r="CJ285" s="93"/>
      <c r="CK285" s="93"/>
      <c r="CL285" s="93"/>
      <c r="CM285" s="93"/>
      <c r="CN285" s="93"/>
      <c r="CO285" s="93"/>
      <c r="CP285" s="93"/>
      <c r="CQ285" s="93"/>
      <c r="CR285" s="93"/>
      <c r="CS285" s="93"/>
      <c r="CT285" s="93"/>
      <c r="CU285" s="93"/>
      <c r="CV285" s="93"/>
      <c r="CW285" s="93"/>
      <c r="CX285" s="93"/>
      <c r="CY285" s="93"/>
      <c r="CZ285" s="93"/>
      <c r="DA285" s="93"/>
      <c r="DB285" s="93"/>
      <c r="DC285" s="93"/>
      <c r="DD285" s="93"/>
      <c r="DE285" s="93"/>
      <c r="DF285" s="93"/>
      <c r="DG285" s="93"/>
      <c r="DH285" s="93"/>
      <c r="DI285" s="93"/>
      <c r="DJ285" s="93"/>
      <c r="DK285" s="93"/>
      <c r="DL285" s="93"/>
      <c r="DM285" s="93"/>
      <c r="DN285" s="93"/>
      <c r="DO285" s="93"/>
      <c r="DP285" s="93"/>
      <c r="DQ285" s="93"/>
      <c r="DR285" s="93"/>
      <c r="DS285" s="93"/>
      <c r="DT285" s="93"/>
      <c r="DU285" s="93"/>
      <c r="DV285" s="93"/>
      <c r="DW285" s="93"/>
      <c r="DX285" s="93"/>
      <c r="DY285" s="93"/>
      <c r="DZ285" s="93"/>
      <c r="EA285" s="93"/>
      <c r="EB285" s="93"/>
      <c r="EC285" s="93"/>
      <c r="ED285" s="93"/>
      <c r="EE285" s="93"/>
      <c r="EF285" s="93"/>
      <c r="EG285" s="93"/>
      <c r="EH285" s="93"/>
      <c r="EI285" s="93"/>
      <c r="EJ285" s="93"/>
      <c r="EK285" s="93"/>
      <c r="EL285" s="93"/>
      <c r="EM285" s="93"/>
      <c r="EN285" s="93"/>
      <c r="EO285" s="93"/>
      <c r="EP285" s="93"/>
      <c r="EQ285" s="93"/>
      <c r="ER285" s="93"/>
      <c r="ES285" s="93"/>
      <c r="ET285" s="93"/>
      <c r="EU285" s="93"/>
      <c r="EV285" s="93"/>
      <c r="EW285" s="93"/>
      <c r="EX285" s="93"/>
      <c r="EY285" s="93"/>
      <c r="EZ285" s="93"/>
      <c r="FA285" s="93"/>
      <c r="FB285" s="93"/>
      <c r="FC285" s="93"/>
    </row>
    <row r="286" spans="2:159" s="210" customFormat="1" x14ac:dyDescent="0.3">
      <c r="B286" s="211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  <c r="AV286" s="93"/>
      <c r="AW286" s="93"/>
      <c r="AX286" s="93"/>
      <c r="AY286" s="93"/>
      <c r="AZ286" s="93"/>
      <c r="BA286" s="93"/>
      <c r="BB286" s="93"/>
      <c r="BC286" s="93"/>
      <c r="BD286" s="93"/>
      <c r="BE286" s="93"/>
      <c r="BF286" s="93"/>
      <c r="BG286" s="93"/>
      <c r="BH286" s="93"/>
      <c r="BI286" s="93"/>
      <c r="BJ286" s="93"/>
      <c r="BK286" s="93"/>
      <c r="BL286" s="93"/>
      <c r="BM286" s="93"/>
      <c r="BN286" s="93"/>
      <c r="BO286" s="93"/>
      <c r="BP286" s="93"/>
      <c r="BQ286" s="93"/>
      <c r="BR286" s="93"/>
      <c r="BS286" s="93"/>
      <c r="BT286" s="93"/>
      <c r="BU286" s="93"/>
      <c r="BV286" s="93"/>
      <c r="BW286" s="93"/>
      <c r="BX286" s="93"/>
      <c r="BY286" s="93"/>
      <c r="BZ286" s="93"/>
      <c r="CA286" s="93"/>
      <c r="CB286" s="93"/>
      <c r="CC286" s="93"/>
      <c r="CD286" s="93"/>
      <c r="CE286" s="93"/>
      <c r="CF286" s="93"/>
      <c r="CG286" s="93"/>
      <c r="CH286" s="93"/>
      <c r="CI286" s="93"/>
      <c r="CJ286" s="93"/>
      <c r="CK286" s="93"/>
      <c r="CL286" s="93"/>
      <c r="CM286" s="93"/>
      <c r="CN286" s="93"/>
      <c r="CO286" s="93"/>
      <c r="CP286" s="93"/>
      <c r="CQ286" s="93"/>
      <c r="CR286" s="93"/>
      <c r="CS286" s="93"/>
      <c r="CT286" s="93"/>
      <c r="CU286" s="93"/>
      <c r="CV286" s="93"/>
      <c r="CW286" s="93"/>
      <c r="CX286" s="93"/>
      <c r="CY286" s="93"/>
      <c r="CZ286" s="93"/>
      <c r="DA286" s="93"/>
      <c r="DB286" s="93"/>
      <c r="DC286" s="93"/>
      <c r="DD286" s="93"/>
      <c r="DE286" s="93"/>
      <c r="DF286" s="93"/>
      <c r="DG286" s="93"/>
      <c r="DH286" s="93"/>
      <c r="DI286" s="93"/>
      <c r="DJ286" s="93"/>
      <c r="DK286" s="93"/>
      <c r="DL286" s="93"/>
      <c r="DM286" s="93"/>
      <c r="DN286" s="93"/>
      <c r="DO286" s="93"/>
      <c r="DP286" s="93"/>
      <c r="DQ286" s="93"/>
      <c r="DR286" s="93"/>
      <c r="DS286" s="93"/>
      <c r="DT286" s="93"/>
      <c r="DU286" s="93"/>
      <c r="DV286" s="93"/>
      <c r="DW286" s="93"/>
      <c r="DX286" s="93"/>
      <c r="DY286" s="93"/>
      <c r="DZ286" s="93"/>
      <c r="EA286" s="93"/>
      <c r="EB286" s="93"/>
      <c r="EC286" s="93"/>
      <c r="ED286" s="93"/>
      <c r="EE286" s="93"/>
      <c r="EF286" s="93"/>
      <c r="EG286" s="93"/>
      <c r="EH286" s="93"/>
      <c r="EI286" s="93"/>
      <c r="EJ286" s="93"/>
      <c r="EK286" s="93"/>
      <c r="EL286" s="93"/>
      <c r="EM286" s="93"/>
      <c r="EN286" s="93"/>
      <c r="EO286" s="93"/>
      <c r="EP286" s="93"/>
      <c r="EQ286" s="93"/>
      <c r="ER286" s="93"/>
      <c r="ES286" s="93"/>
      <c r="ET286" s="93"/>
      <c r="EU286" s="93"/>
      <c r="EV286" s="93"/>
      <c r="EW286" s="93"/>
      <c r="EX286" s="93"/>
      <c r="EY286" s="93"/>
      <c r="EZ286" s="93"/>
      <c r="FA286" s="93"/>
      <c r="FB286" s="93"/>
      <c r="FC286" s="93"/>
    </row>
    <row r="287" spans="2:159" s="210" customFormat="1" x14ac:dyDescent="0.3">
      <c r="B287" s="211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  <c r="AV287" s="93"/>
      <c r="AW287" s="93"/>
      <c r="AX287" s="93"/>
      <c r="AY287" s="93"/>
      <c r="AZ287" s="93"/>
      <c r="BA287" s="93"/>
      <c r="BB287" s="93"/>
      <c r="BC287" s="93"/>
      <c r="BD287" s="93"/>
      <c r="BE287" s="93"/>
      <c r="BF287" s="93"/>
      <c r="BG287" s="93"/>
      <c r="BH287" s="93"/>
      <c r="BI287" s="93"/>
      <c r="BJ287" s="93"/>
      <c r="BK287" s="93"/>
      <c r="BL287" s="93"/>
      <c r="BM287" s="93"/>
      <c r="BN287" s="93"/>
      <c r="BO287" s="93"/>
      <c r="BP287" s="93"/>
      <c r="BQ287" s="93"/>
      <c r="BR287" s="93"/>
      <c r="BS287" s="93"/>
      <c r="BT287" s="93"/>
      <c r="BU287" s="93"/>
      <c r="BV287" s="93"/>
      <c r="BW287" s="93"/>
      <c r="BX287" s="93"/>
      <c r="BY287" s="93"/>
      <c r="BZ287" s="93"/>
      <c r="CA287" s="93"/>
      <c r="CB287" s="93"/>
      <c r="CC287" s="93"/>
      <c r="CD287" s="93"/>
      <c r="CE287" s="93"/>
      <c r="CF287" s="93"/>
      <c r="CG287" s="93"/>
      <c r="CH287" s="93"/>
      <c r="CI287" s="93"/>
      <c r="CJ287" s="93"/>
      <c r="CK287" s="93"/>
      <c r="CL287" s="93"/>
      <c r="CM287" s="93"/>
      <c r="CN287" s="93"/>
      <c r="CO287" s="93"/>
      <c r="CP287" s="93"/>
      <c r="CQ287" s="93"/>
      <c r="CR287" s="93"/>
      <c r="CS287" s="93"/>
      <c r="CT287" s="93"/>
      <c r="CU287" s="93"/>
      <c r="CV287" s="93"/>
      <c r="CW287" s="93"/>
      <c r="CX287" s="93"/>
      <c r="CY287" s="93"/>
      <c r="CZ287" s="93"/>
      <c r="DA287" s="93"/>
      <c r="DB287" s="93"/>
      <c r="DC287" s="93"/>
      <c r="DD287" s="93"/>
      <c r="DE287" s="93"/>
      <c r="DF287" s="93"/>
      <c r="DG287" s="93"/>
      <c r="DH287" s="93"/>
      <c r="DI287" s="93"/>
      <c r="DJ287" s="93"/>
      <c r="DK287" s="93"/>
      <c r="DL287" s="93"/>
      <c r="DM287" s="93"/>
      <c r="DN287" s="93"/>
      <c r="DO287" s="93"/>
      <c r="DP287" s="93"/>
      <c r="DQ287" s="93"/>
      <c r="DR287" s="93"/>
      <c r="DS287" s="93"/>
      <c r="DT287" s="93"/>
      <c r="DU287" s="93"/>
      <c r="DV287" s="93"/>
      <c r="DW287" s="93"/>
      <c r="DX287" s="93"/>
      <c r="DY287" s="93"/>
      <c r="DZ287" s="93"/>
      <c r="EA287" s="93"/>
      <c r="EB287" s="93"/>
      <c r="EC287" s="93"/>
      <c r="ED287" s="93"/>
      <c r="EE287" s="93"/>
      <c r="EF287" s="93"/>
      <c r="EG287" s="93"/>
      <c r="EH287" s="93"/>
      <c r="EI287" s="93"/>
      <c r="EJ287" s="93"/>
      <c r="EK287" s="93"/>
      <c r="EL287" s="93"/>
      <c r="EM287" s="93"/>
      <c r="EN287" s="93"/>
      <c r="EO287" s="93"/>
      <c r="EP287" s="93"/>
      <c r="EQ287" s="93"/>
      <c r="ER287" s="93"/>
      <c r="ES287" s="93"/>
      <c r="ET287" s="93"/>
      <c r="EU287" s="93"/>
      <c r="EV287" s="93"/>
      <c r="EW287" s="93"/>
      <c r="EX287" s="93"/>
      <c r="EY287" s="93"/>
      <c r="EZ287" s="93"/>
      <c r="FA287" s="93"/>
      <c r="FB287" s="93"/>
      <c r="FC287" s="93"/>
    </row>
    <row r="288" spans="2:159" s="210" customFormat="1" x14ac:dyDescent="0.3">
      <c r="B288" s="211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  <c r="AV288" s="93"/>
      <c r="AW288" s="93"/>
      <c r="AX288" s="93"/>
      <c r="AY288" s="93"/>
      <c r="AZ288" s="93"/>
      <c r="BA288" s="93"/>
      <c r="BB288" s="93"/>
      <c r="BC288" s="93"/>
      <c r="BD288" s="93"/>
      <c r="BE288" s="93"/>
      <c r="BF288" s="93"/>
      <c r="BG288" s="93"/>
      <c r="BH288" s="93"/>
      <c r="BI288" s="93"/>
      <c r="BJ288" s="93"/>
      <c r="BK288" s="93"/>
      <c r="BL288" s="93"/>
      <c r="BM288" s="93"/>
      <c r="BN288" s="93"/>
      <c r="BO288" s="93"/>
      <c r="BP288" s="93"/>
      <c r="BQ288" s="93"/>
      <c r="BR288" s="93"/>
      <c r="BS288" s="93"/>
      <c r="BT288" s="93"/>
      <c r="BU288" s="93"/>
      <c r="BV288" s="93"/>
      <c r="BW288" s="93"/>
      <c r="BX288" s="93"/>
      <c r="BY288" s="93"/>
      <c r="BZ288" s="93"/>
      <c r="CA288" s="93"/>
      <c r="CB288" s="93"/>
      <c r="CC288" s="93"/>
      <c r="CD288" s="93"/>
      <c r="CE288" s="93"/>
      <c r="CF288" s="93"/>
      <c r="CG288" s="93"/>
      <c r="CH288" s="93"/>
      <c r="CI288" s="93"/>
      <c r="CJ288" s="93"/>
      <c r="CK288" s="93"/>
      <c r="CL288" s="93"/>
      <c r="CM288" s="93"/>
      <c r="CN288" s="93"/>
      <c r="CO288" s="93"/>
      <c r="CP288" s="93"/>
      <c r="CQ288" s="93"/>
      <c r="CR288" s="93"/>
      <c r="CS288" s="93"/>
      <c r="CT288" s="93"/>
      <c r="CU288" s="93"/>
      <c r="CV288" s="93"/>
      <c r="CW288" s="93"/>
      <c r="CX288" s="93"/>
      <c r="CY288" s="93"/>
      <c r="CZ288" s="93"/>
      <c r="DA288" s="93"/>
      <c r="DB288" s="93"/>
      <c r="DC288" s="93"/>
      <c r="DD288" s="93"/>
      <c r="DE288" s="93"/>
      <c r="DF288" s="93"/>
      <c r="DG288" s="93"/>
      <c r="DH288" s="93"/>
      <c r="DI288" s="93"/>
      <c r="DJ288" s="93"/>
      <c r="DK288" s="93"/>
      <c r="DL288" s="93"/>
      <c r="DM288" s="93"/>
      <c r="DN288" s="93"/>
      <c r="DO288" s="93"/>
      <c r="DP288" s="93"/>
      <c r="DQ288" s="93"/>
      <c r="DR288" s="93"/>
      <c r="DS288" s="93"/>
      <c r="DT288" s="93"/>
      <c r="DU288" s="93"/>
      <c r="DV288" s="93"/>
      <c r="DW288" s="93"/>
      <c r="DX288" s="93"/>
      <c r="DY288" s="93"/>
      <c r="DZ288" s="93"/>
      <c r="EA288" s="93"/>
      <c r="EB288" s="93"/>
      <c r="EC288" s="93"/>
      <c r="ED288" s="93"/>
      <c r="EE288" s="93"/>
      <c r="EF288" s="93"/>
      <c r="EG288" s="93"/>
      <c r="EH288" s="93"/>
      <c r="EI288" s="93"/>
      <c r="EJ288" s="93"/>
      <c r="EK288" s="93"/>
      <c r="EL288" s="93"/>
      <c r="EM288" s="93"/>
      <c r="EN288" s="93"/>
      <c r="EO288" s="93"/>
      <c r="EP288" s="93"/>
      <c r="EQ288" s="93"/>
      <c r="ER288" s="93"/>
      <c r="ES288" s="93"/>
      <c r="ET288" s="93"/>
      <c r="EU288" s="93"/>
      <c r="EV288" s="93"/>
      <c r="EW288" s="93"/>
      <c r="EX288" s="93"/>
      <c r="EY288" s="93"/>
      <c r="EZ288" s="93"/>
      <c r="FA288" s="93"/>
      <c r="FB288" s="93"/>
      <c r="FC288" s="93"/>
    </row>
    <row r="289" spans="2:159" s="210" customFormat="1" x14ac:dyDescent="0.3">
      <c r="B289" s="211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  <c r="AV289" s="93"/>
      <c r="AW289" s="93"/>
      <c r="AX289" s="93"/>
      <c r="AY289" s="93"/>
      <c r="AZ289" s="93"/>
      <c r="BA289" s="93"/>
      <c r="BB289" s="93"/>
      <c r="BC289" s="93"/>
      <c r="BD289" s="93"/>
      <c r="BE289" s="93"/>
      <c r="BF289" s="93"/>
      <c r="BG289" s="93"/>
      <c r="BH289" s="93"/>
      <c r="BI289" s="93"/>
      <c r="BJ289" s="93"/>
      <c r="BK289" s="93"/>
      <c r="BL289" s="93"/>
      <c r="BM289" s="93"/>
      <c r="BN289" s="93"/>
      <c r="BO289" s="93"/>
      <c r="BP289" s="93"/>
      <c r="BQ289" s="93"/>
      <c r="BR289" s="93"/>
      <c r="BS289" s="93"/>
      <c r="BT289" s="93"/>
      <c r="BU289" s="93"/>
      <c r="BV289" s="93"/>
      <c r="BW289" s="93"/>
      <c r="BX289" s="93"/>
      <c r="BY289" s="93"/>
      <c r="BZ289" s="93"/>
      <c r="CA289" s="93"/>
      <c r="CB289" s="93"/>
      <c r="CC289" s="93"/>
      <c r="CD289" s="93"/>
      <c r="CE289" s="93"/>
      <c r="CF289" s="93"/>
      <c r="CG289" s="93"/>
      <c r="CH289" s="93"/>
      <c r="CI289" s="93"/>
      <c r="CJ289" s="93"/>
      <c r="CK289" s="93"/>
      <c r="CL289" s="93"/>
      <c r="CM289" s="93"/>
      <c r="CN289" s="93"/>
      <c r="CO289" s="93"/>
      <c r="CP289" s="93"/>
      <c r="CQ289" s="93"/>
      <c r="CR289" s="93"/>
      <c r="CS289" s="93"/>
      <c r="CT289" s="93"/>
      <c r="CU289" s="93"/>
      <c r="CV289" s="93"/>
      <c r="CW289" s="93"/>
      <c r="CX289" s="93"/>
      <c r="CY289" s="93"/>
      <c r="CZ289" s="93"/>
      <c r="DA289" s="93"/>
      <c r="DB289" s="93"/>
      <c r="DC289" s="93"/>
      <c r="DD289" s="93"/>
      <c r="DE289" s="93"/>
      <c r="DF289" s="93"/>
      <c r="DG289" s="93"/>
      <c r="DH289" s="93"/>
      <c r="DI289" s="93"/>
      <c r="DJ289" s="93"/>
      <c r="DK289" s="93"/>
      <c r="DL289" s="93"/>
      <c r="DM289" s="93"/>
      <c r="DN289" s="93"/>
      <c r="DO289" s="93"/>
      <c r="DP289" s="93"/>
      <c r="DQ289" s="93"/>
      <c r="DR289" s="93"/>
      <c r="DS289" s="93"/>
      <c r="DT289" s="93"/>
      <c r="DU289" s="93"/>
      <c r="DV289" s="93"/>
      <c r="DW289" s="93"/>
      <c r="DX289" s="93"/>
      <c r="DY289" s="93"/>
      <c r="DZ289" s="93"/>
      <c r="EA289" s="93"/>
      <c r="EB289" s="93"/>
      <c r="EC289" s="93"/>
      <c r="ED289" s="93"/>
      <c r="EE289" s="93"/>
      <c r="EF289" s="93"/>
      <c r="EG289" s="93"/>
      <c r="EH289" s="93"/>
      <c r="EI289" s="93"/>
      <c r="EJ289" s="93"/>
      <c r="EK289" s="93"/>
      <c r="EL289" s="93"/>
      <c r="EM289" s="93"/>
      <c r="EN289" s="93"/>
      <c r="EO289" s="93"/>
      <c r="EP289" s="93"/>
      <c r="EQ289" s="93"/>
      <c r="ER289" s="93"/>
      <c r="ES289" s="93"/>
      <c r="ET289" s="93"/>
      <c r="EU289" s="93"/>
      <c r="EV289" s="93"/>
      <c r="EW289" s="93"/>
      <c r="EX289" s="93"/>
      <c r="EY289" s="93"/>
      <c r="EZ289" s="93"/>
      <c r="FA289" s="93"/>
      <c r="FB289" s="93"/>
      <c r="FC289" s="93"/>
    </row>
    <row r="290" spans="2:159" s="210" customFormat="1" x14ac:dyDescent="0.3">
      <c r="B290" s="211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3"/>
      <c r="BR290" s="93"/>
      <c r="BS290" s="93"/>
      <c r="BT290" s="93"/>
      <c r="BU290" s="93"/>
      <c r="BV290" s="93"/>
      <c r="BW290" s="93"/>
      <c r="BX290" s="93"/>
      <c r="BY290" s="93"/>
      <c r="BZ290" s="93"/>
      <c r="CA290" s="93"/>
      <c r="CB290" s="93"/>
      <c r="CC290" s="93"/>
      <c r="CD290" s="93"/>
      <c r="CE290" s="93"/>
      <c r="CF290" s="93"/>
      <c r="CG290" s="93"/>
      <c r="CH290" s="93"/>
      <c r="CI290" s="93"/>
      <c r="CJ290" s="93"/>
      <c r="CK290" s="93"/>
      <c r="CL290" s="93"/>
      <c r="CM290" s="93"/>
      <c r="CN290" s="93"/>
      <c r="CO290" s="93"/>
      <c r="CP290" s="93"/>
      <c r="CQ290" s="93"/>
      <c r="CR290" s="93"/>
      <c r="CS290" s="93"/>
      <c r="CT290" s="93"/>
      <c r="CU290" s="93"/>
      <c r="CV290" s="93"/>
      <c r="CW290" s="93"/>
      <c r="CX290" s="93"/>
      <c r="CY290" s="93"/>
      <c r="CZ290" s="93"/>
      <c r="DA290" s="93"/>
      <c r="DB290" s="93"/>
      <c r="DC290" s="93"/>
      <c r="DD290" s="93"/>
      <c r="DE290" s="93"/>
      <c r="DF290" s="93"/>
      <c r="DG290" s="93"/>
      <c r="DH290" s="93"/>
      <c r="DI290" s="93"/>
      <c r="DJ290" s="93"/>
      <c r="DK290" s="93"/>
      <c r="DL290" s="93"/>
      <c r="DM290" s="93"/>
      <c r="DN290" s="93"/>
      <c r="DO290" s="93"/>
      <c r="DP290" s="93"/>
      <c r="DQ290" s="93"/>
      <c r="DR290" s="93"/>
      <c r="DS290" s="93"/>
      <c r="DT290" s="93"/>
      <c r="DU290" s="93"/>
      <c r="DV290" s="93"/>
      <c r="DW290" s="93"/>
      <c r="DX290" s="93"/>
      <c r="DY290" s="93"/>
      <c r="DZ290" s="93"/>
      <c r="EA290" s="93"/>
      <c r="EB290" s="93"/>
      <c r="EC290" s="93"/>
      <c r="ED290" s="93"/>
      <c r="EE290" s="93"/>
      <c r="EF290" s="93"/>
      <c r="EG290" s="93"/>
      <c r="EH290" s="93"/>
      <c r="EI290" s="93"/>
      <c r="EJ290" s="93"/>
      <c r="EK290" s="93"/>
      <c r="EL290" s="93"/>
      <c r="EM290" s="93"/>
      <c r="EN290" s="93"/>
      <c r="EO290" s="93"/>
      <c r="EP290" s="93"/>
      <c r="EQ290" s="93"/>
      <c r="ER290" s="93"/>
      <c r="ES290" s="93"/>
      <c r="ET290" s="93"/>
      <c r="EU290" s="93"/>
      <c r="EV290" s="93"/>
      <c r="EW290" s="93"/>
      <c r="EX290" s="93"/>
      <c r="EY290" s="93"/>
      <c r="EZ290" s="93"/>
      <c r="FA290" s="93"/>
      <c r="FB290" s="93"/>
      <c r="FC290" s="93"/>
    </row>
    <row r="291" spans="2:159" s="210" customFormat="1" x14ac:dyDescent="0.3">
      <c r="B291" s="211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  <c r="AV291" s="93"/>
      <c r="AW291" s="93"/>
      <c r="AX291" s="93"/>
      <c r="AY291" s="93"/>
      <c r="AZ291" s="93"/>
      <c r="BA291" s="93"/>
      <c r="BB291" s="93"/>
      <c r="BC291" s="93"/>
      <c r="BD291" s="93"/>
      <c r="BE291" s="93"/>
      <c r="BF291" s="93"/>
      <c r="BG291" s="93"/>
      <c r="BH291" s="93"/>
      <c r="BI291" s="93"/>
      <c r="BJ291" s="93"/>
      <c r="BK291" s="93"/>
      <c r="BL291" s="93"/>
      <c r="BM291" s="93"/>
      <c r="BN291" s="93"/>
      <c r="BO291" s="93"/>
      <c r="BP291" s="93"/>
      <c r="BQ291" s="93"/>
      <c r="BR291" s="93"/>
      <c r="BS291" s="93"/>
      <c r="BT291" s="93"/>
      <c r="BU291" s="93"/>
      <c r="BV291" s="93"/>
      <c r="BW291" s="93"/>
      <c r="BX291" s="93"/>
      <c r="BY291" s="93"/>
      <c r="BZ291" s="93"/>
      <c r="CA291" s="93"/>
      <c r="CB291" s="93"/>
      <c r="CC291" s="93"/>
      <c r="CD291" s="93"/>
      <c r="CE291" s="93"/>
      <c r="CF291" s="93"/>
      <c r="CG291" s="93"/>
      <c r="CH291" s="93"/>
      <c r="CI291" s="93"/>
      <c r="CJ291" s="93"/>
      <c r="CK291" s="93"/>
      <c r="CL291" s="93"/>
      <c r="CM291" s="93"/>
      <c r="CN291" s="93"/>
      <c r="CO291" s="93"/>
      <c r="CP291" s="93"/>
      <c r="CQ291" s="93"/>
      <c r="CR291" s="93"/>
      <c r="CS291" s="93"/>
      <c r="CT291" s="93"/>
      <c r="CU291" s="93"/>
      <c r="CV291" s="93"/>
      <c r="CW291" s="93"/>
      <c r="CX291" s="93"/>
      <c r="CY291" s="93"/>
      <c r="CZ291" s="93"/>
      <c r="DA291" s="93"/>
      <c r="DB291" s="93"/>
      <c r="DC291" s="93"/>
      <c r="DD291" s="93"/>
      <c r="DE291" s="93"/>
      <c r="DF291" s="93"/>
      <c r="DG291" s="93"/>
      <c r="DH291" s="93"/>
      <c r="DI291" s="93"/>
      <c r="DJ291" s="93"/>
      <c r="DK291" s="93"/>
      <c r="DL291" s="93"/>
      <c r="DM291" s="93"/>
      <c r="DN291" s="93"/>
      <c r="DO291" s="93"/>
      <c r="DP291" s="93"/>
      <c r="DQ291" s="93"/>
      <c r="DR291" s="93"/>
      <c r="DS291" s="93"/>
      <c r="DT291" s="93"/>
      <c r="DU291" s="93"/>
      <c r="DV291" s="93"/>
      <c r="DW291" s="93"/>
      <c r="DX291" s="93"/>
      <c r="DY291" s="93"/>
      <c r="DZ291" s="93"/>
      <c r="EA291" s="93"/>
      <c r="EB291" s="93"/>
      <c r="EC291" s="93"/>
      <c r="ED291" s="93"/>
      <c r="EE291" s="93"/>
      <c r="EF291" s="93"/>
      <c r="EG291" s="93"/>
      <c r="EH291" s="93"/>
      <c r="EI291" s="93"/>
      <c r="EJ291" s="93"/>
      <c r="EK291" s="93"/>
      <c r="EL291" s="93"/>
      <c r="EM291" s="93"/>
      <c r="EN291" s="93"/>
      <c r="EO291" s="93"/>
      <c r="EP291" s="93"/>
      <c r="EQ291" s="93"/>
      <c r="ER291" s="93"/>
      <c r="ES291" s="93"/>
      <c r="ET291" s="93"/>
      <c r="EU291" s="93"/>
      <c r="EV291" s="93"/>
      <c r="EW291" s="93"/>
      <c r="EX291" s="93"/>
      <c r="EY291" s="93"/>
      <c r="EZ291" s="93"/>
      <c r="FA291" s="93"/>
      <c r="FB291" s="93"/>
      <c r="FC291" s="93"/>
    </row>
    <row r="292" spans="2:159" s="210" customFormat="1" x14ac:dyDescent="0.3">
      <c r="B292" s="211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  <c r="AV292" s="93"/>
      <c r="AW292" s="93"/>
      <c r="AX292" s="93"/>
      <c r="AY292" s="93"/>
      <c r="AZ292" s="93"/>
      <c r="BA292" s="93"/>
      <c r="BB292" s="93"/>
      <c r="BC292" s="93"/>
      <c r="BD292" s="93"/>
      <c r="BE292" s="93"/>
      <c r="BF292" s="93"/>
      <c r="BG292" s="93"/>
      <c r="BH292" s="93"/>
      <c r="BI292" s="93"/>
      <c r="BJ292" s="93"/>
      <c r="BK292" s="93"/>
      <c r="BL292" s="93"/>
      <c r="BM292" s="93"/>
      <c r="BN292" s="93"/>
      <c r="BO292" s="93"/>
      <c r="BP292" s="93"/>
      <c r="BQ292" s="93"/>
      <c r="BR292" s="93"/>
      <c r="BS292" s="93"/>
      <c r="BT292" s="93"/>
      <c r="BU292" s="93"/>
      <c r="BV292" s="93"/>
      <c r="BW292" s="93"/>
      <c r="BX292" s="93"/>
      <c r="BY292" s="93"/>
      <c r="BZ292" s="93"/>
      <c r="CA292" s="93"/>
      <c r="CB292" s="93"/>
      <c r="CC292" s="93"/>
      <c r="CD292" s="93"/>
      <c r="CE292" s="93"/>
      <c r="CF292" s="93"/>
      <c r="CG292" s="93"/>
      <c r="CH292" s="93"/>
      <c r="CI292" s="93"/>
      <c r="CJ292" s="93"/>
      <c r="CK292" s="93"/>
      <c r="CL292" s="93"/>
      <c r="CM292" s="93"/>
      <c r="CN292" s="93"/>
      <c r="CO292" s="93"/>
      <c r="CP292" s="93"/>
      <c r="CQ292" s="93"/>
      <c r="CR292" s="93"/>
      <c r="CS292" s="93"/>
      <c r="CT292" s="93"/>
      <c r="CU292" s="93"/>
      <c r="CV292" s="93"/>
      <c r="CW292" s="93"/>
      <c r="CX292" s="93"/>
      <c r="CY292" s="93"/>
      <c r="CZ292" s="93"/>
      <c r="DA292" s="93"/>
      <c r="DB292" s="93"/>
      <c r="DC292" s="93"/>
      <c r="DD292" s="93"/>
      <c r="DE292" s="93"/>
      <c r="DF292" s="93"/>
      <c r="DG292" s="93"/>
      <c r="DH292" s="93"/>
      <c r="DI292" s="93"/>
      <c r="DJ292" s="93"/>
      <c r="DK292" s="93"/>
      <c r="DL292" s="93"/>
      <c r="DM292" s="93"/>
      <c r="DN292" s="93"/>
      <c r="DO292" s="93"/>
      <c r="DP292" s="93"/>
      <c r="DQ292" s="93"/>
      <c r="DR292" s="93"/>
      <c r="DS292" s="93"/>
      <c r="DT292" s="93"/>
      <c r="DU292" s="93"/>
      <c r="DV292" s="93"/>
      <c r="DW292" s="93"/>
      <c r="DX292" s="93"/>
      <c r="DY292" s="93"/>
      <c r="DZ292" s="93"/>
      <c r="EA292" s="93"/>
      <c r="EB292" s="93"/>
      <c r="EC292" s="93"/>
      <c r="ED292" s="93"/>
      <c r="EE292" s="93"/>
      <c r="EF292" s="93"/>
      <c r="EG292" s="93"/>
      <c r="EH292" s="93"/>
      <c r="EI292" s="93"/>
      <c r="EJ292" s="93"/>
      <c r="EK292" s="93"/>
      <c r="EL292" s="93"/>
      <c r="EM292" s="93"/>
      <c r="EN292" s="93"/>
      <c r="EO292" s="93"/>
      <c r="EP292" s="93"/>
      <c r="EQ292" s="93"/>
      <c r="ER292" s="93"/>
      <c r="ES292" s="93"/>
      <c r="ET292" s="93"/>
      <c r="EU292" s="93"/>
      <c r="EV292" s="93"/>
      <c r="EW292" s="93"/>
      <c r="EX292" s="93"/>
      <c r="EY292" s="93"/>
      <c r="EZ292" s="93"/>
      <c r="FA292" s="93"/>
      <c r="FB292" s="93"/>
      <c r="FC292" s="93"/>
    </row>
    <row r="293" spans="2:159" s="210" customFormat="1" x14ac:dyDescent="0.3">
      <c r="B293" s="211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3"/>
      <c r="BQ293" s="93"/>
      <c r="BR293" s="93"/>
      <c r="BS293" s="93"/>
      <c r="BT293" s="93"/>
      <c r="BU293" s="93"/>
      <c r="BV293" s="93"/>
      <c r="BW293" s="93"/>
      <c r="BX293" s="93"/>
      <c r="BY293" s="93"/>
      <c r="BZ293" s="93"/>
      <c r="CA293" s="93"/>
      <c r="CB293" s="93"/>
      <c r="CC293" s="93"/>
      <c r="CD293" s="93"/>
      <c r="CE293" s="93"/>
      <c r="CF293" s="93"/>
      <c r="CG293" s="93"/>
      <c r="CH293" s="93"/>
      <c r="CI293" s="93"/>
      <c r="CJ293" s="93"/>
      <c r="CK293" s="93"/>
      <c r="CL293" s="93"/>
      <c r="CM293" s="93"/>
      <c r="CN293" s="93"/>
      <c r="CO293" s="93"/>
      <c r="CP293" s="93"/>
      <c r="CQ293" s="93"/>
      <c r="CR293" s="93"/>
      <c r="CS293" s="93"/>
      <c r="CT293" s="93"/>
      <c r="CU293" s="93"/>
      <c r="CV293" s="93"/>
      <c r="CW293" s="93"/>
      <c r="CX293" s="93"/>
      <c r="CY293" s="93"/>
      <c r="CZ293" s="93"/>
      <c r="DA293" s="93"/>
      <c r="DB293" s="93"/>
      <c r="DC293" s="93"/>
      <c r="DD293" s="93"/>
      <c r="DE293" s="93"/>
      <c r="DF293" s="93"/>
      <c r="DG293" s="93"/>
      <c r="DH293" s="93"/>
      <c r="DI293" s="93"/>
      <c r="DJ293" s="93"/>
      <c r="DK293" s="93"/>
      <c r="DL293" s="93"/>
      <c r="DM293" s="93"/>
      <c r="DN293" s="93"/>
      <c r="DO293" s="93"/>
      <c r="DP293" s="93"/>
      <c r="DQ293" s="93"/>
      <c r="DR293" s="93"/>
      <c r="DS293" s="93"/>
      <c r="DT293" s="93"/>
      <c r="DU293" s="93"/>
      <c r="DV293" s="93"/>
      <c r="DW293" s="93"/>
      <c r="DX293" s="93"/>
      <c r="DY293" s="93"/>
      <c r="DZ293" s="93"/>
      <c r="EA293" s="93"/>
      <c r="EB293" s="93"/>
      <c r="EC293" s="93"/>
      <c r="ED293" s="93"/>
      <c r="EE293" s="93"/>
      <c r="EF293" s="93"/>
      <c r="EG293" s="93"/>
      <c r="EH293" s="93"/>
      <c r="EI293" s="93"/>
      <c r="EJ293" s="93"/>
      <c r="EK293" s="93"/>
      <c r="EL293" s="93"/>
      <c r="EM293" s="93"/>
      <c r="EN293" s="93"/>
      <c r="EO293" s="93"/>
      <c r="EP293" s="93"/>
      <c r="EQ293" s="93"/>
      <c r="ER293" s="93"/>
      <c r="ES293" s="93"/>
      <c r="ET293" s="93"/>
      <c r="EU293" s="93"/>
      <c r="EV293" s="93"/>
      <c r="EW293" s="93"/>
      <c r="EX293" s="93"/>
      <c r="EY293" s="93"/>
      <c r="EZ293" s="93"/>
      <c r="FA293" s="93"/>
      <c r="FB293" s="93"/>
      <c r="FC293" s="93"/>
    </row>
    <row r="294" spans="2:159" s="210" customFormat="1" x14ac:dyDescent="0.3">
      <c r="B294" s="211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  <c r="AV294" s="93"/>
      <c r="AW294" s="93"/>
      <c r="AX294" s="93"/>
      <c r="AY294" s="93"/>
      <c r="AZ294" s="93"/>
      <c r="BA294" s="93"/>
      <c r="BB294" s="93"/>
      <c r="BC294" s="93"/>
      <c r="BD294" s="93"/>
      <c r="BE294" s="93"/>
      <c r="BF294" s="93"/>
      <c r="BG294" s="93"/>
      <c r="BH294" s="93"/>
      <c r="BI294" s="93"/>
      <c r="BJ294" s="93"/>
      <c r="BK294" s="93"/>
      <c r="BL294" s="93"/>
      <c r="BM294" s="93"/>
      <c r="BN294" s="93"/>
      <c r="BO294" s="93"/>
      <c r="BP294" s="93"/>
      <c r="BQ294" s="93"/>
      <c r="BR294" s="93"/>
      <c r="BS294" s="93"/>
      <c r="BT294" s="93"/>
      <c r="BU294" s="93"/>
      <c r="BV294" s="93"/>
      <c r="BW294" s="93"/>
      <c r="BX294" s="93"/>
      <c r="BY294" s="93"/>
      <c r="BZ294" s="93"/>
      <c r="CA294" s="93"/>
      <c r="CB294" s="93"/>
      <c r="CC294" s="93"/>
      <c r="CD294" s="93"/>
      <c r="CE294" s="93"/>
      <c r="CF294" s="93"/>
      <c r="CG294" s="93"/>
      <c r="CH294" s="93"/>
      <c r="CI294" s="93"/>
      <c r="CJ294" s="93"/>
      <c r="CK294" s="93"/>
      <c r="CL294" s="93"/>
      <c r="CM294" s="93"/>
      <c r="CN294" s="93"/>
      <c r="CO294" s="93"/>
      <c r="CP294" s="93"/>
      <c r="CQ294" s="93"/>
      <c r="CR294" s="93"/>
      <c r="CS294" s="93"/>
      <c r="CT294" s="93"/>
      <c r="CU294" s="93"/>
      <c r="CV294" s="93"/>
      <c r="CW294" s="93"/>
      <c r="CX294" s="93"/>
      <c r="CY294" s="93"/>
      <c r="CZ294" s="93"/>
      <c r="DA294" s="93"/>
      <c r="DB294" s="93"/>
      <c r="DC294" s="93"/>
      <c r="DD294" s="93"/>
      <c r="DE294" s="93"/>
      <c r="DF294" s="93"/>
      <c r="DG294" s="93"/>
      <c r="DH294" s="93"/>
      <c r="DI294" s="93"/>
      <c r="DJ294" s="93"/>
      <c r="DK294" s="93"/>
      <c r="DL294" s="93"/>
      <c r="DM294" s="93"/>
      <c r="DN294" s="93"/>
      <c r="DO294" s="93"/>
      <c r="DP294" s="93"/>
      <c r="DQ294" s="93"/>
      <c r="DR294" s="93"/>
      <c r="DS294" s="93"/>
      <c r="DT294" s="93"/>
      <c r="DU294" s="93"/>
      <c r="DV294" s="93"/>
      <c r="DW294" s="93"/>
      <c r="DX294" s="93"/>
      <c r="DY294" s="93"/>
      <c r="DZ294" s="93"/>
      <c r="EA294" s="93"/>
      <c r="EB294" s="93"/>
      <c r="EC294" s="93"/>
      <c r="ED294" s="93"/>
      <c r="EE294" s="93"/>
      <c r="EF294" s="93"/>
      <c r="EG294" s="93"/>
      <c r="EH294" s="93"/>
      <c r="EI294" s="93"/>
      <c r="EJ294" s="93"/>
      <c r="EK294" s="93"/>
      <c r="EL294" s="93"/>
      <c r="EM294" s="93"/>
      <c r="EN294" s="93"/>
      <c r="EO294" s="93"/>
      <c r="EP294" s="93"/>
      <c r="EQ294" s="93"/>
      <c r="ER294" s="93"/>
      <c r="ES294" s="93"/>
      <c r="ET294" s="93"/>
      <c r="EU294" s="93"/>
      <c r="EV294" s="93"/>
      <c r="EW294" s="93"/>
      <c r="EX294" s="93"/>
      <c r="EY294" s="93"/>
      <c r="EZ294" s="93"/>
      <c r="FA294" s="93"/>
      <c r="FB294" s="93"/>
      <c r="FC294" s="93"/>
    </row>
    <row r="295" spans="2:159" s="210" customFormat="1" x14ac:dyDescent="0.3">
      <c r="B295" s="211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  <c r="AV295" s="93"/>
      <c r="AW295" s="93"/>
      <c r="AX295" s="93"/>
      <c r="AY295" s="93"/>
      <c r="AZ295" s="93"/>
      <c r="BA295" s="93"/>
      <c r="BB295" s="93"/>
      <c r="BC295" s="93"/>
      <c r="BD295" s="93"/>
      <c r="BE295" s="93"/>
      <c r="BF295" s="93"/>
      <c r="BG295" s="93"/>
      <c r="BH295" s="93"/>
      <c r="BI295" s="93"/>
      <c r="BJ295" s="93"/>
      <c r="BK295" s="93"/>
      <c r="BL295" s="93"/>
      <c r="BM295" s="93"/>
      <c r="BN295" s="93"/>
      <c r="BO295" s="93"/>
      <c r="BP295" s="93"/>
      <c r="BQ295" s="93"/>
      <c r="BR295" s="93"/>
      <c r="BS295" s="93"/>
      <c r="BT295" s="93"/>
      <c r="BU295" s="93"/>
      <c r="BV295" s="93"/>
      <c r="BW295" s="93"/>
      <c r="BX295" s="93"/>
      <c r="BY295" s="93"/>
      <c r="BZ295" s="93"/>
      <c r="CA295" s="93"/>
      <c r="CB295" s="93"/>
      <c r="CC295" s="93"/>
      <c r="CD295" s="93"/>
      <c r="CE295" s="93"/>
      <c r="CF295" s="93"/>
      <c r="CG295" s="93"/>
      <c r="CH295" s="93"/>
      <c r="CI295" s="93"/>
      <c r="CJ295" s="93"/>
      <c r="CK295" s="93"/>
      <c r="CL295" s="93"/>
      <c r="CM295" s="93"/>
      <c r="CN295" s="93"/>
      <c r="CO295" s="93"/>
      <c r="CP295" s="93"/>
      <c r="CQ295" s="93"/>
      <c r="CR295" s="93"/>
      <c r="CS295" s="93"/>
      <c r="CT295" s="93"/>
      <c r="CU295" s="93"/>
      <c r="CV295" s="93"/>
      <c r="CW295" s="93"/>
      <c r="CX295" s="93"/>
      <c r="CY295" s="93"/>
      <c r="CZ295" s="93"/>
      <c r="DA295" s="93"/>
      <c r="DB295" s="93"/>
      <c r="DC295" s="93"/>
      <c r="DD295" s="93"/>
      <c r="DE295" s="93"/>
      <c r="DF295" s="93"/>
      <c r="DG295" s="93"/>
      <c r="DH295" s="93"/>
      <c r="DI295" s="93"/>
      <c r="DJ295" s="93"/>
      <c r="DK295" s="93"/>
      <c r="DL295" s="93"/>
      <c r="DM295" s="93"/>
      <c r="DN295" s="93"/>
      <c r="DO295" s="93"/>
      <c r="DP295" s="93"/>
      <c r="DQ295" s="93"/>
      <c r="DR295" s="93"/>
      <c r="DS295" s="93"/>
      <c r="DT295" s="93"/>
      <c r="DU295" s="93"/>
      <c r="DV295" s="93"/>
      <c r="DW295" s="93"/>
      <c r="DX295" s="93"/>
      <c r="DY295" s="93"/>
      <c r="DZ295" s="93"/>
      <c r="EA295" s="93"/>
      <c r="EB295" s="93"/>
      <c r="EC295" s="93"/>
      <c r="ED295" s="93"/>
      <c r="EE295" s="93"/>
      <c r="EF295" s="93"/>
      <c r="EG295" s="93"/>
      <c r="EH295" s="93"/>
      <c r="EI295" s="93"/>
      <c r="EJ295" s="93"/>
      <c r="EK295" s="93"/>
      <c r="EL295" s="93"/>
      <c r="EM295" s="93"/>
      <c r="EN295" s="93"/>
      <c r="EO295" s="93"/>
      <c r="EP295" s="93"/>
      <c r="EQ295" s="93"/>
      <c r="ER295" s="93"/>
      <c r="ES295" s="93"/>
      <c r="ET295" s="93"/>
      <c r="EU295" s="93"/>
      <c r="EV295" s="93"/>
      <c r="EW295" s="93"/>
      <c r="EX295" s="93"/>
      <c r="EY295" s="93"/>
      <c r="EZ295" s="93"/>
      <c r="FA295" s="93"/>
      <c r="FB295" s="93"/>
      <c r="FC295" s="93"/>
    </row>
    <row r="296" spans="2:159" s="210" customFormat="1" x14ac:dyDescent="0.3">
      <c r="B296" s="211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  <c r="AV296" s="93"/>
      <c r="AW296" s="93"/>
      <c r="AX296" s="93"/>
      <c r="AY296" s="93"/>
      <c r="AZ296" s="93"/>
      <c r="BA296" s="93"/>
      <c r="BB296" s="93"/>
      <c r="BC296" s="93"/>
      <c r="BD296" s="93"/>
      <c r="BE296" s="93"/>
      <c r="BF296" s="93"/>
      <c r="BG296" s="93"/>
      <c r="BH296" s="93"/>
      <c r="BI296" s="93"/>
      <c r="BJ296" s="93"/>
      <c r="BK296" s="93"/>
      <c r="BL296" s="93"/>
      <c r="BM296" s="93"/>
      <c r="BN296" s="93"/>
      <c r="BO296" s="93"/>
      <c r="BP296" s="93"/>
      <c r="BQ296" s="93"/>
      <c r="BR296" s="93"/>
      <c r="BS296" s="93"/>
      <c r="BT296" s="93"/>
      <c r="BU296" s="93"/>
      <c r="BV296" s="93"/>
      <c r="BW296" s="93"/>
      <c r="BX296" s="93"/>
      <c r="BY296" s="93"/>
      <c r="BZ296" s="93"/>
      <c r="CA296" s="93"/>
      <c r="CB296" s="93"/>
      <c r="CC296" s="93"/>
      <c r="CD296" s="93"/>
      <c r="CE296" s="93"/>
      <c r="CF296" s="93"/>
      <c r="CG296" s="93"/>
      <c r="CH296" s="93"/>
      <c r="CI296" s="93"/>
      <c r="CJ296" s="93"/>
      <c r="CK296" s="93"/>
      <c r="CL296" s="93"/>
      <c r="CM296" s="93"/>
      <c r="CN296" s="93"/>
      <c r="CO296" s="93"/>
      <c r="CP296" s="93"/>
      <c r="CQ296" s="93"/>
      <c r="CR296" s="93"/>
      <c r="CS296" s="93"/>
      <c r="CT296" s="93"/>
      <c r="CU296" s="93"/>
      <c r="CV296" s="93"/>
      <c r="CW296" s="93"/>
      <c r="CX296" s="93"/>
      <c r="CY296" s="93"/>
      <c r="CZ296" s="93"/>
      <c r="DA296" s="93"/>
      <c r="DB296" s="93"/>
      <c r="DC296" s="93"/>
      <c r="DD296" s="93"/>
      <c r="DE296" s="93"/>
      <c r="DF296" s="93"/>
      <c r="DG296" s="93"/>
      <c r="DH296" s="93"/>
      <c r="DI296" s="93"/>
      <c r="DJ296" s="93"/>
      <c r="DK296" s="93"/>
      <c r="DL296" s="93"/>
      <c r="DM296" s="93"/>
      <c r="DN296" s="93"/>
      <c r="DO296" s="93"/>
      <c r="DP296" s="93"/>
      <c r="DQ296" s="93"/>
      <c r="DR296" s="93"/>
      <c r="DS296" s="93"/>
      <c r="DT296" s="93"/>
      <c r="DU296" s="93"/>
      <c r="DV296" s="93"/>
      <c r="DW296" s="93"/>
      <c r="DX296" s="93"/>
      <c r="DY296" s="93"/>
      <c r="DZ296" s="93"/>
      <c r="EA296" s="93"/>
      <c r="EB296" s="93"/>
      <c r="EC296" s="93"/>
      <c r="ED296" s="93"/>
      <c r="EE296" s="93"/>
      <c r="EF296" s="93"/>
      <c r="EG296" s="93"/>
      <c r="EH296" s="93"/>
      <c r="EI296" s="93"/>
      <c r="EJ296" s="93"/>
      <c r="EK296" s="93"/>
      <c r="EL296" s="93"/>
      <c r="EM296" s="93"/>
      <c r="EN296" s="93"/>
      <c r="EO296" s="93"/>
      <c r="EP296" s="93"/>
      <c r="EQ296" s="93"/>
      <c r="ER296" s="93"/>
      <c r="ES296" s="93"/>
      <c r="ET296" s="93"/>
      <c r="EU296" s="93"/>
      <c r="EV296" s="93"/>
      <c r="EW296" s="93"/>
      <c r="EX296" s="93"/>
      <c r="EY296" s="93"/>
      <c r="EZ296" s="93"/>
      <c r="FA296" s="93"/>
      <c r="FB296" s="93"/>
      <c r="FC296" s="93"/>
    </row>
    <row r="297" spans="2:159" s="210" customFormat="1" x14ac:dyDescent="0.3">
      <c r="B297" s="211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  <c r="AV297" s="93"/>
      <c r="AW297" s="93"/>
      <c r="AX297" s="93"/>
      <c r="AY297" s="93"/>
      <c r="AZ297" s="93"/>
      <c r="BA297" s="93"/>
      <c r="BB297" s="93"/>
      <c r="BC297" s="93"/>
      <c r="BD297" s="93"/>
      <c r="BE297" s="93"/>
      <c r="BF297" s="93"/>
      <c r="BG297" s="93"/>
      <c r="BH297" s="93"/>
      <c r="BI297" s="93"/>
      <c r="BJ297" s="93"/>
      <c r="BK297" s="93"/>
      <c r="BL297" s="93"/>
      <c r="BM297" s="93"/>
      <c r="BN297" s="93"/>
      <c r="BO297" s="93"/>
      <c r="BP297" s="93"/>
      <c r="BQ297" s="93"/>
      <c r="BR297" s="93"/>
      <c r="BS297" s="93"/>
      <c r="BT297" s="93"/>
      <c r="BU297" s="93"/>
      <c r="BV297" s="93"/>
      <c r="BW297" s="93"/>
      <c r="BX297" s="93"/>
      <c r="BY297" s="93"/>
      <c r="BZ297" s="93"/>
      <c r="CA297" s="93"/>
      <c r="CB297" s="93"/>
      <c r="CC297" s="93"/>
      <c r="CD297" s="93"/>
      <c r="CE297" s="93"/>
      <c r="CF297" s="93"/>
      <c r="CG297" s="93"/>
      <c r="CH297" s="93"/>
      <c r="CI297" s="93"/>
      <c r="CJ297" s="93"/>
      <c r="CK297" s="93"/>
      <c r="CL297" s="93"/>
      <c r="CM297" s="93"/>
      <c r="CN297" s="93"/>
      <c r="CO297" s="93"/>
      <c r="CP297" s="93"/>
      <c r="CQ297" s="93"/>
      <c r="CR297" s="93"/>
      <c r="CS297" s="93"/>
      <c r="CT297" s="93"/>
      <c r="CU297" s="93"/>
      <c r="CV297" s="93"/>
      <c r="CW297" s="93"/>
      <c r="CX297" s="93"/>
      <c r="CY297" s="93"/>
      <c r="CZ297" s="93"/>
      <c r="DA297" s="93"/>
      <c r="DB297" s="93"/>
      <c r="DC297" s="93"/>
      <c r="DD297" s="93"/>
      <c r="DE297" s="93"/>
      <c r="DF297" s="93"/>
      <c r="DG297" s="93"/>
      <c r="DH297" s="93"/>
      <c r="DI297" s="93"/>
      <c r="DJ297" s="93"/>
      <c r="DK297" s="93"/>
      <c r="DL297" s="93"/>
      <c r="DM297" s="93"/>
      <c r="DN297" s="93"/>
      <c r="DO297" s="93"/>
      <c r="DP297" s="93"/>
      <c r="DQ297" s="93"/>
      <c r="DR297" s="93"/>
      <c r="DS297" s="93"/>
      <c r="DT297" s="93"/>
      <c r="DU297" s="93"/>
      <c r="DV297" s="93"/>
      <c r="DW297" s="93"/>
      <c r="DX297" s="93"/>
      <c r="DY297" s="93"/>
      <c r="DZ297" s="93"/>
      <c r="EA297" s="93"/>
      <c r="EB297" s="93"/>
      <c r="EC297" s="93"/>
      <c r="ED297" s="93"/>
      <c r="EE297" s="93"/>
      <c r="EF297" s="93"/>
      <c r="EG297" s="93"/>
      <c r="EH297" s="93"/>
      <c r="EI297" s="93"/>
      <c r="EJ297" s="93"/>
      <c r="EK297" s="93"/>
      <c r="EL297" s="93"/>
      <c r="EM297" s="93"/>
      <c r="EN297" s="93"/>
      <c r="EO297" s="93"/>
      <c r="EP297" s="93"/>
      <c r="EQ297" s="93"/>
      <c r="ER297" s="93"/>
      <c r="ES297" s="93"/>
      <c r="ET297" s="93"/>
      <c r="EU297" s="93"/>
      <c r="EV297" s="93"/>
      <c r="EW297" s="93"/>
      <c r="EX297" s="93"/>
      <c r="EY297" s="93"/>
      <c r="EZ297" s="93"/>
      <c r="FA297" s="93"/>
      <c r="FB297" s="93"/>
      <c r="FC297" s="93"/>
    </row>
    <row r="298" spans="2:159" s="210" customFormat="1" x14ac:dyDescent="0.3">
      <c r="B298" s="211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  <c r="AV298" s="93"/>
      <c r="AW298" s="93"/>
      <c r="AX298" s="93"/>
      <c r="AY298" s="93"/>
      <c r="AZ298" s="93"/>
      <c r="BA298" s="93"/>
      <c r="BB298" s="93"/>
      <c r="BC298" s="93"/>
      <c r="BD298" s="93"/>
      <c r="BE298" s="93"/>
      <c r="BF298" s="93"/>
      <c r="BG298" s="93"/>
      <c r="BH298" s="93"/>
      <c r="BI298" s="93"/>
      <c r="BJ298" s="93"/>
      <c r="BK298" s="93"/>
      <c r="BL298" s="93"/>
      <c r="BM298" s="93"/>
      <c r="BN298" s="93"/>
      <c r="BO298" s="93"/>
      <c r="BP298" s="93"/>
      <c r="BQ298" s="93"/>
      <c r="BR298" s="93"/>
      <c r="BS298" s="93"/>
      <c r="BT298" s="93"/>
      <c r="BU298" s="93"/>
      <c r="BV298" s="93"/>
      <c r="BW298" s="93"/>
      <c r="BX298" s="93"/>
      <c r="BY298" s="93"/>
      <c r="BZ298" s="93"/>
      <c r="CA298" s="93"/>
      <c r="CB298" s="93"/>
      <c r="CC298" s="93"/>
      <c r="CD298" s="93"/>
      <c r="CE298" s="93"/>
      <c r="CF298" s="93"/>
      <c r="CG298" s="93"/>
      <c r="CH298" s="93"/>
      <c r="CI298" s="93"/>
      <c r="CJ298" s="93"/>
      <c r="CK298" s="93"/>
      <c r="CL298" s="93"/>
      <c r="CM298" s="93"/>
      <c r="CN298" s="93"/>
      <c r="CO298" s="93"/>
      <c r="CP298" s="93"/>
      <c r="CQ298" s="93"/>
      <c r="CR298" s="93"/>
      <c r="CS298" s="93"/>
      <c r="CT298" s="93"/>
      <c r="CU298" s="93"/>
      <c r="CV298" s="93"/>
      <c r="CW298" s="93"/>
      <c r="CX298" s="93"/>
      <c r="CY298" s="93"/>
      <c r="CZ298" s="93"/>
      <c r="DA298" s="93"/>
      <c r="DB298" s="93"/>
      <c r="DC298" s="93"/>
      <c r="DD298" s="93"/>
      <c r="DE298" s="93"/>
      <c r="DF298" s="93"/>
      <c r="DG298" s="93"/>
      <c r="DH298" s="93"/>
      <c r="DI298" s="93"/>
      <c r="DJ298" s="93"/>
      <c r="DK298" s="93"/>
      <c r="DL298" s="93"/>
      <c r="DM298" s="93"/>
      <c r="DN298" s="93"/>
      <c r="DO298" s="93"/>
      <c r="DP298" s="93"/>
      <c r="DQ298" s="93"/>
      <c r="DR298" s="93"/>
      <c r="DS298" s="93"/>
      <c r="DT298" s="93"/>
      <c r="DU298" s="93"/>
      <c r="DV298" s="93"/>
      <c r="DW298" s="93"/>
      <c r="DX298" s="93"/>
      <c r="DY298" s="93"/>
      <c r="DZ298" s="93"/>
      <c r="EA298" s="93"/>
      <c r="EB298" s="93"/>
      <c r="EC298" s="93"/>
      <c r="ED298" s="93"/>
      <c r="EE298" s="93"/>
      <c r="EF298" s="93"/>
      <c r="EG298" s="93"/>
      <c r="EH298" s="93"/>
      <c r="EI298" s="93"/>
      <c r="EJ298" s="93"/>
      <c r="EK298" s="93"/>
      <c r="EL298" s="93"/>
      <c r="EM298" s="93"/>
      <c r="EN298" s="93"/>
      <c r="EO298" s="93"/>
      <c r="EP298" s="93"/>
      <c r="EQ298" s="93"/>
      <c r="ER298" s="93"/>
      <c r="ES298" s="93"/>
      <c r="ET298" s="93"/>
      <c r="EU298" s="93"/>
      <c r="EV298" s="93"/>
      <c r="EW298" s="93"/>
      <c r="EX298" s="93"/>
      <c r="EY298" s="93"/>
      <c r="EZ298" s="93"/>
      <c r="FA298" s="93"/>
      <c r="FB298" s="93"/>
      <c r="FC298" s="93"/>
    </row>
    <row r="299" spans="2:159" s="210" customFormat="1" x14ac:dyDescent="0.3">
      <c r="B299" s="211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  <c r="AV299" s="93"/>
      <c r="AW299" s="93"/>
      <c r="AX299" s="93"/>
      <c r="AY299" s="93"/>
      <c r="AZ299" s="93"/>
      <c r="BA299" s="93"/>
      <c r="BB299" s="93"/>
      <c r="BC299" s="93"/>
      <c r="BD299" s="93"/>
      <c r="BE299" s="93"/>
      <c r="BF299" s="93"/>
      <c r="BG299" s="93"/>
      <c r="BH299" s="93"/>
      <c r="BI299" s="93"/>
      <c r="BJ299" s="93"/>
      <c r="BK299" s="93"/>
      <c r="BL299" s="93"/>
      <c r="BM299" s="93"/>
      <c r="BN299" s="93"/>
      <c r="BO299" s="93"/>
      <c r="BP299" s="93"/>
      <c r="BQ299" s="93"/>
      <c r="BR299" s="93"/>
      <c r="BS299" s="93"/>
      <c r="BT299" s="93"/>
      <c r="BU299" s="93"/>
      <c r="BV299" s="93"/>
      <c r="BW299" s="93"/>
      <c r="BX299" s="93"/>
      <c r="BY299" s="93"/>
      <c r="BZ299" s="93"/>
      <c r="CA299" s="93"/>
      <c r="CB299" s="93"/>
      <c r="CC299" s="93"/>
      <c r="CD299" s="93"/>
      <c r="CE299" s="93"/>
      <c r="CF299" s="93"/>
      <c r="CG299" s="93"/>
      <c r="CH299" s="93"/>
      <c r="CI299" s="93"/>
      <c r="CJ299" s="93"/>
      <c r="CK299" s="93"/>
      <c r="CL299" s="93"/>
      <c r="CM299" s="93"/>
      <c r="CN299" s="93"/>
      <c r="CO299" s="93"/>
      <c r="CP299" s="93"/>
      <c r="CQ299" s="93"/>
      <c r="CR299" s="93"/>
      <c r="CS299" s="93"/>
      <c r="CT299" s="93"/>
      <c r="CU299" s="93"/>
      <c r="CV299" s="93"/>
      <c r="CW299" s="93"/>
      <c r="CX299" s="93"/>
      <c r="CY299" s="93"/>
      <c r="CZ299" s="93"/>
      <c r="DA299" s="93"/>
      <c r="DB299" s="93"/>
      <c r="DC299" s="93"/>
      <c r="DD299" s="93"/>
      <c r="DE299" s="93"/>
      <c r="DF299" s="93"/>
      <c r="DG299" s="93"/>
      <c r="DH299" s="93"/>
      <c r="DI299" s="93"/>
      <c r="DJ299" s="93"/>
      <c r="DK299" s="93"/>
      <c r="DL299" s="93"/>
      <c r="DM299" s="93"/>
      <c r="DN299" s="93"/>
      <c r="DO299" s="93"/>
      <c r="DP299" s="93"/>
      <c r="DQ299" s="93"/>
      <c r="DR299" s="93"/>
      <c r="DS299" s="93"/>
      <c r="DT299" s="93"/>
      <c r="DU299" s="93"/>
      <c r="DV299" s="93"/>
      <c r="DW299" s="93"/>
      <c r="DX299" s="93"/>
      <c r="DY299" s="93"/>
      <c r="DZ299" s="93"/>
      <c r="EA299" s="93"/>
      <c r="EB299" s="93"/>
      <c r="EC299" s="93"/>
      <c r="ED299" s="93"/>
      <c r="EE299" s="93"/>
      <c r="EF299" s="93"/>
      <c r="EG299" s="93"/>
      <c r="EH299" s="93"/>
      <c r="EI299" s="93"/>
      <c r="EJ299" s="93"/>
      <c r="EK299" s="93"/>
      <c r="EL299" s="93"/>
      <c r="EM299" s="93"/>
      <c r="EN299" s="93"/>
      <c r="EO299" s="93"/>
      <c r="EP299" s="93"/>
      <c r="EQ299" s="93"/>
      <c r="ER299" s="93"/>
      <c r="ES299" s="93"/>
      <c r="ET299" s="93"/>
      <c r="EU299" s="93"/>
      <c r="EV299" s="93"/>
      <c r="EW299" s="93"/>
      <c r="EX299" s="93"/>
      <c r="EY299" s="93"/>
      <c r="EZ299" s="93"/>
      <c r="FA299" s="93"/>
      <c r="FB299" s="93"/>
      <c r="FC299" s="93"/>
    </row>
    <row r="300" spans="2:159" s="210" customFormat="1" x14ac:dyDescent="0.3">
      <c r="B300" s="211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  <c r="AV300" s="93"/>
      <c r="AW300" s="93"/>
      <c r="AX300" s="93"/>
      <c r="AY300" s="93"/>
      <c r="AZ300" s="93"/>
      <c r="BA300" s="93"/>
      <c r="BB300" s="93"/>
      <c r="BC300" s="93"/>
      <c r="BD300" s="93"/>
      <c r="BE300" s="93"/>
      <c r="BF300" s="93"/>
      <c r="BG300" s="93"/>
      <c r="BH300" s="93"/>
      <c r="BI300" s="93"/>
      <c r="BJ300" s="93"/>
      <c r="BK300" s="93"/>
      <c r="BL300" s="93"/>
      <c r="BM300" s="93"/>
      <c r="BN300" s="93"/>
      <c r="BO300" s="93"/>
      <c r="BP300" s="93"/>
      <c r="BQ300" s="93"/>
      <c r="BR300" s="93"/>
      <c r="BS300" s="93"/>
      <c r="BT300" s="93"/>
      <c r="BU300" s="93"/>
      <c r="BV300" s="93"/>
      <c r="BW300" s="93"/>
      <c r="BX300" s="93"/>
      <c r="BY300" s="93"/>
      <c r="BZ300" s="93"/>
      <c r="CA300" s="93"/>
      <c r="CB300" s="93"/>
      <c r="CC300" s="93"/>
      <c r="CD300" s="93"/>
      <c r="CE300" s="93"/>
      <c r="CF300" s="93"/>
      <c r="CG300" s="93"/>
      <c r="CH300" s="93"/>
      <c r="CI300" s="93"/>
      <c r="CJ300" s="93"/>
      <c r="CK300" s="93"/>
      <c r="CL300" s="93"/>
      <c r="CM300" s="93"/>
      <c r="CN300" s="93"/>
      <c r="CO300" s="93"/>
      <c r="CP300" s="93"/>
      <c r="CQ300" s="93"/>
      <c r="CR300" s="93"/>
      <c r="CS300" s="93"/>
      <c r="CT300" s="93"/>
      <c r="CU300" s="93"/>
      <c r="CV300" s="93"/>
      <c r="CW300" s="93"/>
      <c r="CX300" s="93"/>
      <c r="CY300" s="93"/>
      <c r="CZ300" s="93"/>
      <c r="DA300" s="93"/>
      <c r="DB300" s="93"/>
      <c r="DC300" s="93"/>
      <c r="DD300" s="93"/>
      <c r="DE300" s="93"/>
      <c r="DF300" s="93"/>
      <c r="DG300" s="93"/>
      <c r="DH300" s="93"/>
      <c r="DI300" s="93"/>
      <c r="DJ300" s="93"/>
      <c r="DK300" s="93"/>
      <c r="DL300" s="93"/>
      <c r="DM300" s="93"/>
      <c r="DN300" s="93"/>
      <c r="DO300" s="93"/>
      <c r="DP300" s="93"/>
      <c r="DQ300" s="93"/>
      <c r="DR300" s="93"/>
      <c r="DS300" s="93"/>
      <c r="DT300" s="93"/>
      <c r="DU300" s="93"/>
      <c r="DV300" s="93"/>
      <c r="DW300" s="93"/>
      <c r="DX300" s="93"/>
      <c r="DY300" s="93"/>
      <c r="DZ300" s="93"/>
      <c r="EA300" s="93"/>
      <c r="EB300" s="93"/>
      <c r="EC300" s="93"/>
      <c r="ED300" s="93"/>
      <c r="EE300" s="93"/>
      <c r="EF300" s="93"/>
      <c r="EG300" s="93"/>
      <c r="EH300" s="93"/>
      <c r="EI300" s="93"/>
      <c r="EJ300" s="93"/>
      <c r="EK300" s="93"/>
      <c r="EL300" s="93"/>
      <c r="EM300" s="93"/>
      <c r="EN300" s="93"/>
      <c r="EO300" s="93"/>
      <c r="EP300" s="93"/>
      <c r="EQ300" s="93"/>
      <c r="ER300" s="93"/>
      <c r="ES300" s="93"/>
      <c r="ET300" s="93"/>
      <c r="EU300" s="93"/>
      <c r="EV300" s="93"/>
      <c r="EW300" s="93"/>
      <c r="EX300" s="93"/>
      <c r="EY300" s="93"/>
      <c r="EZ300" s="93"/>
      <c r="FA300" s="93"/>
      <c r="FB300" s="93"/>
      <c r="FC300" s="93"/>
    </row>
    <row r="301" spans="2:159" s="210" customFormat="1" x14ac:dyDescent="0.3">
      <c r="B301" s="211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  <c r="AV301" s="93"/>
      <c r="AW301" s="93"/>
      <c r="AX301" s="93"/>
      <c r="AY301" s="93"/>
      <c r="AZ301" s="93"/>
      <c r="BA301" s="93"/>
      <c r="BB301" s="93"/>
      <c r="BC301" s="93"/>
      <c r="BD301" s="93"/>
      <c r="BE301" s="93"/>
      <c r="BF301" s="93"/>
      <c r="BG301" s="93"/>
      <c r="BH301" s="93"/>
      <c r="BI301" s="93"/>
      <c r="BJ301" s="93"/>
      <c r="BK301" s="93"/>
      <c r="BL301" s="93"/>
      <c r="BM301" s="93"/>
      <c r="BN301" s="93"/>
      <c r="BO301" s="93"/>
      <c r="BP301" s="93"/>
      <c r="BQ301" s="93"/>
      <c r="BR301" s="93"/>
      <c r="BS301" s="93"/>
      <c r="BT301" s="93"/>
      <c r="BU301" s="93"/>
      <c r="BV301" s="93"/>
      <c r="BW301" s="93"/>
      <c r="BX301" s="93"/>
      <c r="BY301" s="93"/>
      <c r="BZ301" s="93"/>
      <c r="CA301" s="93"/>
      <c r="CB301" s="93"/>
      <c r="CC301" s="93"/>
      <c r="CD301" s="93"/>
      <c r="CE301" s="93"/>
      <c r="CF301" s="93"/>
      <c r="CG301" s="93"/>
      <c r="CH301" s="93"/>
      <c r="CI301" s="93"/>
      <c r="CJ301" s="93"/>
      <c r="CK301" s="93"/>
      <c r="CL301" s="93"/>
      <c r="CM301" s="93"/>
      <c r="CN301" s="93"/>
      <c r="CO301" s="93"/>
      <c r="CP301" s="93"/>
      <c r="CQ301" s="93"/>
      <c r="CR301" s="93"/>
      <c r="CS301" s="93"/>
      <c r="CT301" s="93"/>
      <c r="CU301" s="93"/>
      <c r="CV301" s="93"/>
      <c r="CW301" s="93"/>
      <c r="CX301" s="93"/>
      <c r="CY301" s="93"/>
      <c r="CZ301" s="93"/>
      <c r="DA301" s="93"/>
      <c r="DB301" s="93"/>
      <c r="DC301" s="93"/>
      <c r="DD301" s="93"/>
      <c r="DE301" s="93"/>
      <c r="DF301" s="93"/>
      <c r="DG301" s="93"/>
      <c r="DH301" s="93"/>
      <c r="DI301" s="93"/>
      <c r="DJ301" s="93"/>
      <c r="DK301" s="93"/>
      <c r="DL301" s="93"/>
      <c r="DM301" s="93"/>
      <c r="DN301" s="93"/>
      <c r="DO301" s="93"/>
      <c r="DP301" s="93"/>
      <c r="DQ301" s="93"/>
      <c r="DR301" s="93"/>
      <c r="DS301" s="93"/>
      <c r="DT301" s="93"/>
      <c r="DU301" s="93"/>
      <c r="DV301" s="93"/>
      <c r="DW301" s="93"/>
      <c r="DX301" s="93"/>
      <c r="DY301" s="93"/>
      <c r="DZ301" s="93"/>
      <c r="EA301" s="93"/>
      <c r="EB301" s="93"/>
      <c r="EC301" s="93"/>
      <c r="ED301" s="93"/>
      <c r="EE301" s="93"/>
      <c r="EF301" s="93"/>
      <c r="EG301" s="93"/>
      <c r="EH301" s="93"/>
      <c r="EI301" s="93"/>
      <c r="EJ301" s="93"/>
      <c r="EK301" s="93"/>
      <c r="EL301" s="93"/>
      <c r="EM301" s="93"/>
      <c r="EN301" s="93"/>
      <c r="EO301" s="93"/>
      <c r="EP301" s="93"/>
      <c r="EQ301" s="93"/>
      <c r="ER301" s="93"/>
      <c r="ES301" s="93"/>
      <c r="ET301" s="93"/>
      <c r="EU301" s="93"/>
      <c r="EV301" s="93"/>
      <c r="EW301" s="93"/>
      <c r="EX301" s="93"/>
      <c r="EY301" s="93"/>
      <c r="EZ301" s="93"/>
      <c r="FA301" s="93"/>
      <c r="FB301" s="93"/>
      <c r="FC301" s="93"/>
    </row>
    <row r="302" spans="2:159" s="210" customFormat="1" x14ac:dyDescent="0.3">
      <c r="B302" s="211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  <c r="AV302" s="93"/>
      <c r="AW302" s="93"/>
      <c r="AX302" s="93"/>
      <c r="AY302" s="93"/>
      <c r="AZ302" s="93"/>
      <c r="BA302" s="93"/>
      <c r="BB302" s="93"/>
      <c r="BC302" s="93"/>
      <c r="BD302" s="93"/>
      <c r="BE302" s="93"/>
      <c r="BF302" s="93"/>
      <c r="BG302" s="93"/>
      <c r="BH302" s="93"/>
      <c r="BI302" s="93"/>
      <c r="BJ302" s="93"/>
      <c r="BK302" s="93"/>
      <c r="BL302" s="93"/>
      <c r="BM302" s="93"/>
      <c r="BN302" s="93"/>
      <c r="BO302" s="93"/>
      <c r="BP302" s="93"/>
      <c r="BQ302" s="93"/>
      <c r="BR302" s="93"/>
      <c r="BS302" s="93"/>
      <c r="BT302" s="93"/>
      <c r="BU302" s="93"/>
      <c r="BV302" s="93"/>
      <c r="BW302" s="93"/>
      <c r="BX302" s="93"/>
      <c r="BY302" s="93"/>
      <c r="BZ302" s="93"/>
      <c r="CA302" s="93"/>
      <c r="CB302" s="93"/>
      <c r="CC302" s="93"/>
      <c r="CD302" s="93"/>
      <c r="CE302" s="93"/>
      <c r="CF302" s="93"/>
      <c r="CG302" s="93"/>
      <c r="CH302" s="93"/>
      <c r="CI302" s="93"/>
      <c r="CJ302" s="93"/>
      <c r="CK302" s="93"/>
      <c r="CL302" s="93"/>
      <c r="CM302" s="93"/>
      <c r="CN302" s="93"/>
      <c r="CO302" s="93"/>
      <c r="CP302" s="93"/>
      <c r="CQ302" s="93"/>
      <c r="CR302" s="93"/>
      <c r="CS302" s="93"/>
      <c r="CT302" s="93"/>
      <c r="CU302" s="93"/>
      <c r="CV302" s="93"/>
      <c r="CW302" s="93"/>
      <c r="CX302" s="93"/>
      <c r="CY302" s="93"/>
      <c r="CZ302" s="93"/>
      <c r="DA302" s="93"/>
      <c r="DB302" s="93"/>
      <c r="DC302" s="93"/>
      <c r="DD302" s="93"/>
      <c r="DE302" s="93"/>
      <c r="DF302" s="93"/>
      <c r="DG302" s="93"/>
      <c r="DH302" s="93"/>
      <c r="DI302" s="93"/>
      <c r="DJ302" s="93"/>
      <c r="DK302" s="93"/>
      <c r="DL302" s="93"/>
      <c r="DM302" s="93"/>
      <c r="DN302" s="93"/>
      <c r="DO302" s="93"/>
      <c r="DP302" s="93"/>
      <c r="DQ302" s="93"/>
      <c r="DR302" s="93"/>
      <c r="DS302" s="93"/>
      <c r="DT302" s="93"/>
      <c r="DU302" s="93"/>
      <c r="DV302" s="93"/>
      <c r="DW302" s="93"/>
      <c r="DX302" s="93"/>
      <c r="DY302" s="93"/>
      <c r="DZ302" s="93"/>
      <c r="EA302" s="93"/>
      <c r="EB302" s="93"/>
      <c r="EC302" s="93"/>
      <c r="ED302" s="93"/>
      <c r="EE302" s="93"/>
      <c r="EF302" s="93"/>
      <c r="EG302" s="93"/>
      <c r="EH302" s="93"/>
      <c r="EI302" s="93"/>
      <c r="EJ302" s="93"/>
      <c r="EK302" s="93"/>
      <c r="EL302" s="93"/>
      <c r="EM302" s="93"/>
      <c r="EN302" s="93"/>
      <c r="EO302" s="93"/>
      <c r="EP302" s="93"/>
      <c r="EQ302" s="93"/>
      <c r="ER302" s="93"/>
      <c r="ES302" s="93"/>
      <c r="ET302" s="93"/>
      <c r="EU302" s="93"/>
      <c r="EV302" s="93"/>
      <c r="EW302" s="93"/>
      <c r="EX302" s="93"/>
      <c r="EY302" s="93"/>
      <c r="EZ302" s="93"/>
      <c r="FA302" s="93"/>
      <c r="FB302" s="93"/>
      <c r="FC302" s="93"/>
    </row>
    <row r="303" spans="2:159" s="210" customFormat="1" x14ac:dyDescent="0.3">
      <c r="B303" s="211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  <c r="AV303" s="93"/>
      <c r="AW303" s="93"/>
      <c r="AX303" s="93"/>
      <c r="AY303" s="93"/>
      <c r="AZ303" s="93"/>
      <c r="BA303" s="93"/>
      <c r="BB303" s="93"/>
      <c r="BC303" s="93"/>
      <c r="BD303" s="93"/>
      <c r="BE303" s="93"/>
      <c r="BF303" s="93"/>
      <c r="BG303" s="93"/>
      <c r="BH303" s="93"/>
      <c r="BI303" s="93"/>
      <c r="BJ303" s="93"/>
      <c r="BK303" s="93"/>
      <c r="BL303" s="93"/>
      <c r="BM303" s="93"/>
      <c r="BN303" s="93"/>
      <c r="BO303" s="93"/>
      <c r="BP303" s="93"/>
      <c r="BQ303" s="93"/>
      <c r="BR303" s="93"/>
      <c r="BS303" s="93"/>
      <c r="BT303" s="93"/>
      <c r="BU303" s="93"/>
      <c r="BV303" s="93"/>
      <c r="BW303" s="93"/>
      <c r="BX303" s="93"/>
      <c r="BY303" s="93"/>
      <c r="BZ303" s="93"/>
      <c r="CA303" s="93"/>
      <c r="CB303" s="93"/>
      <c r="CC303" s="93"/>
      <c r="CD303" s="93"/>
      <c r="CE303" s="93"/>
      <c r="CF303" s="93"/>
      <c r="CG303" s="93"/>
      <c r="CH303" s="93"/>
      <c r="CI303" s="93"/>
      <c r="CJ303" s="93"/>
      <c r="CK303" s="93"/>
      <c r="CL303" s="93"/>
      <c r="CM303" s="93"/>
      <c r="CN303" s="93"/>
      <c r="CO303" s="93"/>
      <c r="CP303" s="93"/>
      <c r="CQ303" s="93"/>
      <c r="CR303" s="93"/>
      <c r="CS303" s="93"/>
      <c r="CT303" s="93"/>
      <c r="CU303" s="93"/>
      <c r="CV303" s="93"/>
      <c r="CW303" s="93"/>
      <c r="CX303" s="93"/>
      <c r="CY303" s="93"/>
      <c r="CZ303" s="93"/>
      <c r="DA303" s="93"/>
      <c r="DB303" s="93"/>
      <c r="DC303" s="93"/>
      <c r="DD303" s="93"/>
      <c r="DE303" s="93"/>
      <c r="DF303" s="93"/>
      <c r="DG303" s="93"/>
      <c r="DH303" s="93"/>
      <c r="DI303" s="93"/>
      <c r="DJ303" s="93"/>
      <c r="DK303" s="93"/>
      <c r="DL303" s="93"/>
      <c r="DM303" s="93"/>
      <c r="DN303" s="93"/>
      <c r="DO303" s="93"/>
      <c r="DP303" s="93"/>
      <c r="DQ303" s="93"/>
      <c r="DR303" s="93"/>
      <c r="DS303" s="93"/>
      <c r="DT303" s="93"/>
      <c r="DU303" s="93"/>
      <c r="DV303" s="93"/>
      <c r="DW303" s="93"/>
      <c r="DX303" s="93"/>
      <c r="DY303" s="93"/>
      <c r="DZ303" s="93"/>
      <c r="EA303" s="93"/>
      <c r="EB303" s="93"/>
      <c r="EC303" s="93"/>
      <c r="ED303" s="93"/>
      <c r="EE303" s="93"/>
      <c r="EF303" s="93"/>
      <c r="EG303" s="93"/>
      <c r="EH303" s="93"/>
      <c r="EI303" s="93"/>
      <c r="EJ303" s="93"/>
      <c r="EK303" s="93"/>
      <c r="EL303" s="93"/>
      <c r="EM303" s="93"/>
      <c r="EN303" s="93"/>
      <c r="EO303" s="93"/>
      <c r="EP303" s="93"/>
      <c r="EQ303" s="93"/>
      <c r="ER303" s="93"/>
      <c r="ES303" s="93"/>
      <c r="ET303" s="93"/>
      <c r="EU303" s="93"/>
      <c r="EV303" s="93"/>
      <c r="EW303" s="93"/>
      <c r="EX303" s="93"/>
      <c r="EY303" s="93"/>
      <c r="EZ303" s="93"/>
      <c r="FA303" s="93"/>
      <c r="FB303" s="93"/>
      <c r="FC303" s="93"/>
    </row>
    <row r="304" spans="2:159" s="210" customFormat="1" x14ac:dyDescent="0.3">
      <c r="B304" s="211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  <c r="AV304" s="93"/>
      <c r="AW304" s="93"/>
      <c r="AX304" s="93"/>
      <c r="AY304" s="93"/>
      <c r="AZ304" s="93"/>
      <c r="BA304" s="93"/>
      <c r="BB304" s="93"/>
      <c r="BC304" s="93"/>
      <c r="BD304" s="93"/>
      <c r="BE304" s="93"/>
      <c r="BF304" s="93"/>
      <c r="BG304" s="93"/>
      <c r="BH304" s="93"/>
      <c r="BI304" s="93"/>
      <c r="BJ304" s="93"/>
      <c r="BK304" s="93"/>
      <c r="BL304" s="93"/>
      <c r="BM304" s="93"/>
      <c r="BN304" s="93"/>
      <c r="BO304" s="93"/>
      <c r="BP304" s="93"/>
      <c r="BQ304" s="93"/>
      <c r="BR304" s="93"/>
      <c r="BS304" s="93"/>
      <c r="BT304" s="93"/>
      <c r="BU304" s="93"/>
      <c r="BV304" s="93"/>
      <c r="BW304" s="93"/>
      <c r="BX304" s="93"/>
      <c r="BY304" s="93"/>
      <c r="BZ304" s="93"/>
      <c r="CA304" s="93"/>
      <c r="CB304" s="93"/>
      <c r="CC304" s="93"/>
      <c r="CD304" s="93"/>
      <c r="CE304" s="93"/>
      <c r="CF304" s="93"/>
      <c r="CG304" s="93"/>
      <c r="CH304" s="93"/>
      <c r="CI304" s="93"/>
      <c r="CJ304" s="93"/>
      <c r="CK304" s="93"/>
      <c r="CL304" s="93"/>
      <c r="CM304" s="93"/>
      <c r="CN304" s="93"/>
      <c r="CO304" s="93"/>
      <c r="CP304" s="93"/>
      <c r="CQ304" s="93"/>
      <c r="CR304" s="93"/>
      <c r="CS304" s="93"/>
      <c r="CT304" s="93"/>
      <c r="CU304" s="93"/>
      <c r="CV304" s="93"/>
      <c r="CW304" s="93"/>
      <c r="CX304" s="93"/>
      <c r="CY304" s="93"/>
      <c r="CZ304" s="93"/>
      <c r="DA304" s="93"/>
      <c r="DB304" s="93"/>
      <c r="DC304" s="93"/>
      <c r="DD304" s="93"/>
      <c r="DE304" s="93"/>
      <c r="DF304" s="93"/>
      <c r="DG304" s="93"/>
      <c r="DH304" s="93"/>
      <c r="DI304" s="93"/>
      <c r="DJ304" s="93"/>
      <c r="DK304" s="93"/>
      <c r="DL304" s="93"/>
      <c r="DM304" s="93"/>
      <c r="DN304" s="93"/>
      <c r="DO304" s="93"/>
      <c r="DP304" s="93"/>
      <c r="DQ304" s="93"/>
      <c r="DR304" s="93"/>
      <c r="DS304" s="93"/>
      <c r="DT304" s="93"/>
      <c r="DU304" s="93"/>
      <c r="DV304" s="93"/>
      <c r="DW304" s="93"/>
      <c r="DX304" s="93"/>
      <c r="DY304" s="93"/>
      <c r="DZ304" s="93"/>
      <c r="EA304" s="93"/>
      <c r="EB304" s="93"/>
      <c r="EC304" s="93"/>
      <c r="ED304" s="93"/>
      <c r="EE304" s="93"/>
      <c r="EF304" s="93"/>
      <c r="EG304" s="93"/>
      <c r="EH304" s="93"/>
      <c r="EI304" s="93"/>
      <c r="EJ304" s="93"/>
      <c r="EK304" s="93"/>
      <c r="EL304" s="93"/>
      <c r="EM304" s="93"/>
      <c r="EN304" s="93"/>
      <c r="EO304" s="93"/>
      <c r="EP304" s="93"/>
      <c r="EQ304" s="93"/>
      <c r="ER304" s="93"/>
      <c r="ES304" s="93"/>
      <c r="ET304" s="93"/>
      <c r="EU304" s="93"/>
      <c r="EV304" s="93"/>
      <c r="EW304" s="93"/>
      <c r="EX304" s="93"/>
      <c r="EY304" s="93"/>
      <c r="EZ304" s="93"/>
      <c r="FA304" s="93"/>
      <c r="FB304" s="93"/>
      <c r="FC304" s="93"/>
    </row>
    <row r="305" spans="2:159" s="210" customFormat="1" x14ac:dyDescent="0.3">
      <c r="B305" s="211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  <c r="AV305" s="93"/>
      <c r="AW305" s="93"/>
      <c r="AX305" s="93"/>
      <c r="AY305" s="93"/>
      <c r="AZ305" s="93"/>
      <c r="BA305" s="93"/>
      <c r="BB305" s="93"/>
      <c r="BC305" s="93"/>
      <c r="BD305" s="93"/>
      <c r="BE305" s="93"/>
      <c r="BF305" s="93"/>
      <c r="BG305" s="93"/>
      <c r="BH305" s="93"/>
      <c r="BI305" s="93"/>
      <c r="BJ305" s="93"/>
      <c r="BK305" s="93"/>
      <c r="BL305" s="93"/>
      <c r="BM305" s="93"/>
      <c r="BN305" s="93"/>
      <c r="BO305" s="93"/>
      <c r="BP305" s="93"/>
      <c r="BQ305" s="93"/>
      <c r="BR305" s="93"/>
      <c r="BS305" s="93"/>
      <c r="BT305" s="93"/>
      <c r="BU305" s="93"/>
      <c r="BV305" s="93"/>
      <c r="BW305" s="93"/>
      <c r="BX305" s="93"/>
      <c r="BY305" s="93"/>
      <c r="BZ305" s="93"/>
      <c r="CA305" s="93"/>
      <c r="CB305" s="93"/>
      <c r="CC305" s="93"/>
      <c r="CD305" s="93"/>
      <c r="CE305" s="93"/>
      <c r="CF305" s="93"/>
      <c r="CG305" s="93"/>
      <c r="CH305" s="93"/>
      <c r="CI305" s="93"/>
      <c r="CJ305" s="93"/>
      <c r="CK305" s="93"/>
      <c r="CL305" s="93"/>
      <c r="CM305" s="93"/>
      <c r="CN305" s="93"/>
      <c r="CO305" s="93"/>
      <c r="CP305" s="93"/>
      <c r="CQ305" s="93"/>
      <c r="CR305" s="93"/>
      <c r="CS305" s="93"/>
      <c r="CT305" s="93"/>
      <c r="CU305" s="93"/>
      <c r="CV305" s="93"/>
      <c r="CW305" s="93"/>
      <c r="CX305" s="93"/>
      <c r="CY305" s="93"/>
      <c r="CZ305" s="93"/>
      <c r="DA305" s="93"/>
      <c r="DB305" s="93"/>
      <c r="DC305" s="93"/>
      <c r="DD305" s="93"/>
      <c r="DE305" s="93"/>
      <c r="DF305" s="93"/>
      <c r="DG305" s="93"/>
      <c r="DH305" s="93"/>
      <c r="DI305" s="93"/>
      <c r="DJ305" s="93"/>
      <c r="DK305" s="93"/>
      <c r="DL305" s="93"/>
      <c r="DM305" s="93"/>
      <c r="DN305" s="93"/>
      <c r="DO305" s="93"/>
      <c r="DP305" s="93"/>
      <c r="DQ305" s="93"/>
      <c r="DR305" s="93"/>
      <c r="DS305" s="93"/>
      <c r="DT305" s="93"/>
      <c r="DU305" s="93"/>
      <c r="DV305" s="93"/>
      <c r="DW305" s="93"/>
      <c r="DX305" s="93"/>
      <c r="DY305" s="93"/>
      <c r="DZ305" s="93"/>
      <c r="EA305" s="93"/>
      <c r="EB305" s="93"/>
      <c r="EC305" s="93"/>
      <c r="ED305" s="93"/>
      <c r="EE305" s="93"/>
      <c r="EF305" s="93"/>
      <c r="EG305" s="93"/>
      <c r="EH305" s="93"/>
      <c r="EI305" s="93"/>
      <c r="EJ305" s="93"/>
      <c r="EK305" s="93"/>
      <c r="EL305" s="93"/>
      <c r="EM305" s="93"/>
      <c r="EN305" s="93"/>
      <c r="EO305" s="93"/>
      <c r="EP305" s="93"/>
      <c r="EQ305" s="93"/>
      <c r="ER305" s="93"/>
      <c r="ES305" s="93"/>
      <c r="ET305" s="93"/>
      <c r="EU305" s="93"/>
      <c r="EV305" s="93"/>
      <c r="EW305" s="93"/>
      <c r="EX305" s="93"/>
      <c r="EY305" s="93"/>
      <c r="EZ305" s="93"/>
      <c r="FA305" s="93"/>
      <c r="FB305" s="93"/>
      <c r="FC305" s="93"/>
    </row>
    <row r="306" spans="2:159" s="210" customFormat="1" x14ac:dyDescent="0.3">
      <c r="B306" s="211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  <c r="AV306" s="93"/>
      <c r="AW306" s="93"/>
      <c r="AX306" s="93"/>
      <c r="AY306" s="93"/>
      <c r="AZ306" s="93"/>
      <c r="BA306" s="93"/>
      <c r="BB306" s="93"/>
      <c r="BC306" s="93"/>
      <c r="BD306" s="93"/>
      <c r="BE306" s="93"/>
      <c r="BF306" s="93"/>
      <c r="BG306" s="93"/>
      <c r="BH306" s="93"/>
      <c r="BI306" s="93"/>
      <c r="BJ306" s="93"/>
      <c r="BK306" s="93"/>
      <c r="BL306" s="93"/>
      <c r="BM306" s="93"/>
      <c r="BN306" s="93"/>
      <c r="BO306" s="93"/>
      <c r="BP306" s="93"/>
      <c r="BQ306" s="93"/>
      <c r="BR306" s="93"/>
      <c r="BS306" s="93"/>
      <c r="BT306" s="93"/>
      <c r="BU306" s="93"/>
      <c r="BV306" s="93"/>
      <c r="BW306" s="93"/>
      <c r="BX306" s="93"/>
      <c r="BY306" s="93"/>
      <c r="BZ306" s="93"/>
      <c r="CA306" s="93"/>
      <c r="CB306" s="93"/>
      <c r="CC306" s="93"/>
      <c r="CD306" s="93"/>
      <c r="CE306" s="93"/>
      <c r="CF306" s="93"/>
      <c r="CG306" s="93"/>
      <c r="CH306" s="93"/>
      <c r="CI306" s="93"/>
      <c r="CJ306" s="93"/>
      <c r="CK306" s="93"/>
      <c r="CL306" s="93"/>
      <c r="CM306" s="93"/>
      <c r="CN306" s="93"/>
      <c r="CO306" s="93"/>
      <c r="CP306" s="93"/>
      <c r="CQ306" s="93"/>
      <c r="CR306" s="93"/>
      <c r="CS306" s="93"/>
      <c r="CT306" s="93"/>
      <c r="CU306" s="93"/>
      <c r="CV306" s="93"/>
      <c r="CW306" s="93"/>
      <c r="CX306" s="93"/>
      <c r="CY306" s="93"/>
      <c r="CZ306" s="93"/>
      <c r="DA306" s="93"/>
      <c r="DB306" s="93"/>
      <c r="DC306" s="93"/>
      <c r="DD306" s="93"/>
      <c r="DE306" s="93"/>
      <c r="DF306" s="93"/>
      <c r="DG306" s="93"/>
      <c r="DH306" s="93"/>
      <c r="DI306" s="93"/>
      <c r="DJ306" s="93"/>
      <c r="DK306" s="93"/>
      <c r="DL306" s="93"/>
      <c r="DM306" s="93"/>
      <c r="DN306" s="93"/>
      <c r="DO306" s="93"/>
      <c r="DP306" s="93"/>
      <c r="DQ306" s="93"/>
      <c r="DR306" s="93"/>
      <c r="DS306" s="93"/>
      <c r="DT306" s="93"/>
      <c r="DU306" s="93"/>
      <c r="DV306" s="93"/>
      <c r="DW306" s="93"/>
      <c r="DX306" s="93"/>
      <c r="DY306" s="93"/>
      <c r="DZ306" s="93"/>
      <c r="EA306" s="93"/>
      <c r="EB306" s="93"/>
      <c r="EC306" s="93"/>
      <c r="ED306" s="93"/>
      <c r="EE306" s="93"/>
      <c r="EF306" s="93"/>
      <c r="EG306" s="93"/>
      <c r="EH306" s="93"/>
      <c r="EI306" s="93"/>
      <c r="EJ306" s="93"/>
      <c r="EK306" s="93"/>
      <c r="EL306" s="93"/>
      <c r="EM306" s="93"/>
      <c r="EN306" s="93"/>
      <c r="EO306" s="93"/>
      <c r="EP306" s="93"/>
      <c r="EQ306" s="93"/>
      <c r="ER306" s="93"/>
      <c r="ES306" s="93"/>
      <c r="ET306" s="93"/>
      <c r="EU306" s="93"/>
      <c r="EV306" s="93"/>
      <c r="EW306" s="93"/>
      <c r="EX306" s="93"/>
      <c r="EY306" s="93"/>
      <c r="EZ306" s="93"/>
      <c r="FA306" s="93"/>
      <c r="FB306" s="93"/>
      <c r="FC306" s="93"/>
    </row>
    <row r="307" spans="2:159" s="210" customFormat="1" x14ac:dyDescent="0.3">
      <c r="B307" s="211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  <c r="AV307" s="93"/>
      <c r="AW307" s="93"/>
      <c r="AX307" s="93"/>
      <c r="AY307" s="93"/>
      <c r="AZ307" s="93"/>
      <c r="BA307" s="93"/>
      <c r="BB307" s="93"/>
      <c r="BC307" s="93"/>
      <c r="BD307" s="93"/>
      <c r="BE307" s="93"/>
      <c r="BF307" s="93"/>
      <c r="BG307" s="93"/>
      <c r="BH307" s="93"/>
      <c r="BI307" s="93"/>
      <c r="BJ307" s="93"/>
      <c r="BK307" s="93"/>
      <c r="BL307" s="93"/>
      <c r="BM307" s="93"/>
      <c r="BN307" s="93"/>
      <c r="BO307" s="93"/>
      <c r="BP307" s="93"/>
      <c r="BQ307" s="93"/>
      <c r="BR307" s="93"/>
      <c r="BS307" s="93"/>
      <c r="BT307" s="93"/>
      <c r="BU307" s="93"/>
      <c r="BV307" s="93"/>
      <c r="BW307" s="93"/>
      <c r="BX307" s="93"/>
      <c r="BY307" s="93"/>
      <c r="BZ307" s="93"/>
      <c r="CA307" s="93"/>
      <c r="CB307" s="93"/>
      <c r="CC307" s="93"/>
      <c r="CD307" s="93"/>
      <c r="CE307" s="93"/>
      <c r="CF307" s="93"/>
      <c r="CG307" s="93"/>
      <c r="CH307" s="93"/>
      <c r="CI307" s="93"/>
      <c r="CJ307" s="93"/>
      <c r="CK307" s="93"/>
      <c r="CL307" s="93"/>
      <c r="CM307" s="93"/>
      <c r="CN307" s="93"/>
      <c r="CO307" s="93"/>
      <c r="CP307" s="93"/>
      <c r="CQ307" s="93"/>
      <c r="CR307" s="93"/>
      <c r="CS307" s="93"/>
      <c r="CT307" s="93"/>
      <c r="CU307" s="93"/>
      <c r="CV307" s="93"/>
      <c r="CW307" s="93"/>
      <c r="CX307" s="93"/>
      <c r="CY307" s="93"/>
      <c r="CZ307" s="93"/>
      <c r="DA307" s="93"/>
      <c r="DB307" s="93"/>
      <c r="DC307" s="93"/>
      <c r="DD307" s="93"/>
      <c r="DE307" s="93"/>
      <c r="DF307" s="93"/>
      <c r="DG307" s="93"/>
      <c r="DH307" s="93"/>
      <c r="DI307" s="93"/>
      <c r="DJ307" s="93"/>
      <c r="DK307" s="93"/>
      <c r="DL307" s="93"/>
      <c r="DM307" s="93"/>
      <c r="DN307" s="93"/>
      <c r="DO307" s="93"/>
      <c r="DP307" s="93"/>
      <c r="DQ307" s="93"/>
      <c r="DR307" s="93"/>
      <c r="DS307" s="93"/>
      <c r="DT307" s="93"/>
      <c r="DU307" s="93"/>
      <c r="DV307" s="93"/>
      <c r="DW307" s="93"/>
      <c r="DX307" s="93"/>
      <c r="DY307" s="93"/>
      <c r="DZ307" s="93"/>
      <c r="EA307" s="93"/>
      <c r="EB307" s="93"/>
      <c r="EC307" s="93"/>
      <c r="ED307" s="93"/>
      <c r="EE307" s="93"/>
      <c r="EF307" s="93"/>
      <c r="EG307" s="93"/>
      <c r="EH307" s="93"/>
      <c r="EI307" s="93"/>
      <c r="EJ307" s="93"/>
      <c r="EK307" s="93"/>
      <c r="EL307" s="93"/>
      <c r="EM307" s="93"/>
      <c r="EN307" s="93"/>
      <c r="EO307" s="93"/>
      <c r="EP307" s="93"/>
      <c r="EQ307" s="93"/>
      <c r="ER307" s="93"/>
      <c r="ES307" s="93"/>
      <c r="ET307" s="93"/>
      <c r="EU307" s="93"/>
      <c r="EV307" s="93"/>
      <c r="EW307" s="93"/>
      <c r="EX307" s="93"/>
      <c r="EY307" s="93"/>
      <c r="EZ307" s="93"/>
      <c r="FA307" s="93"/>
      <c r="FB307" s="93"/>
      <c r="FC307" s="93"/>
    </row>
    <row r="308" spans="2:159" s="210" customFormat="1" x14ac:dyDescent="0.3">
      <c r="B308" s="211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  <c r="AV308" s="93"/>
      <c r="AW308" s="93"/>
      <c r="AX308" s="93"/>
      <c r="AY308" s="93"/>
      <c r="AZ308" s="93"/>
      <c r="BA308" s="93"/>
      <c r="BB308" s="93"/>
      <c r="BC308" s="93"/>
      <c r="BD308" s="93"/>
      <c r="BE308" s="93"/>
      <c r="BF308" s="93"/>
      <c r="BG308" s="93"/>
      <c r="BH308" s="93"/>
      <c r="BI308" s="93"/>
      <c r="BJ308" s="93"/>
      <c r="BK308" s="93"/>
      <c r="BL308" s="93"/>
      <c r="BM308" s="93"/>
      <c r="BN308" s="93"/>
      <c r="BO308" s="93"/>
      <c r="BP308" s="93"/>
      <c r="BQ308" s="93"/>
      <c r="BR308" s="93"/>
      <c r="BS308" s="93"/>
      <c r="BT308" s="93"/>
      <c r="BU308" s="93"/>
      <c r="BV308" s="93"/>
      <c r="BW308" s="93"/>
      <c r="BX308" s="93"/>
      <c r="BY308" s="93"/>
      <c r="BZ308" s="93"/>
      <c r="CA308" s="93"/>
      <c r="CB308" s="93"/>
      <c r="CC308" s="93"/>
      <c r="CD308" s="93"/>
      <c r="CE308" s="93"/>
      <c r="CF308" s="93"/>
      <c r="CG308" s="93"/>
      <c r="CH308" s="93"/>
      <c r="CI308" s="93"/>
      <c r="CJ308" s="93"/>
      <c r="CK308" s="93"/>
      <c r="CL308" s="93"/>
      <c r="CM308" s="93"/>
      <c r="CN308" s="93"/>
      <c r="CO308" s="93"/>
      <c r="CP308" s="93"/>
      <c r="CQ308" s="93"/>
      <c r="CR308" s="93"/>
      <c r="CS308" s="93"/>
      <c r="CT308" s="93"/>
      <c r="CU308" s="93"/>
      <c r="CV308" s="93"/>
      <c r="CW308" s="93"/>
      <c r="CX308" s="93"/>
      <c r="CY308" s="93"/>
      <c r="CZ308" s="93"/>
      <c r="DA308" s="93"/>
      <c r="DB308" s="93"/>
      <c r="DC308" s="93"/>
      <c r="DD308" s="93"/>
      <c r="DE308" s="93"/>
      <c r="DF308" s="93"/>
      <c r="DG308" s="93"/>
      <c r="DH308" s="93"/>
      <c r="DI308" s="93"/>
      <c r="DJ308" s="93"/>
      <c r="DK308" s="93"/>
      <c r="DL308" s="93"/>
      <c r="DM308" s="93"/>
      <c r="DN308" s="93"/>
      <c r="DO308" s="93"/>
      <c r="DP308" s="93"/>
      <c r="DQ308" s="93"/>
      <c r="DR308" s="93"/>
      <c r="DS308" s="93"/>
      <c r="DT308" s="93"/>
      <c r="DU308" s="93"/>
      <c r="DV308" s="93"/>
      <c r="DW308" s="93"/>
      <c r="DX308" s="93"/>
      <c r="DY308" s="93"/>
      <c r="DZ308" s="93"/>
      <c r="EA308" s="93"/>
      <c r="EB308" s="93"/>
      <c r="EC308" s="93"/>
      <c r="ED308" s="93"/>
      <c r="EE308" s="93"/>
      <c r="EF308" s="93"/>
      <c r="EG308" s="93"/>
      <c r="EH308" s="93"/>
      <c r="EI308" s="93"/>
      <c r="EJ308" s="93"/>
      <c r="EK308" s="93"/>
      <c r="EL308" s="93"/>
      <c r="EM308" s="93"/>
      <c r="EN308" s="93"/>
      <c r="EO308" s="93"/>
      <c r="EP308" s="93"/>
      <c r="EQ308" s="93"/>
      <c r="ER308" s="93"/>
      <c r="ES308" s="93"/>
      <c r="ET308" s="93"/>
      <c r="EU308" s="93"/>
      <c r="EV308" s="93"/>
      <c r="EW308" s="93"/>
      <c r="EX308" s="93"/>
      <c r="EY308" s="93"/>
      <c r="EZ308" s="93"/>
      <c r="FA308" s="93"/>
      <c r="FB308" s="93"/>
      <c r="FC308" s="93"/>
    </row>
    <row r="309" spans="2:159" s="210" customFormat="1" x14ac:dyDescent="0.3">
      <c r="B309" s="211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  <c r="AV309" s="93"/>
      <c r="AW309" s="93"/>
      <c r="AX309" s="93"/>
      <c r="AY309" s="93"/>
      <c r="AZ309" s="93"/>
      <c r="BA309" s="93"/>
      <c r="BB309" s="93"/>
      <c r="BC309" s="93"/>
      <c r="BD309" s="93"/>
      <c r="BE309" s="93"/>
      <c r="BF309" s="93"/>
      <c r="BG309" s="93"/>
      <c r="BH309" s="93"/>
      <c r="BI309" s="93"/>
      <c r="BJ309" s="93"/>
      <c r="BK309" s="93"/>
      <c r="BL309" s="93"/>
      <c r="BM309" s="93"/>
      <c r="BN309" s="93"/>
      <c r="BO309" s="93"/>
      <c r="BP309" s="93"/>
      <c r="BQ309" s="93"/>
      <c r="BR309" s="93"/>
      <c r="BS309" s="93"/>
      <c r="BT309" s="93"/>
      <c r="BU309" s="93"/>
      <c r="BV309" s="93"/>
      <c r="BW309" s="93"/>
      <c r="BX309" s="93"/>
      <c r="BY309" s="93"/>
      <c r="BZ309" s="93"/>
      <c r="CA309" s="93"/>
      <c r="CB309" s="93"/>
      <c r="CC309" s="93"/>
      <c r="CD309" s="93"/>
      <c r="CE309" s="93"/>
      <c r="CF309" s="93"/>
      <c r="CG309" s="93"/>
      <c r="CH309" s="93"/>
      <c r="CI309" s="93"/>
      <c r="CJ309" s="93"/>
      <c r="CK309" s="93"/>
      <c r="CL309" s="93"/>
      <c r="CM309" s="93"/>
      <c r="CN309" s="93"/>
      <c r="CO309" s="93"/>
      <c r="CP309" s="93"/>
      <c r="CQ309" s="93"/>
      <c r="CR309" s="93"/>
      <c r="CS309" s="93"/>
      <c r="CT309" s="93"/>
      <c r="CU309" s="93"/>
      <c r="CV309" s="93"/>
      <c r="CW309" s="93"/>
      <c r="CX309" s="93"/>
      <c r="CY309" s="93"/>
      <c r="CZ309" s="93"/>
      <c r="DA309" s="93"/>
      <c r="DB309" s="93"/>
      <c r="DC309" s="93"/>
      <c r="DD309" s="93"/>
      <c r="DE309" s="93"/>
      <c r="DF309" s="93"/>
      <c r="DG309" s="93"/>
      <c r="DH309" s="93"/>
      <c r="DI309" s="93"/>
      <c r="DJ309" s="93"/>
      <c r="DK309" s="93"/>
      <c r="DL309" s="93"/>
      <c r="DM309" s="93"/>
      <c r="DN309" s="93"/>
      <c r="DO309" s="93"/>
      <c r="DP309" s="93"/>
      <c r="DQ309" s="93"/>
      <c r="DR309" s="93"/>
      <c r="DS309" s="93"/>
      <c r="DT309" s="93"/>
      <c r="DU309" s="93"/>
      <c r="DV309" s="93"/>
      <c r="DW309" s="93"/>
      <c r="DX309" s="93"/>
      <c r="DY309" s="93"/>
      <c r="DZ309" s="93"/>
      <c r="EA309" s="93"/>
      <c r="EB309" s="93"/>
      <c r="EC309" s="93"/>
      <c r="ED309" s="93"/>
      <c r="EE309" s="93"/>
      <c r="EF309" s="93"/>
      <c r="EG309" s="93"/>
      <c r="EH309" s="93"/>
      <c r="EI309" s="93"/>
      <c r="EJ309" s="93"/>
      <c r="EK309" s="93"/>
      <c r="EL309" s="93"/>
      <c r="EM309" s="93"/>
      <c r="EN309" s="93"/>
      <c r="EO309" s="93"/>
      <c r="EP309" s="93"/>
      <c r="EQ309" s="93"/>
      <c r="ER309" s="93"/>
      <c r="ES309" s="93"/>
      <c r="ET309" s="93"/>
      <c r="EU309" s="93"/>
      <c r="EV309" s="93"/>
      <c r="EW309" s="93"/>
      <c r="EX309" s="93"/>
      <c r="EY309" s="93"/>
      <c r="EZ309" s="93"/>
      <c r="FA309" s="93"/>
      <c r="FB309" s="93"/>
      <c r="FC309" s="93"/>
    </row>
    <row r="310" spans="2:159" s="210" customFormat="1" x14ac:dyDescent="0.3">
      <c r="B310" s="211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  <c r="AV310" s="93"/>
      <c r="AW310" s="93"/>
      <c r="AX310" s="93"/>
      <c r="AY310" s="93"/>
      <c r="AZ310" s="93"/>
      <c r="BA310" s="93"/>
      <c r="BB310" s="93"/>
      <c r="BC310" s="93"/>
      <c r="BD310" s="93"/>
      <c r="BE310" s="93"/>
      <c r="BF310" s="93"/>
      <c r="BG310" s="93"/>
      <c r="BH310" s="93"/>
      <c r="BI310" s="93"/>
      <c r="BJ310" s="93"/>
      <c r="BK310" s="93"/>
      <c r="BL310" s="93"/>
      <c r="BM310" s="93"/>
      <c r="BN310" s="93"/>
      <c r="BO310" s="93"/>
      <c r="BP310" s="93"/>
      <c r="BQ310" s="93"/>
      <c r="BR310" s="93"/>
      <c r="BS310" s="93"/>
      <c r="BT310" s="93"/>
      <c r="BU310" s="93"/>
      <c r="BV310" s="93"/>
      <c r="BW310" s="93"/>
      <c r="BX310" s="93"/>
      <c r="BY310" s="93"/>
      <c r="BZ310" s="93"/>
      <c r="CA310" s="93"/>
      <c r="CB310" s="93"/>
      <c r="CC310" s="93"/>
      <c r="CD310" s="93"/>
      <c r="CE310" s="93"/>
      <c r="CF310" s="93"/>
      <c r="CG310" s="93"/>
      <c r="CH310" s="93"/>
      <c r="CI310" s="93"/>
      <c r="CJ310" s="93"/>
      <c r="CK310" s="93"/>
      <c r="CL310" s="93"/>
      <c r="CM310" s="93"/>
      <c r="CN310" s="93"/>
      <c r="CO310" s="93"/>
      <c r="CP310" s="93"/>
      <c r="CQ310" s="93"/>
      <c r="CR310" s="93"/>
      <c r="CS310" s="93"/>
      <c r="CT310" s="93"/>
      <c r="CU310" s="93"/>
      <c r="CV310" s="93"/>
      <c r="CW310" s="93"/>
      <c r="CX310" s="93"/>
      <c r="CY310" s="93"/>
      <c r="CZ310" s="93"/>
      <c r="DA310" s="93"/>
      <c r="DB310" s="93"/>
      <c r="DC310" s="93"/>
      <c r="DD310" s="93"/>
      <c r="DE310" s="93"/>
      <c r="DF310" s="93"/>
      <c r="DG310" s="93"/>
      <c r="DH310" s="93"/>
      <c r="DI310" s="93"/>
      <c r="DJ310" s="93"/>
      <c r="DK310" s="93"/>
      <c r="DL310" s="93"/>
      <c r="DM310" s="93"/>
      <c r="DN310" s="93"/>
      <c r="DO310" s="93"/>
      <c r="DP310" s="93"/>
      <c r="DQ310" s="93"/>
      <c r="DR310" s="93"/>
      <c r="DS310" s="93"/>
      <c r="DT310" s="93"/>
      <c r="DU310" s="93"/>
      <c r="DV310" s="93"/>
      <c r="DW310" s="93"/>
      <c r="DX310" s="93"/>
      <c r="DY310" s="93"/>
      <c r="DZ310" s="93"/>
      <c r="EA310" s="93"/>
      <c r="EB310" s="93"/>
      <c r="EC310" s="93"/>
      <c r="ED310" s="93"/>
      <c r="EE310" s="93"/>
      <c r="EF310" s="93"/>
      <c r="EG310" s="93"/>
      <c r="EH310" s="93"/>
      <c r="EI310" s="93"/>
      <c r="EJ310" s="93"/>
      <c r="EK310" s="93"/>
      <c r="EL310" s="93"/>
      <c r="EM310" s="93"/>
      <c r="EN310" s="93"/>
      <c r="EO310" s="93"/>
      <c r="EP310" s="93"/>
      <c r="EQ310" s="93"/>
      <c r="ER310" s="93"/>
      <c r="ES310" s="93"/>
      <c r="ET310" s="93"/>
      <c r="EU310" s="93"/>
      <c r="EV310" s="93"/>
      <c r="EW310" s="93"/>
      <c r="EX310" s="93"/>
      <c r="EY310" s="93"/>
      <c r="EZ310" s="93"/>
      <c r="FA310" s="93"/>
      <c r="FB310" s="93"/>
      <c r="FC310" s="93"/>
    </row>
    <row r="311" spans="2:159" s="210" customFormat="1" x14ac:dyDescent="0.3">
      <c r="B311" s="211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  <c r="AV311" s="93"/>
      <c r="AW311" s="93"/>
      <c r="AX311" s="93"/>
      <c r="AY311" s="93"/>
      <c r="AZ311" s="93"/>
      <c r="BA311" s="93"/>
      <c r="BB311" s="93"/>
      <c r="BC311" s="93"/>
      <c r="BD311" s="93"/>
      <c r="BE311" s="93"/>
      <c r="BF311" s="93"/>
      <c r="BG311" s="93"/>
      <c r="BH311" s="93"/>
      <c r="BI311" s="93"/>
      <c r="BJ311" s="93"/>
      <c r="BK311" s="93"/>
      <c r="BL311" s="93"/>
      <c r="BM311" s="93"/>
      <c r="BN311" s="93"/>
      <c r="BO311" s="93"/>
      <c r="BP311" s="93"/>
      <c r="BQ311" s="93"/>
      <c r="BR311" s="93"/>
      <c r="BS311" s="93"/>
      <c r="BT311" s="93"/>
      <c r="BU311" s="93"/>
      <c r="BV311" s="93"/>
      <c r="BW311" s="93"/>
      <c r="BX311" s="93"/>
      <c r="BY311" s="93"/>
      <c r="BZ311" s="93"/>
      <c r="CA311" s="93"/>
      <c r="CB311" s="93"/>
      <c r="CC311" s="93"/>
      <c r="CD311" s="93"/>
      <c r="CE311" s="93"/>
      <c r="CF311" s="93"/>
      <c r="CG311" s="93"/>
      <c r="CH311" s="93"/>
      <c r="CI311" s="93"/>
      <c r="CJ311" s="93"/>
      <c r="CK311" s="93"/>
      <c r="CL311" s="93"/>
      <c r="CM311" s="93"/>
      <c r="CN311" s="93"/>
      <c r="CO311" s="93"/>
      <c r="CP311" s="93"/>
      <c r="CQ311" s="93"/>
      <c r="CR311" s="93"/>
      <c r="CS311" s="93"/>
      <c r="CT311" s="93"/>
      <c r="CU311" s="93"/>
      <c r="CV311" s="93"/>
      <c r="CW311" s="93"/>
      <c r="CX311" s="93"/>
      <c r="CY311" s="93"/>
      <c r="CZ311" s="93"/>
      <c r="DA311" s="93"/>
      <c r="DB311" s="93"/>
      <c r="DC311" s="93"/>
      <c r="DD311" s="93"/>
      <c r="DE311" s="93"/>
      <c r="DF311" s="93"/>
      <c r="DG311" s="93"/>
      <c r="DH311" s="93"/>
      <c r="DI311" s="93"/>
      <c r="DJ311" s="93"/>
      <c r="DK311" s="93"/>
      <c r="DL311" s="93"/>
      <c r="DM311" s="93"/>
      <c r="DN311" s="93"/>
      <c r="DO311" s="93"/>
      <c r="DP311" s="93"/>
      <c r="DQ311" s="93"/>
      <c r="DR311" s="93"/>
      <c r="DS311" s="93"/>
      <c r="DT311" s="93"/>
      <c r="DU311" s="93"/>
      <c r="DV311" s="93"/>
      <c r="DW311" s="93"/>
      <c r="DX311" s="93"/>
      <c r="DY311" s="93"/>
      <c r="DZ311" s="93"/>
      <c r="EA311" s="93"/>
      <c r="EB311" s="93"/>
      <c r="EC311" s="93"/>
      <c r="ED311" s="93"/>
      <c r="EE311" s="93"/>
      <c r="EF311" s="93"/>
      <c r="EG311" s="93"/>
      <c r="EH311" s="93"/>
      <c r="EI311" s="93"/>
      <c r="EJ311" s="93"/>
      <c r="EK311" s="93"/>
      <c r="EL311" s="93"/>
      <c r="EM311" s="93"/>
      <c r="EN311" s="93"/>
      <c r="EO311" s="93"/>
      <c r="EP311" s="93"/>
      <c r="EQ311" s="93"/>
      <c r="ER311" s="93"/>
      <c r="ES311" s="93"/>
      <c r="ET311" s="93"/>
      <c r="EU311" s="93"/>
      <c r="EV311" s="93"/>
      <c r="EW311" s="93"/>
      <c r="EX311" s="93"/>
      <c r="EY311" s="93"/>
      <c r="EZ311" s="93"/>
      <c r="FA311" s="93"/>
      <c r="FB311" s="93"/>
      <c r="FC311" s="93"/>
    </row>
    <row r="312" spans="2:159" s="210" customFormat="1" x14ac:dyDescent="0.3">
      <c r="B312" s="211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  <c r="AV312" s="93"/>
      <c r="AW312" s="93"/>
      <c r="AX312" s="93"/>
      <c r="AY312" s="93"/>
      <c r="AZ312" s="93"/>
      <c r="BA312" s="93"/>
      <c r="BB312" s="93"/>
      <c r="BC312" s="93"/>
      <c r="BD312" s="93"/>
      <c r="BE312" s="93"/>
      <c r="BF312" s="93"/>
      <c r="BG312" s="93"/>
      <c r="BH312" s="93"/>
      <c r="BI312" s="93"/>
      <c r="BJ312" s="93"/>
      <c r="BK312" s="93"/>
      <c r="BL312" s="93"/>
      <c r="BM312" s="93"/>
      <c r="BN312" s="93"/>
      <c r="BO312" s="93"/>
      <c r="BP312" s="93"/>
      <c r="BQ312" s="93"/>
      <c r="BR312" s="93"/>
      <c r="BS312" s="93"/>
      <c r="BT312" s="93"/>
      <c r="BU312" s="93"/>
      <c r="BV312" s="93"/>
      <c r="BW312" s="93"/>
      <c r="BX312" s="93"/>
      <c r="BY312" s="93"/>
      <c r="BZ312" s="93"/>
      <c r="CA312" s="93"/>
      <c r="CB312" s="93"/>
      <c r="CC312" s="93"/>
      <c r="CD312" s="93"/>
      <c r="CE312" s="93"/>
      <c r="CF312" s="93"/>
      <c r="CG312" s="93"/>
      <c r="CH312" s="93"/>
      <c r="CI312" s="93"/>
      <c r="CJ312" s="93"/>
      <c r="CK312" s="93"/>
      <c r="CL312" s="93"/>
      <c r="CM312" s="93"/>
      <c r="CN312" s="93"/>
      <c r="CO312" s="93"/>
      <c r="CP312" s="93"/>
      <c r="CQ312" s="93"/>
      <c r="CR312" s="93"/>
      <c r="CS312" s="93"/>
      <c r="CT312" s="93"/>
      <c r="CU312" s="93"/>
      <c r="CV312" s="93"/>
      <c r="CW312" s="93"/>
      <c r="CX312" s="93"/>
      <c r="CY312" s="93"/>
      <c r="CZ312" s="93"/>
      <c r="DA312" s="93"/>
      <c r="DB312" s="93"/>
      <c r="DC312" s="93"/>
      <c r="DD312" s="93"/>
      <c r="DE312" s="93"/>
      <c r="DF312" s="93"/>
      <c r="DG312" s="93"/>
      <c r="DH312" s="93"/>
      <c r="DI312" s="93"/>
      <c r="DJ312" s="93"/>
      <c r="DK312" s="93"/>
      <c r="DL312" s="93"/>
      <c r="DM312" s="93"/>
      <c r="DN312" s="93"/>
      <c r="DO312" s="93"/>
      <c r="DP312" s="93"/>
      <c r="DQ312" s="93"/>
      <c r="DR312" s="93"/>
      <c r="DS312" s="93"/>
      <c r="DT312" s="93"/>
      <c r="DU312" s="93"/>
      <c r="DV312" s="93"/>
      <c r="DW312" s="93"/>
      <c r="DX312" s="93"/>
      <c r="DY312" s="93"/>
      <c r="DZ312" s="93"/>
      <c r="EA312" s="93"/>
      <c r="EB312" s="93"/>
      <c r="EC312" s="93"/>
      <c r="ED312" s="93"/>
      <c r="EE312" s="93"/>
      <c r="EF312" s="93"/>
      <c r="EG312" s="93"/>
      <c r="EH312" s="93"/>
      <c r="EI312" s="93"/>
      <c r="EJ312" s="93"/>
      <c r="EK312" s="93"/>
      <c r="EL312" s="93"/>
      <c r="EM312" s="93"/>
      <c r="EN312" s="93"/>
      <c r="EO312" s="93"/>
      <c r="EP312" s="93"/>
      <c r="EQ312" s="93"/>
      <c r="ER312" s="93"/>
      <c r="ES312" s="93"/>
      <c r="ET312" s="93"/>
      <c r="EU312" s="93"/>
      <c r="EV312" s="93"/>
      <c r="EW312" s="93"/>
      <c r="EX312" s="93"/>
      <c r="EY312" s="93"/>
      <c r="EZ312" s="93"/>
      <c r="FA312" s="93"/>
      <c r="FB312" s="93"/>
      <c r="FC312" s="93"/>
    </row>
    <row r="313" spans="2:159" s="210" customFormat="1" x14ac:dyDescent="0.3">
      <c r="B313" s="211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  <c r="AV313" s="93"/>
      <c r="AW313" s="93"/>
      <c r="AX313" s="93"/>
      <c r="AY313" s="93"/>
      <c r="AZ313" s="93"/>
      <c r="BA313" s="93"/>
      <c r="BB313" s="93"/>
      <c r="BC313" s="93"/>
      <c r="BD313" s="93"/>
      <c r="BE313" s="93"/>
      <c r="BF313" s="93"/>
      <c r="BG313" s="93"/>
      <c r="BH313" s="93"/>
      <c r="BI313" s="93"/>
      <c r="BJ313" s="93"/>
      <c r="BK313" s="93"/>
      <c r="BL313" s="93"/>
      <c r="BM313" s="93"/>
      <c r="BN313" s="93"/>
      <c r="BO313" s="93"/>
      <c r="BP313" s="93"/>
      <c r="BQ313" s="93"/>
      <c r="BR313" s="93"/>
      <c r="BS313" s="93"/>
      <c r="BT313" s="93"/>
      <c r="BU313" s="93"/>
      <c r="BV313" s="93"/>
      <c r="BW313" s="93"/>
      <c r="BX313" s="93"/>
      <c r="BY313" s="93"/>
      <c r="BZ313" s="93"/>
      <c r="CA313" s="93"/>
      <c r="CB313" s="93"/>
      <c r="CC313" s="93"/>
      <c r="CD313" s="93"/>
      <c r="CE313" s="93"/>
      <c r="CF313" s="93"/>
      <c r="CG313" s="93"/>
      <c r="CH313" s="93"/>
      <c r="CI313" s="93"/>
      <c r="CJ313" s="93"/>
      <c r="CK313" s="93"/>
      <c r="CL313" s="93"/>
      <c r="CM313" s="93"/>
      <c r="CN313" s="93"/>
      <c r="CO313" s="93"/>
      <c r="CP313" s="93"/>
      <c r="CQ313" s="93"/>
      <c r="CR313" s="93"/>
      <c r="CS313" s="93"/>
      <c r="CT313" s="93"/>
      <c r="CU313" s="93"/>
      <c r="CV313" s="93"/>
      <c r="CW313" s="93"/>
      <c r="CX313" s="93"/>
      <c r="CY313" s="93"/>
      <c r="CZ313" s="93"/>
      <c r="DA313" s="93"/>
      <c r="DB313" s="93"/>
      <c r="DC313" s="93"/>
      <c r="DD313" s="93"/>
      <c r="DE313" s="93"/>
      <c r="DF313" s="93"/>
      <c r="DG313" s="93"/>
      <c r="DH313" s="93"/>
      <c r="DI313" s="93"/>
      <c r="DJ313" s="93"/>
      <c r="DK313" s="93"/>
      <c r="DL313" s="93"/>
      <c r="DM313" s="93"/>
      <c r="DN313" s="93"/>
      <c r="DO313" s="93"/>
      <c r="DP313" s="93"/>
      <c r="DQ313" s="93"/>
      <c r="DR313" s="93"/>
      <c r="DS313" s="93"/>
      <c r="DT313" s="93"/>
      <c r="DU313" s="93"/>
      <c r="DV313" s="93"/>
      <c r="DW313" s="93"/>
      <c r="DX313" s="93"/>
      <c r="DY313" s="93"/>
      <c r="DZ313" s="93"/>
      <c r="EA313" s="93"/>
      <c r="EB313" s="93"/>
      <c r="EC313" s="93"/>
      <c r="ED313" s="93"/>
      <c r="EE313" s="93"/>
      <c r="EF313" s="93"/>
      <c r="EG313" s="93"/>
      <c r="EH313" s="93"/>
      <c r="EI313" s="93"/>
      <c r="EJ313" s="93"/>
      <c r="EK313" s="93"/>
      <c r="EL313" s="93"/>
      <c r="EM313" s="93"/>
      <c r="EN313" s="93"/>
      <c r="EO313" s="93"/>
      <c r="EP313" s="93"/>
      <c r="EQ313" s="93"/>
      <c r="ER313" s="93"/>
      <c r="ES313" s="93"/>
      <c r="ET313" s="93"/>
      <c r="EU313" s="93"/>
      <c r="EV313" s="93"/>
      <c r="EW313" s="93"/>
      <c r="EX313" s="93"/>
      <c r="EY313" s="93"/>
      <c r="EZ313" s="93"/>
      <c r="FA313" s="93"/>
      <c r="FB313" s="93"/>
      <c r="FC313" s="93"/>
    </row>
    <row r="314" spans="2:159" s="210" customFormat="1" x14ac:dyDescent="0.3">
      <c r="B314" s="211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3"/>
      <c r="BR314" s="93"/>
      <c r="BS314" s="93"/>
      <c r="BT314" s="93"/>
      <c r="BU314" s="93"/>
      <c r="BV314" s="93"/>
      <c r="BW314" s="93"/>
      <c r="BX314" s="93"/>
      <c r="BY314" s="93"/>
      <c r="BZ314" s="93"/>
      <c r="CA314" s="93"/>
      <c r="CB314" s="93"/>
      <c r="CC314" s="93"/>
      <c r="CD314" s="93"/>
      <c r="CE314" s="93"/>
      <c r="CF314" s="93"/>
      <c r="CG314" s="93"/>
      <c r="CH314" s="93"/>
      <c r="CI314" s="93"/>
      <c r="CJ314" s="93"/>
      <c r="CK314" s="93"/>
      <c r="CL314" s="93"/>
      <c r="CM314" s="93"/>
      <c r="CN314" s="93"/>
      <c r="CO314" s="93"/>
      <c r="CP314" s="93"/>
      <c r="CQ314" s="93"/>
      <c r="CR314" s="93"/>
      <c r="CS314" s="93"/>
      <c r="CT314" s="93"/>
      <c r="CU314" s="93"/>
      <c r="CV314" s="93"/>
      <c r="CW314" s="93"/>
      <c r="CX314" s="93"/>
      <c r="CY314" s="93"/>
      <c r="CZ314" s="93"/>
      <c r="DA314" s="93"/>
      <c r="DB314" s="93"/>
      <c r="DC314" s="93"/>
      <c r="DD314" s="93"/>
      <c r="DE314" s="93"/>
      <c r="DF314" s="93"/>
      <c r="DG314" s="93"/>
      <c r="DH314" s="93"/>
      <c r="DI314" s="93"/>
      <c r="DJ314" s="93"/>
      <c r="DK314" s="93"/>
      <c r="DL314" s="93"/>
      <c r="DM314" s="93"/>
      <c r="DN314" s="93"/>
      <c r="DO314" s="93"/>
      <c r="DP314" s="93"/>
      <c r="DQ314" s="93"/>
      <c r="DR314" s="93"/>
      <c r="DS314" s="93"/>
      <c r="DT314" s="93"/>
      <c r="DU314" s="93"/>
      <c r="DV314" s="93"/>
      <c r="DW314" s="93"/>
      <c r="DX314" s="93"/>
      <c r="DY314" s="93"/>
      <c r="DZ314" s="93"/>
      <c r="EA314" s="93"/>
      <c r="EB314" s="93"/>
      <c r="EC314" s="93"/>
      <c r="ED314" s="93"/>
      <c r="EE314" s="93"/>
      <c r="EF314" s="93"/>
      <c r="EG314" s="93"/>
      <c r="EH314" s="93"/>
      <c r="EI314" s="93"/>
      <c r="EJ314" s="93"/>
      <c r="EK314" s="93"/>
      <c r="EL314" s="93"/>
      <c r="EM314" s="93"/>
      <c r="EN314" s="93"/>
      <c r="EO314" s="93"/>
      <c r="EP314" s="93"/>
      <c r="EQ314" s="93"/>
      <c r="ER314" s="93"/>
      <c r="ES314" s="93"/>
      <c r="ET314" s="93"/>
      <c r="EU314" s="93"/>
      <c r="EV314" s="93"/>
      <c r="EW314" s="93"/>
      <c r="EX314" s="93"/>
      <c r="EY314" s="93"/>
      <c r="EZ314" s="93"/>
      <c r="FA314" s="93"/>
      <c r="FB314" s="93"/>
      <c r="FC314" s="93"/>
    </row>
    <row r="315" spans="2:159" s="210" customFormat="1" x14ac:dyDescent="0.3">
      <c r="B315" s="211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  <c r="AV315" s="93"/>
      <c r="AW315" s="93"/>
      <c r="AX315" s="93"/>
      <c r="AY315" s="93"/>
      <c r="AZ315" s="93"/>
      <c r="BA315" s="93"/>
      <c r="BB315" s="93"/>
      <c r="BC315" s="93"/>
      <c r="BD315" s="93"/>
      <c r="BE315" s="93"/>
      <c r="BF315" s="93"/>
      <c r="BG315" s="93"/>
      <c r="BH315" s="93"/>
      <c r="BI315" s="93"/>
      <c r="BJ315" s="93"/>
      <c r="BK315" s="93"/>
      <c r="BL315" s="93"/>
      <c r="BM315" s="93"/>
      <c r="BN315" s="93"/>
      <c r="BO315" s="93"/>
      <c r="BP315" s="93"/>
      <c r="BQ315" s="93"/>
      <c r="BR315" s="93"/>
      <c r="BS315" s="93"/>
      <c r="BT315" s="93"/>
      <c r="BU315" s="93"/>
      <c r="BV315" s="93"/>
      <c r="BW315" s="93"/>
      <c r="BX315" s="93"/>
      <c r="BY315" s="93"/>
      <c r="BZ315" s="93"/>
      <c r="CA315" s="93"/>
      <c r="CB315" s="93"/>
      <c r="CC315" s="93"/>
      <c r="CD315" s="93"/>
      <c r="CE315" s="93"/>
      <c r="CF315" s="93"/>
      <c r="CG315" s="93"/>
      <c r="CH315" s="93"/>
      <c r="CI315" s="93"/>
      <c r="CJ315" s="93"/>
      <c r="CK315" s="93"/>
      <c r="CL315" s="93"/>
      <c r="CM315" s="93"/>
      <c r="CN315" s="93"/>
      <c r="CO315" s="93"/>
      <c r="CP315" s="93"/>
      <c r="CQ315" s="93"/>
      <c r="CR315" s="93"/>
      <c r="CS315" s="93"/>
      <c r="CT315" s="93"/>
      <c r="CU315" s="93"/>
      <c r="CV315" s="93"/>
      <c r="CW315" s="93"/>
      <c r="CX315" s="93"/>
      <c r="CY315" s="93"/>
      <c r="CZ315" s="93"/>
      <c r="DA315" s="93"/>
      <c r="DB315" s="93"/>
      <c r="DC315" s="93"/>
      <c r="DD315" s="93"/>
      <c r="DE315" s="93"/>
      <c r="DF315" s="93"/>
      <c r="DG315" s="93"/>
      <c r="DH315" s="93"/>
      <c r="DI315" s="93"/>
      <c r="DJ315" s="93"/>
      <c r="DK315" s="93"/>
      <c r="DL315" s="93"/>
      <c r="DM315" s="93"/>
      <c r="DN315" s="93"/>
      <c r="DO315" s="93"/>
      <c r="DP315" s="93"/>
      <c r="DQ315" s="93"/>
      <c r="DR315" s="93"/>
      <c r="DS315" s="93"/>
      <c r="DT315" s="93"/>
      <c r="DU315" s="93"/>
      <c r="DV315" s="93"/>
      <c r="DW315" s="93"/>
      <c r="DX315" s="93"/>
      <c r="DY315" s="93"/>
      <c r="DZ315" s="93"/>
      <c r="EA315" s="93"/>
      <c r="EB315" s="93"/>
      <c r="EC315" s="93"/>
      <c r="ED315" s="93"/>
      <c r="EE315" s="93"/>
      <c r="EF315" s="93"/>
      <c r="EG315" s="93"/>
      <c r="EH315" s="93"/>
      <c r="EI315" s="93"/>
      <c r="EJ315" s="93"/>
      <c r="EK315" s="93"/>
      <c r="EL315" s="93"/>
      <c r="EM315" s="93"/>
      <c r="EN315" s="93"/>
      <c r="EO315" s="93"/>
      <c r="EP315" s="93"/>
      <c r="EQ315" s="93"/>
      <c r="ER315" s="93"/>
      <c r="ES315" s="93"/>
      <c r="ET315" s="93"/>
      <c r="EU315" s="93"/>
      <c r="EV315" s="93"/>
      <c r="EW315" s="93"/>
      <c r="EX315" s="93"/>
      <c r="EY315" s="93"/>
      <c r="EZ315" s="93"/>
      <c r="FA315" s="93"/>
      <c r="FB315" s="93"/>
      <c r="FC315" s="93"/>
    </row>
    <row r="316" spans="2:159" s="210" customFormat="1" x14ac:dyDescent="0.3">
      <c r="B316" s="211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  <c r="AV316" s="93"/>
      <c r="AW316" s="93"/>
      <c r="AX316" s="93"/>
      <c r="AY316" s="93"/>
      <c r="AZ316" s="93"/>
      <c r="BA316" s="93"/>
      <c r="BB316" s="93"/>
      <c r="BC316" s="93"/>
      <c r="BD316" s="93"/>
      <c r="BE316" s="93"/>
      <c r="BF316" s="93"/>
      <c r="BG316" s="93"/>
      <c r="BH316" s="93"/>
      <c r="BI316" s="93"/>
      <c r="BJ316" s="93"/>
      <c r="BK316" s="93"/>
      <c r="BL316" s="93"/>
      <c r="BM316" s="93"/>
      <c r="BN316" s="93"/>
      <c r="BO316" s="93"/>
      <c r="BP316" s="93"/>
      <c r="BQ316" s="93"/>
      <c r="BR316" s="93"/>
      <c r="BS316" s="93"/>
      <c r="BT316" s="93"/>
      <c r="BU316" s="93"/>
      <c r="BV316" s="93"/>
      <c r="BW316" s="93"/>
      <c r="BX316" s="93"/>
      <c r="BY316" s="93"/>
      <c r="BZ316" s="93"/>
      <c r="CA316" s="93"/>
      <c r="CB316" s="93"/>
      <c r="CC316" s="93"/>
      <c r="CD316" s="93"/>
      <c r="CE316" s="93"/>
      <c r="CF316" s="93"/>
      <c r="CG316" s="93"/>
      <c r="CH316" s="93"/>
      <c r="CI316" s="93"/>
      <c r="CJ316" s="93"/>
      <c r="CK316" s="93"/>
      <c r="CL316" s="93"/>
      <c r="CM316" s="93"/>
      <c r="CN316" s="93"/>
      <c r="CO316" s="93"/>
      <c r="CP316" s="93"/>
      <c r="CQ316" s="93"/>
      <c r="CR316" s="93"/>
      <c r="CS316" s="93"/>
      <c r="CT316" s="93"/>
      <c r="CU316" s="93"/>
      <c r="CV316" s="93"/>
      <c r="CW316" s="93"/>
      <c r="CX316" s="93"/>
      <c r="CY316" s="93"/>
      <c r="CZ316" s="93"/>
      <c r="DA316" s="93"/>
      <c r="DB316" s="93"/>
      <c r="DC316" s="93"/>
      <c r="DD316" s="93"/>
      <c r="DE316" s="93"/>
      <c r="DF316" s="93"/>
      <c r="DG316" s="93"/>
      <c r="DH316" s="93"/>
      <c r="DI316" s="93"/>
      <c r="DJ316" s="93"/>
      <c r="DK316" s="93"/>
      <c r="DL316" s="93"/>
      <c r="DM316" s="93"/>
      <c r="DN316" s="93"/>
      <c r="DO316" s="93"/>
      <c r="DP316" s="93"/>
      <c r="DQ316" s="93"/>
      <c r="DR316" s="93"/>
      <c r="DS316" s="93"/>
      <c r="DT316" s="93"/>
      <c r="DU316" s="93"/>
      <c r="DV316" s="93"/>
      <c r="DW316" s="93"/>
      <c r="DX316" s="93"/>
      <c r="DY316" s="93"/>
      <c r="DZ316" s="93"/>
      <c r="EA316" s="93"/>
      <c r="EB316" s="93"/>
      <c r="EC316" s="93"/>
      <c r="ED316" s="93"/>
      <c r="EE316" s="93"/>
      <c r="EF316" s="93"/>
      <c r="EG316" s="93"/>
      <c r="EH316" s="93"/>
      <c r="EI316" s="93"/>
      <c r="EJ316" s="93"/>
      <c r="EK316" s="93"/>
      <c r="EL316" s="93"/>
      <c r="EM316" s="93"/>
      <c r="EN316" s="93"/>
      <c r="EO316" s="93"/>
      <c r="EP316" s="93"/>
      <c r="EQ316" s="93"/>
      <c r="ER316" s="93"/>
      <c r="ES316" s="93"/>
      <c r="ET316" s="93"/>
      <c r="EU316" s="93"/>
      <c r="EV316" s="93"/>
      <c r="EW316" s="93"/>
      <c r="EX316" s="93"/>
      <c r="EY316" s="93"/>
      <c r="EZ316" s="93"/>
      <c r="FA316" s="93"/>
      <c r="FB316" s="93"/>
      <c r="FC316" s="93"/>
    </row>
    <row r="317" spans="2:159" s="210" customFormat="1" x14ac:dyDescent="0.3">
      <c r="B317" s="211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  <c r="AV317" s="93"/>
      <c r="AW317" s="93"/>
      <c r="AX317" s="93"/>
      <c r="AY317" s="93"/>
      <c r="AZ317" s="93"/>
      <c r="BA317" s="93"/>
      <c r="BB317" s="93"/>
      <c r="BC317" s="93"/>
      <c r="BD317" s="93"/>
      <c r="BE317" s="93"/>
      <c r="BF317" s="93"/>
      <c r="BG317" s="93"/>
      <c r="BH317" s="93"/>
      <c r="BI317" s="93"/>
      <c r="BJ317" s="93"/>
      <c r="BK317" s="93"/>
      <c r="BL317" s="93"/>
      <c r="BM317" s="93"/>
      <c r="BN317" s="93"/>
      <c r="BO317" s="93"/>
      <c r="BP317" s="93"/>
      <c r="BQ317" s="93"/>
      <c r="BR317" s="93"/>
      <c r="BS317" s="93"/>
      <c r="BT317" s="93"/>
      <c r="BU317" s="93"/>
      <c r="BV317" s="93"/>
      <c r="BW317" s="93"/>
      <c r="BX317" s="93"/>
      <c r="BY317" s="93"/>
      <c r="BZ317" s="93"/>
      <c r="CA317" s="93"/>
      <c r="CB317" s="93"/>
      <c r="CC317" s="93"/>
      <c r="CD317" s="93"/>
      <c r="CE317" s="93"/>
      <c r="CF317" s="93"/>
      <c r="CG317" s="93"/>
      <c r="CH317" s="93"/>
      <c r="CI317" s="93"/>
      <c r="CJ317" s="93"/>
      <c r="CK317" s="93"/>
      <c r="CL317" s="93"/>
      <c r="CM317" s="93"/>
      <c r="CN317" s="93"/>
      <c r="CO317" s="93"/>
      <c r="CP317" s="93"/>
      <c r="CQ317" s="93"/>
      <c r="CR317" s="93"/>
      <c r="CS317" s="93"/>
      <c r="CT317" s="93"/>
      <c r="CU317" s="93"/>
      <c r="CV317" s="93"/>
      <c r="CW317" s="93"/>
      <c r="CX317" s="93"/>
      <c r="CY317" s="93"/>
      <c r="CZ317" s="93"/>
      <c r="DA317" s="93"/>
      <c r="DB317" s="93"/>
      <c r="DC317" s="93"/>
      <c r="DD317" s="93"/>
      <c r="DE317" s="93"/>
      <c r="DF317" s="93"/>
      <c r="DG317" s="93"/>
      <c r="DH317" s="93"/>
      <c r="DI317" s="93"/>
      <c r="DJ317" s="93"/>
      <c r="DK317" s="93"/>
      <c r="DL317" s="93"/>
      <c r="DM317" s="93"/>
      <c r="DN317" s="93"/>
      <c r="DO317" s="93"/>
      <c r="DP317" s="93"/>
      <c r="DQ317" s="93"/>
      <c r="DR317" s="93"/>
      <c r="DS317" s="93"/>
      <c r="DT317" s="93"/>
      <c r="DU317" s="93"/>
      <c r="DV317" s="93"/>
      <c r="DW317" s="93"/>
      <c r="DX317" s="93"/>
      <c r="DY317" s="93"/>
      <c r="DZ317" s="93"/>
      <c r="EA317" s="93"/>
      <c r="EB317" s="93"/>
      <c r="EC317" s="93"/>
      <c r="ED317" s="93"/>
      <c r="EE317" s="93"/>
      <c r="EF317" s="93"/>
      <c r="EG317" s="93"/>
      <c r="EH317" s="93"/>
      <c r="EI317" s="93"/>
      <c r="EJ317" s="93"/>
      <c r="EK317" s="93"/>
      <c r="EL317" s="93"/>
      <c r="EM317" s="93"/>
      <c r="EN317" s="93"/>
      <c r="EO317" s="93"/>
      <c r="EP317" s="93"/>
      <c r="EQ317" s="93"/>
      <c r="ER317" s="93"/>
      <c r="ES317" s="93"/>
      <c r="ET317" s="93"/>
      <c r="EU317" s="93"/>
      <c r="EV317" s="93"/>
      <c r="EW317" s="93"/>
      <c r="EX317" s="93"/>
      <c r="EY317" s="93"/>
      <c r="EZ317" s="93"/>
      <c r="FA317" s="93"/>
      <c r="FB317" s="93"/>
      <c r="FC317" s="93"/>
    </row>
    <row r="318" spans="2:159" s="210" customFormat="1" x14ac:dyDescent="0.3">
      <c r="B318" s="211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  <c r="AV318" s="93"/>
      <c r="AW318" s="93"/>
      <c r="AX318" s="93"/>
      <c r="AY318" s="93"/>
      <c r="AZ318" s="93"/>
      <c r="BA318" s="93"/>
      <c r="BB318" s="93"/>
      <c r="BC318" s="93"/>
      <c r="BD318" s="93"/>
      <c r="BE318" s="93"/>
      <c r="BF318" s="93"/>
      <c r="BG318" s="93"/>
      <c r="BH318" s="93"/>
      <c r="BI318" s="93"/>
      <c r="BJ318" s="93"/>
      <c r="BK318" s="93"/>
      <c r="BL318" s="93"/>
      <c r="BM318" s="93"/>
      <c r="BN318" s="93"/>
      <c r="BO318" s="93"/>
      <c r="BP318" s="93"/>
      <c r="BQ318" s="93"/>
      <c r="BR318" s="93"/>
      <c r="BS318" s="93"/>
      <c r="BT318" s="93"/>
      <c r="BU318" s="93"/>
      <c r="BV318" s="93"/>
      <c r="BW318" s="93"/>
      <c r="BX318" s="93"/>
      <c r="BY318" s="93"/>
      <c r="BZ318" s="93"/>
      <c r="CA318" s="93"/>
      <c r="CB318" s="93"/>
      <c r="CC318" s="93"/>
      <c r="CD318" s="93"/>
      <c r="CE318" s="93"/>
      <c r="CF318" s="93"/>
      <c r="CG318" s="93"/>
      <c r="CH318" s="93"/>
      <c r="CI318" s="93"/>
      <c r="CJ318" s="93"/>
      <c r="CK318" s="93"/>
      <c r="CL318" s="93"/>
      <c r="CM318" s="93"/>
      <c r="CN318" s="93"/>
      <c r="CO318" s="93"/>
      <c r="CP318" s="93"/>
      <c r="CQ318" s="93"/>
      <c r="CR318" s="93"/>
      <c r="CS318" s="93"/>
      <c r="CT318" s="93"/>
      <c r="CU318" s="93"/>
      <c r="CV318" s="93"/>
      <c r="CW318" s="93"/>
      <c r="CX318" s="93"/>
      <c r="CY318" s="93"/>
      <c r="CZ318" s="93"/>
      <c r="DA318" s="93"/>
      <c r="DB318" s="93"/>
      <c r="DC318" s="93"/>
      <c r="DD318" s="93"/>
      <c r="DE318" s="93"/>
      <c r="DF318" s="93"/>
      <c r="DG318" s="93"/>
      <c r="DH318" s="93"/>
      <c r="DI318" s="93"/>
      <c r="DJ318" s="93"/>
      <c r="DK318" s="93"/>
      <c r="DL318" s="93"/>
      <c r="DM318" s="93"/>
      <c r="DN318" s="93"/>
      <c r="DO318" s="93"/>
      <c r="DP318" s="93"/>
      <c r="DQ318" s="93"/>
      <c r="DR318" s="93"/>
      <c r="DS318" s="93"/>
      <c r="DT318" s="93"/>
      <c r="DU318" s="93"/>
      <c r="DV318" s="93"/>
      <c r="DW318" s="93"/>
      <c r="DX318" s="93"/>
      <c r="DY318" s="93"/>
      <c r="DZ318" s="93"/>
      <c r="EA318" s="93"/>
      <c r="EB318" s="93"/>
      <c r="EC318" s="93"/>
      <c r="ED318" s="93"/>
      <c r="EE318" s="93"/>
      <c r="EF318" s="93"/>
      <c r="EG318" s="93"/>
      <c r="EH318" s="93"/>
      <c r="EI318" s="93"/>
      <c r="EJ318" s="93"/>
      <c r="EK318" s="93"/>
      <c r="EL318" s="93"/>
      <c r="EM318" s="93"/>
      <c r="EN318" s="93"/>
      <c r="EO318" s="93"/>
      <c r="EP318" s="93"/>
      <c r="EQ318" s="93"/>
      <c r="ER318" s="93"/>
      <c r="ES318" s="93"/>
      <c r="ET318" s="93"/>
      <c r="EU318" s="93"/>
      <c r="EV318" s="93"/>
      <c r="EW318" s="93"/>
      <c r="EX318" s="93"/>
      <c r="EY318" s="93"/>
      <c r="EZ318" s="93"/>
      <c r="FA318" s="93"/>
      <c r="FB318" s="93"/>
      <c r="FC318" s="93"/>
    </row>
    <row r="319" spans="2:159" s="210" customFormat="1" x14ac:dyDescent="0.3">
      <c r="B319" s="211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  <c r="AV319" s="93"/>
      <c r="AW319" s="93"/>
      <c r="AX319" s="93"/>
      <c r="AY319" s="93"/>
      <c r="AZ319" s="93"/>
      <c r="BA319" s="93"/>
      <c r="BB319" s="93"/>
      <c r="BC319" s="93"/>
      <c r="BD319" s="93"/>
      <c r="BE319" s="93"/>
      <c r="BF319" s="93"/>
      <c r="BG319" s="93"/>
      <c r="BH319" s="93"/>
      <c r="BI319" s="93"/>
      <c r="BJ319" s="93"/>
      <c r="BK319" s="93"/>
      <c r="BL319" s="93"/>
      <c r="BM319" s="93"/>
      <c r="BN319" s="93"/>
      <c r="BO319" s="93"/>
      <c r="BP319" s="93"/>
      <c r="BQ319" s="93"/>
      <c r="BR319" s="93"/>
      <c r="BS319" s="93"/>
      <c r="BT319" s="93"/>
      <c r="BU319" s="93"/>
      <c r="BV319" s="93"/>
      <c r="BW319" s="93"/>
      <c r="BX319" s="93"/>
      <c r="BY319" s="93"/>
      <c r="BZ319" s="93"/>
      <c r="CA319" s="93"/>
      <c r="CB319" s="93"/>
      <c r="CC319" s="93"/>
      <c r="CD319" s="93"/>
      <c r="CE319" s="93"/>
      <c r="CF319" s="93"/>
      <c r="CG319" s="93"/>
      <c r="CH319" s="93"/>
      <c r="CI319" s="93"/>
      <c r="CJ319" s="93"/>
      <c r="CK319" s="93"/>
      <c r="CL319" s="93"/>
      <c r="CM319" s="93"/>
      <c r="CN319" s="93"/>
      <c r="CO319" s="93"/>
      <c r="CP319" s="93"/>
      <c r="CQ319" s="93"/>
      <c r="CR319" s="93"/>
      <c r="CS319" s="93"/>
      <c r="CT319" s="93"/>
      <c r="CU319" s="93"/>
      <c r="CV319" s="93"/>
      <c r="CW319" s="93"/>
      <c r="CX319" s="93"/>
      <c r="CY319" s="93"/>
      <c r="CZ319" s="93"/>
      <c r="DA319" s="93"/>
      <c r="DB319" s="93"/>
      <c r="DC319" s="93"/>
      <c r="DD319" s="93"/>
      <c r="DE319" s="93"/>
      <c r="DF319" s="93"/>
      <c r="DG319" s="93"/>
      <c r="DH319" s="93"/>
      <c r="DI319" s="93"/>
      <c r="DJ319" s="93"/>
      <c r="DK319" s="93"/>
      <c r="DL319" s="93"/>
      <c r="DM319" s="93"/>
      <c r="DN319" s="93"/>
      <c r="DO319" s="93"/>
      <c r="DP319" s="93"/>
      <c r="DQ319" s="93"/>
      <c r="DR319" s="93"/>
      <c r="DS319" s="93"/>
      <c r="DT319" s="93"/>
      <c r="DU319" s="93"/>
      <c r="DV319" s="93"/>
      <c r="DW319" s="93"/>
      <c r="DX319" s="93"/>
      <c r="DY319" s="93"/>
      <c r="DZ319" s="93"/>
      <c r="EA319" s="93"/>
      <c r="EB319" s="93"/>
      <c r="EC319" s="93"/>
      <c r="ED319" s="93"/>
      <c r="EE319" s="93"/>
      <c r="EF319" s="93"/>
      <c r="EG319" s="93"/>
      <c r="EH319" s="93"/>
      <c r="EI319" s="93"/>
      <c r="EJ319" s="93"/>
      <c r="EK319" s="93"/>
      <c r="EL319" s="93"/>
      <c r="EM319" s="93"/>
      <c r="EN319" s="93"/>
      <c r="EO319" s="93"/>
      <c r="EP319" s="93"/>
      <c r="EQ319" s="93"/>
      <c r="ER319" s="93"/>
      <c r="ES319" s="93"/>
      <c r="ET319" s="93"/>
      <c r="EU319" s="93"/>
      <c r="EV319" s="93"/>
      <c r="EW319" s="93"/>
      <c r="EX319" s="93"/>
      <c r="EY319" s="93"/>
      <c r="EZ319" s="93"/>
      <c r="FA319" s="93"/>
      <c r="FB319" s="93"/>
      <c r="FC319" s="93"/>
    </row>
    <row r="320" spans="2:159" s="210" customFormat="1" x14ac:dyDescent="0.3">
      <c r="B320" s="211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  <c r="AV320" s="93"/>
      <c r="AW320" s="93"/>
      <c r="AX320" s="93"/>
      <c r="AY320" s="93"/>
      <c r="AZ320" s="93"/>
      <c r="BA320" s="93"/>
      <c r="BB320" s="93"/>
      <c r="BC320" s="93"/>
      <c r="BD320" s="93"/>
      <c r="BE320" s="93"/>
      <c r="BF320" s="93"/>
      <c r="BG320" s="93"/>
      <c r="BH320" s="93"/>
      <c r="BI320" s="93"/>
      <c r="BJ320" s="93"/>
      <c r="BK320" s="93"/>
      <c r="BL320" s="93"/>
      <c r="BM320" s="93"/>
      <c r="BN320" s="93"/>
      <c r="BO320" s="93"/>
      <c r="BP320" s="93"/>
      <c r="BQ320" s="93"/>
      <c r="BR320" s="93"/>
      <c r="BS320" s="93"/>
      <c r="BT320" s="93"/>
      <c r="BU320" s="93"/>
      <c r="BV320" s="93"/>
      <c r="BW320" s="93"/>
      <c r="BX320" s="93"/>
      <c r="BY320" s="93"/>
      <c r="BZ320" s="93"/>
      <c r="CA320" s="93"/>
      <c r="CB320" s="93"/>
      <c r="CC320" s="93"/>
      <c r="CD320" s="93"/>
      <c r="CE320" s="93"/>
      <c r="CF320" s="93"/>
      <c r="CG320" s="93"/>
      <c r="CH320" s="93"/>
      <c r="CI320" s="93"/>
      <c r="CJ320" s="93"/>
      <c r="CK320" s="93"/>
      <c r="CL320" s="93"/>
      <c r="CM320" s="93"/>
      <c r="CN320" s="93"/>
      <c r="CO320" s="93"/>
      <c r="CP320" s="93"/>
      <c r="CQ320" s="93"/>
      <c r="CR320" s="93"/>
      <c r="CS320" s="93"/>
      <c r="CT320" s="93"/>
      <c r="CU320" s="93"/>
      <c r="CV320" s="93"/>
      <c r="CW320" s="93"/>
      <c r="CX320" s="93"/>
      <c r="CY320" s="93"/>
      <c r="CZ320" s="93"/>
      <c r="DA320" s="93"/>
      <c r="DB320" s="93"/>
      <c r="DC320" s="93"/>
      <c r="DD320" s="93"/>
      <c r="DE320" s="93"/>
      <c r="DF320" s="93"/>
      <c r="DG320" s="93"/>
      <c r="DH320" s="93"/>
      <c r="DI320" s="93"/>
      <c r="DJ320" s="93"/>
      <c r="DK320" s="93"/>
      <c r="DL320" s="93"/>
      <c r="DM320" s="93"/>
      <c r="DN320" s="93"/>
      <c r="DO320" s="93"/>
      <c r="DP320" s="93"/>
      <c r="DQ320" s="93"/>
      <c r="DR320" s="93"/>
      <c r="DS320" s="93"/>
      <c r="DT320" s="93"/>
      <c r="DU320" s="93"/>
      <c r="DV320" s="93"/>
      <c r="DW320" s="93"/>
      <c r="DX320" s="93"/>
      <c r="DY320" s="93"/>
      <c r="DZ320" s="93"/>
      <c r="EA320" s="93"/>
      <c r="EB320" s="93"/>
      <c r="EC320" s="93"/>
      <c r="ED320" s="93"/>
      <c r="EE320" s="93"/>
      <c r="EF320" s="93"/>
      <c r="EG320" s="93"/>
      <c r="EH320" s="93"/>
      <c r="EI320" s="93"/>
      <c r="EJ320" s="93"/>
      <c r="EK320" s="93"/>
      <c r="EL320" s="93"/>
      <c r="EM320" s="93"/>
      <c r="EN320" s="93"/>
      <c r="EO320" s="93"/>
      <c r="EP320" s="93"/>
      <c r="EQ320" s="93"/>
      <c r="ER320" s="93"/>
      <c r="ES320" s="93"/>
      <c r="ET320" s="93"/>
      <c r="EU320" s="93"/>
      <c r="EV320" s="93"/>
      <c r="EW320" s="93"/>
      <c r="EX320" s="93"/>
      <c r="EY320" s="93"/>
      <c r="EZ320" s="93"/>
      <c r="FA320" s="93"/>
      <c r="FB320" s="93"/>
      <c r="FC320" s="93"/>
    </row>
    <row r="321" spans="2:159" s="210" customFormat="1" x14ac:dyDescent="0.3">
      <c r="B321" s="211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3"/>
      <c r="BR321" s="93"/>
      <c r="BS321" s="93"/>
      <c r="BT321" s="93"/>
      <c r="BU321" s="93"/>
      <c r="BV321" s="93"/>
      <c r="BW321" s="93"/>
      <c r="BX321" s="93"/>
      <c r="BY321" s="93"/>
      <c r="BZ321" s="93"/>
      <c r="CA321" s="93"/>
      <c r="CB321" s="93"/>
      <c r="CC321" s="93"/>
      <c r="CD321" s="93"/>
      <c r="CE321" s="93"/>
      <c r="CF321" s="93"/>
      <c r="CG321" s="93"/>
      <c r="CH321" s="93"/>
      <c r="CI321" s="93"/>
      <c r="CJ321" s="93"/>
      <c r="CK321" s="93"/>
      <c r="CL321" s="93"/>
      <c r="CM321" s="93"/>
      <c r="CN321" s="93"/>
      <c r="CO321" s="93"/>
      <c r="CP321" s="93"/>
      <c r="CQ321" s="93"/>
      <c r="CR321" s="93"/>
      <c r="CS321" s="93"/>
      <c r="CT321" s="93"/>
      <c r="CU321" s="93"/>
      <c r="CV321" s="93"/>
      <c r="CW321" s="93"/>
      <c r="CX321" s="93"/>
      <c r="CY321" s="93"/>
      <c r="CZ321" s="93"/>
      <c r="DA321" s="93"/>
      <c r="DB321" s="93"/>
      <c r="DC321" s="93"/>
      <c r="DD321" s="93"/>
      <c r="DE321" s="93"/>
      <c r="DF321" s="93"/>
      <c r="DG321" s="93"/>
      <c r="DH321" s="93"/>
      <c r="DI321" s="93"/>
      <c r="DJ321" s="93"/>
      <c r="DK321" s="93"/>
      <c r="DL321" s="93"/>
      <c r="DM321" s="93"/>
      <c r="DN321" s="93"/>
      <c r="DO321" s="93"/>
      <c r="DP321" s="93"/>
      <c r="DQ321" s="93"/>
      <c r="DR321" s="93"/>
      <c r="DS321" s="93"/>
      <c r="DT321" s="93"/>
      <c r="DU321" s="93"/>
      <c r="DV321" s="93"/>
      <c r="DW321" s="93"/>
      <c r="DX321" s="93"/>
      <c r="DY321" s="93"/>
      <c r="DZ321" s="93"/>
      <c r="EA321" s="93"/>
      <c r="EB321" s="93"/>
      <c r="EC321" s="93"/>
      <c r="ED321" s="93"/>
      <c r="EE321" s="93"/>
      <c r="EF321" s="93"/>
      <c r="EG321" s="93"/>
      <c r="EH321" s="93"/>
      <c r="EI321" s="93"/>
      <c r="EJ321" s="93"/>
      <c r="EK321" s="93"/>
      <c r="EL321" s="93"/>
      <c r="EM321" s="93"/>
      <c r="EN321" s="93"/>
      <c r="EO321" s="93"/>
      <c r="EP321" s="93"/>
      <c r="EQ321" s="93"/>
      <c r="ER321" s="93"/>
      <c r="ES321" s="93"/>
      <c r="ET321" s="93"/>
      <c r="EU321" s="93"/>
      <c r="EV321" s="93"/>
      <c r="EW321" s="93"/>
      <c r="EX321" s="93"/>
      <c r="EY321" s="93"/>
      <c r="EZ321" s="93"/>
      <c r="FA321" s="93"/>
      <c r="FB321" s="93"/>
      <c r="FC321" s="93"/>
    </row>
    <row r="322" spans="2:159" s="210" customFormat="1" x14ac:dyDescent="0.3">
      <c r="B322" s="211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  <c r="AV322" s="93"/>
      <c r="AW322" s="93"/>
      <c r="AX322" s="93"/>
      <c r="AY322" s="93"/>
      <c r="AZ322" s="93"/>
      <c r="BA322" s="93"/>
      <c r="BB322" s="93"/>
      <c r="BC322" s="93"/>
      <c r="BD322" s="93"/>
      <c r="BE322" s="93"/>
      <c r="BF322" s="93"/>
      <c r="BG322" s="93"/>
      <c r="BH322" s="93"/>
      <c r="BI322" s="93"/>
      <c r="BJ322" s="93"/>
      <c r="BK322" s="93"/>
      <c r="BL322" s="93"/>
      <c r="BM322" s="93"/>
      <c r="BN322" s="93"/>
      <c r="BO322" s="93"/>
      <c r="BP322" s="93"/>
      <c r="BQ322" s="93"/>
      <c r="BR322" s="93"/>
      <c r="BS322" s="93"/>
      <c r="BT322" s="93"/>
      <c r="BU322" s="93"/>
      <c r="BV322" s="93"/>
      <c r="BW322" s="93"/>
      <c r="BX322" s="93"/>
      <c r="BY322" s="93"/>
      <c r="BZ322" s="93"/>
      <c r="CA322" s="93"/>
      <c r="CB322" s="93"/>
      <c r="CC322" s="93"/>
      <c r="CD322" s="93"/>
      <c r="CE322" s="93"/>
      <c r="CF322" s="93"/>
      <c r="CG322" s="93"/>
      <c r="CH322" s="93"/>
      <c r="CI322" s="93"/>
      <c r="CJ322" s="93"/>
      <c r="CK322" s="93"/>
      <c r="CL322" s="93"/>
      <c r="CM322" s="93"/>
      <c r="CN322" s="93"/>
      <c r="CO322" s="93"/>
      <c r="CP322" s="93"/>
      <c r="CQ322" s="93"/>
      <c r="CR322" s="93"/>
      <c r="CS322" s="93"/>
      <c r="CT322" s="93"/>
      <c r="CU322" s="93"/>
      <c r="CV322" s="93"/>
      <c r="CW322" s="93"/>
      <c r="CX322" s="93"/>
      <c r="CY322" s="93"/>
      <c r="CZ322" s="93"/>
      <c r="DA322" s="93"/>
      <c r="DB322" s="93"/>
      <c r="DC322" s="93"/>
      <c r="DD322" s="93"/>
      <c r="DE322" s="93"/>
      <c r="DF322" s="93"/>
      <c r="DG322" s="93"/>
      <c r="DH322" s="93"/>
      <c r="DI322" s="93"/>
      <c r="DJ322" s="93"/>
      <c r="DK322" s="93"/>
      <c r="DL322" s="93"/>
      <c r="DM322" s="93"/>
      <c r="DN322" s="93"/>
      <c r="DO322" s="93"/>
      <c r="DP322" s="93"/>
      <c r="DQ322" s="93"/>
      <c r="DR322" s="93"/>
      <c r="DS322" s="93"/>
      <c r="DT322" s="93"/>
      <c r="DU322" s="93"/>
      <c r="DV322" s="93"/>
      <c r="DW322" s="93"/>
      <c r="DX322" s="93"/>
      <c r="DY322" s="93"/>
      <c r="DZ322" s="93"/>
      <c r="EA322" s="93"/>
      <c r="EB322" s="93"/>
      <c r="EC322" s="93"/>
      <c r="ED322" s="93"/>
      <c r="EE322" s="93"/>
      <c r="EF322" s="93"/>
      <c r="EG322" s="93"/>
      <c r="EH322" s="93"/>
      <c r="EI322" s="93"/>
      <c r="EJ322" s="93"/>
      <c r="EK322" s="93"/>
      <c r="EL322" s="93"/>
      <c r="EM322" s="93"/>
      <c r="EN322" s="93"/>
      <c r="EO322" s="93"/>
      <c r="EP322" s="93"/>
      <c r="EQ322" s="93"/>
      <c r="ER322" s="93"/>
      <c r="ES322" s="93"/>
      <c r="ET322" s="93"/>
      <c r="EU322" s="93"/>
      <c r="EV322" s="93"/>
      <c r="EW322" s="93"/>
      <c r="EX322" s="93"/>
      <c r="EY322" s="93"/>
      <c r="EZ322" s="93"/>
      <c r="FA322" s="93"/>
      <c r="FB322" s="93"/>
      <c r="FC322" s="93"/>
    </row>
    <row r="323" spans="2:159" s="210" customFormat="1" x14ac:dyDescent="0.3">
      <c r="B323" s="211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  <c r="AV323" s="93"/>
      <c r="AW323" s="93"/>
      <c r="AX323" s="93"/>
      <c r="AY323" s="93"/>
      <c r="AZ323" s="93"/>
      <c r="BA323" s="93"/>
      <c r="BB323" s="93"/>
      <c r="BC323" s="93"/>
      <c r="BD323" s="93"/>
      <c r="BE323" s="93"/>
      <c r="BF323" s="93"/>
      <c r="BG323" s="93"/>
      <c r="BH323" s="93"/>
      <c r="BI323" s="93"/>
      <c r="BJ323" s="93"/>
      <c r="BK323" s="93"/>
      <c r="BL323" s="93"/>
      <c r="BM323" s="93"/>
      <c r="BN323" s="93"/>
      <c r="BO323" s="93"/>
      <c r="BP323" s="93"/>
      <c r="BQ323" s="93"/>
      <c r="BR323" s="93"/>
      <c r="BS323" s="93"/>
      <c r="BT323" s="93"/>
      <c r="BU323" s="93"/>
      <c r="BV323" s="93"/>
      <c r="BW323" s="93"/>
      <c r="BX323" s="93"/>
      <c r="BY323" s="93"/>
      <c r="BZ323" s="93"/>
      <c r="CA323" s="93"/>
      <c r="CB323" s="93"/>
      <c r="CC323" s="93"/>
      <c r="CD323" s="93"/>
      <c r="CE323" s="93"/>
      <c r="CF323" s="93"/>
      <c r="CG323" s="93"/>
      <c r="CH323" s="93"/>
      <c r="CI323" s="93"/>
      <c r="CJ323" s="93"/>
      <c r="CK323" s="93"/>
      <c r="CL323" s="93"/>
      <c r="CM323" s="93"/>
      <c r="CN323" s="93"/>
      <c r="CO323" s="93"/>
      <c r="CP323" s="93"/>
      <c r="CQ323" s="93"/>
      <c r="CR323" s="93"/>
      <c r="CS323" s="93"/>
      <c r="CT323" s="93"/>
      <c r="CU323" s="93"/>
      <c r="CV323" s="93"/>
      <c r="CW323" s="93"/>
      <c r="CX323" s="93"/>
      <c r="CY323" s="93"/>
      <c r="CZ323" s="93"/>
      <c r="DA323" s="93"/>
      <c r="DB323" s="93"/>
      <c r="DC323" s="93"/>
      <c r="DD323" s="93"/>
      <c r="DE323" s="93"/>
      <c r="DF323" s="93"/>
      <c r="DG323" s="93"/>
      <c r="DH323" s="93"/>
      <c r="DI323" s="93"/>
      <c r="DJ323" s="93"/>
      <c r="DK323" s="93"/>
      <c r="DL323" s="93"/>
      <c r="DM323" s="93"/>
      <c r="DN323" s="93"/>
      <c r="DO323" s="93"/>
      <c r="DP323" s="93"/>
      <c r="DQ323" s="93"/>
      <c r="DR323" s="93"/>
      <c r="DS323" s="93"/>
      <c r="DT323" s="93"/>
      <c r="DU323" s="93"/>
      <c r="DV323" s="93"/>
      <c r="DW323" s="93"/>
      <c r="DX323" s="93"/>
      <c r="DY323" s="93"/>
      <c r="DZ323" s="93"/>
      <c r="EA323" s="93"/>
      <c r="EB323" s="93"/>
      <c r="EC323" s="93"/>
      <c r="ED323" s="93"/>
      <c r="EE323" s="93"/>
      <c r="EF323" s="93"/>
      <c r="EG323" s="93"/>
      <c r="EH323" s="93"/>
      <c r="EI323" s="93"/>
      <c r="EJ323" s="93"/>
      <c r="EK323" s="93"/>
      <c r="EL323" s="93"/>
      <c r="EM323" s="93"/>
      <c r="EN323" s="93"/>
      <c r="EO323" s="93"/>
      <c r="EP323" s="93"/>
      <c r="EQ323" s="93"/>
      <c r="ER323" s="93"/>
      <c r="ES323" s="93"/>
      <c r="ET323" s="93"/>
      <c r="EU323" s="93"/>
      <c r="EV323" s="93"/>
      <c r="EW323" s="93"/>
      <c r="EX323" s="93"/>
      <c r="EY323" s="93"/>
      <c r="EZ323" s="93"/>
      <c r="FA323" s="93"/>
      <c r="FB323" s="93"/>
      <c r="FC323" s="93"/>
    </row>
    <row r="324" spans="2:159" s="210" customFormat="1" x14ac:dyDescent="0.3">
      <c r="B324" s="211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  <c r="AV324" s="93"/>
      <c r="AW324" s="93"/>
      <c r="AX324" s="93"/>
      <c r="AY324" s="93"/>
      <c r="AZ324" s="93"/>
      <c r="BA324" s="93"/>
      <c r="BB324" s="93"/>
      <c r="BC324" s="93"/>
      <c r="BD324" s="93"/>
      <c r="BE324" s="93"/>
      <c r="BF324" s="93"/>
      <c r="BG324" s="93"/>
      <c r="BH324" s="93"/>
      <c r="BI324" s="93"/>
      <c r="BJ324" s="93"/>
      <c r="BK324" s="93"/>
      <c r="BL324" s="93"/>
      <c r="BM324" s="93"/>
      <c r="BN324" s="93"/>
      <c r="BO324" s="93"/>
      <c r="BP324" s="93"/>
      <c r="BQ324" s="93"/>
      <c r="BR324" s="93"/>
      <c r="BS324" s="93"/>
      <c r="BT324" s="93"/>
      <c r="BU324" s="93"/>
      <c r="BV324" s="93"/>
      <c r="BW324" s="93"/>
      <c r="BX324" s="93"/>
      <c r="BY324" s="93"/>
      <c r="BZ324" s="93"/>
      <c r="CA324" s="93"/>
      <c r="CB324" s="93"/>
      <c r="CC324" s="93"/>
      <c r="CD324" s="93"/>
      <c r="CE324" s="93"/>
      <c r="CF324" s="93"/>
      <c r="CG324" s="93"/>
      <c r="CH324" s="93"/>
      <c r="CI324" s="93"/>
      <c r="CJ324" s="93"/>
      <c r="CK324" s="93"/>
      <c r="CL324" s="93"/>
      <c r="CM324" s="93"/>
      <c r="CN324" s="93"/>
      <c r="CO324" s="93"/>
      <c r="CP324" s="93"/>
      <c r="CQ324" s="93"/>
      <c r="CR324" s="93"/>
      <c r="CS324" s="93"/>
      <c r="CT324" s="93"/>
      <c r="CU324" s="93"/>
      <c r="CV324" s="93"/>
      <c r="CW324" s="93"/>
      <c r="CX324" s="93"/>
      <c r="CY324" s="93"/>
      <c r="CZ324" s="93"/>
      <c r="DA324" s="93"/>
      <c r="DB324" s="93"/>
      <c r="DC324" s="93"/>
      <c r="DD324" s="93"/>
      <c r="DE324" s="93"/>
      <c r="DF324" s="93"/>
      <c r="DG324" s="93"/>
      <c r="DH324" s="93"/>
      <c r="DI324" s="93"/>
      <c r="DJ324" s="93"/>
      <c r="DK324" s="93"/>
      <c r="DL324" s="93"/>
      <c r="DM324" s="93"/>
      <c r="DN324" s="93"/>
      <c r="DO324" s="93"/>
      <c r="DP324" s="93"/>
      <c r="DQ324" s="93"/>
      <c r="DR324" s="93"/>
      <c r="DS324" s="93"/>
      <c r="DT324" s="93"/>
      <c r="DU324" s="93"/>
      <c r="DV324" s="93"/>
      <c r="DW324" s="93"/>
      <c r="DX324" s="93"/>
      <c r="DY324" s="93"/>
      <c r="DZ324" s="93"/>
      <c r="EA324" s="93"/>
      <c r="EB324" s="93"/>
      <c r="EC324" s="93"/>
      <c r="ED324" s="93"/>
      <c r="EE324" s="93"/>
      <c r="EF324" s="93"/>
      <c r="EG324" s="93"/>
      <c r="EH324" s="93"/>
      <c r="EI324" s="93"/>
      <c r="EJ324" s="93"/>
      <c r="EK324" s="93"/>
      <c r="EL324" s="93"/>
      <c r="EM324" s="93"/>
      <c r="EN324" s="93"/>
      <c r="EO324" s="93"/>
      <c r="EP324" s="93"/>
      <c r="EQ324" s="93"/>
      <c r="ER324" s="93"/>
      <c r="ES324" s="93"/>
      <c r="ET324" s="93"/>
      <c r="EU324" s="93"/>
      <c r="EV324" s="93"/>
      <c r="EW324" s="93"/>
      <c r="EX324" s="93"/>
      <c r="EY324" s="93"/>
      <c r="EZ324" s="93"/>
      <c r="FA324" s="93"/>
      <c r="FB324" s="93"/>
      <c r="FC324" s="93"/>
    </row>
    <row r="325" spans="2:159" s="210" customFormat="1" x14ac:dyDescent="0.3">
      <c r="B325" s="211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  <c r="AV325" s="93"/>
      <c r="AW325" s="93"/>
      <c r="AX325" s="93"/>
      <c r="AY325" s="93"/>
      <c r="AZ325" s="93"/>
      <c r="BA325" s="93"/>
      <c r="BB325" s="93"/>
      <c r="BC325" s="93"/>
      <c r="BD325" s="93"/>
      <c r="BE325" s="93"/>
      <c r="BF325" s="93"/>
      <c r="BG325" s="93"/>
      <c r="BH325" s="93"/>
      <c r="BI325" s="93"/>
      <c r="BJ325" s="93"/>
      <c r="BK325" s="93"/>
      <c r="BL325" s="93"/>
      <c r="BM325" s="93"/>
      <c r="BN325" s="93"/>
      <c r="BO325" s="93"/>
      <c r="BP325" s="93"/>
      <c r="BQ325" s="93"/>
      <c r="BR325" s="93"/>
      <c r="BS325" s="93"/>
      <c r="BT325" s="93"/>
      <c r="BU325" s="93"/>
      <c r="BV325" s="93"/>
      <c r="BW325" s="93"/>
      <c r="BX325" s="93"/>
      <c r="BY325" s="93"/>
      <c r="BZ325" s="93"/>
      <c r="CA325" s="93"/>
      <c r="CB325" s="93"/>
      <c r="CC325" s="93"/>
      <c r="CD325" s="93"/>
      <c r="CE325" s="93"/>
      <c r="CF325" s="93"/>
      <c r="CG325" s="93"/>
      <c r="CH325" s="93"/>
      <c r="CI325" s="93"/>
      <c r="CJ325" s="93"/>
      <c r="CK325" s="93"/>
      <c r="CL325" s="93"/>
      <c r="CM325" s="93"/>
      <c r="CN325" s="93"/>
      <c r="CO325" s="93"/>
      <c r="CP325" s="93"/>
      <c r="CQ325" s="93"/>
      <c r="CR325" s="93"/>
      <c r="CS325" s="93"/>
      <c r="CT325" s="93"/>
      <c r="CU325" s="93"/>
      <c r="CV325" s="93"/>
      <c r="CW325" s="93"/>
      <c r="CX325" s="93"/>
      <c r="CY325" s="93"/>
      <c r="CZ325" s="93"/>
      <c r="DA325" s="93"/>
      <c r="DB325" s="93"/>
      <c r="DC325" s="93"/>
      <c r="DD325" s="93"/>
      <c r="DE325" s="93"/>
      <c r="DF325" s="93"/>
      <c r="DG325" s="93"/>
      <c r="DH325" s="93"/>
      <c r="DI325" s="93"/>
      <c r="DJ325" s="93"/>
      <c r="DK325" s="93"/>
      <c r="DL325" s="93"/>
      <c r="DM325" s="93"/>
      <c r="DN325" s="93"/>
      <c r="DO325" s="93"/>
      <c r="DP325" s="93"/>
      <c r="DQ325" s="93"/>
      <c r="DR325" s="93"/>
      <c r="DS325" s="93"/>
      <c r="DT325" s="93"/>
      <c r="DU325" s="93"/>
      <c r="DV325" s="93"/>
      <c r="DW325" s="93"/>
      <c r="DX325" s="93"/>
      <c r="DY325" s="93"/>
      <c r="DZ325" s="93"/>
      <c r="EA325" s="93"/>
      <c r="EB325" s="93"/>
      <c r="EC325" s="93"/>
      <c r="ED325" s="93"/>
      <c r="EE325" s="93"/>
      <c r="EF325" s="93"/>
      <c r="EG325" s="93"/>
      <c r="EH325" s="93"/>
      <c r="EI325" s="93"/>
      <c r="EJ325" s="93"/>
      <c r="EK325" s="93"/>
      <c r="EL325" s="93"/>
      <c r="EM325" s="93"/>
      <c r="EN325" s="93"/>
      <c r="EO325" s="93"/>
      <c r="EP325" s="93"/>
      <c r="EQ325" s="93"/>
      <c r="ER325" s="93"/>
      <c r="ES325" s="93"/>
      <c r="ET325" s="93"/>
      <c r="EU325" s="93"/>
      <c r="EV325" s="93"/>
      <c r="EW325" s="93"/>
      <c r="EX325" s="93"/>
      <c r="EY325" s="93"/>
      <c r="EZ325" s="93"/>
      <c r="FA325" s="93"/>
      <c r="FB325" s="93"/>
      <c r="FC325" s="93"/>
    </row>
    <row r="326" spans="2:159" s="210" customFormat="1" x14ac:dyDescent="0.3">
      <c r="B326" s="211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  <c r="AV326" s="93"/>
      <c r="AW326" s="93"/>
      <c r="AX326" s="93"/>
      <c r="AY326" s="93"/>
      <c r="AZ326" s="93"/>
      <c r="BA326" s="93"/>
      <c r="BB326" s="93"/>
      <c r="BC326" s="93"/>
      <c r="BD326" s="93"/>
      <c r="BE326" s="93"/>
      <c r="BF326" s="93"/>
      <c r="BG326" s="93"/>
      <c r="BH326" s="93"/>
      <c r="BI326" s="93"/>
      <c r="BJ326" s="93"/>
      <c r="BK326" s="93"/>
      <c r="BL326" s="93"/>
      <c r="BM326" s="93"/>
      <c r="BN326" s="93"/>
      <c r="BO326" s="93"/>
      <c r="BP326" s="93"/>
      <c r="BQ326" s="93"/>
      <c r="BR326" s="93"/>
      <c r="BS326" s="93"/>
      <c r="BT326" s="93"/>
      <c r="BU326" s="93"/>
      <c r="BV326" s="93"/>
      <c r="BW326" s="93"/>
      <c r="BX326" s="93"/>
      <c r="BY326" s="93"/>
      <c r="BZ326" s="93"/>
      <c r="CA326" s="93"/>
      <c r="CB326" s="93"/>
      <c r="CC326" s="93"/>
      <c r="CD326" s="93"/>
      <c r="CE326" s="93"/>
      <c r="CF326" s="93"/>
      <c r="CG326" s="93"/>
      <c r="CH326" s="93"/>
      <c r="CI326" s="93"/>
      <c r="CJ326" s="93"/>
      <c r="CK326" s="93"/>
      <c r="CL326" s="93"/>
      <c r="CM326" s="93"/>
      <c r="CN326" s="93"/>
      <c r="CO326" s="93"/>
      <c r="CP326" s="93"/>
      <c r="CQ326" s="93"/>
      <c r="CR326" s="93"/>
      <c r="CS326" s="93"/>
      <c r="CT326" s="93"/>
      <c r="CU326" s="93"/>
      <c r="CV326" s="93"/>
      <c r="CW326" s="93"/>
      <c r="CX326" s="93"/>
      <c r="CY326" s="93"/>
      <c r="CZ326" s="93"/>
      <c r="DA326" s="93"/>
      <c r="DB326" s="93"/>
      <c r="DC326" s="93"/>
      <c r="DD326" s="93"/>
      <c r="DE326" s="93"/>
      <c r="DF326" s="93"/>
      <c r="DG326" s="93"/>
      <c r="DH326" s="93"/>
      <c r="DI326" s="93"/>
      <c r="DJ326" s="93"/>
      <c r="DK326" s="93"/>
      <c r="DL326" s="93"/>
      <c r="DM326" s="93"/>
      <c r="DN326" s="93"/>
      <c r="DO326" s="93"/>
      <c r="DP326" s="93"/>
      <c r="DQ326" s="93"/>
      <c r="DR326" s="93"/>
      <c r="DS326" s="93"/>
      <c r="DT326" s="93"/>
      <c r="DU326" s="93"/>
      <c r="DV326" s="93"/>
      <c r="DW326" s="93"/>
      <c r="DX326" s="93"/>
      <c r="DY326" s="93"/>
      <c r="DZ326" s="93"/>
      <c r="EA326" s="93"/>
      <c r="EB326" s="93"/>
      <c r="EC326" s="93"/>
      <c r="ED326" s="93"/>
      <c r="EE326" s="93"/>
      <c r="EF326" s="93"/>
      <c r="EG326" s="93"/>
      <c r="EH326" s="93"/>
      <c r="EI326" s="93"/>
      <c r="EJ326" s="93"/>
      <c r="EK326" s="93"/>
      <c r="EL326" s="93"/>
      <c r="EM326" s="93"/>
      <c r="EN326" s="93"/>
      <c r="EO326" s="93"/>
      <c r="EP326" s="93"/>
      <c r="EQ326" s="93"/>
      <c r="ER326" s="93"/>
      <c r="ES326" s="93"/>
      <c r="ET326" s="93"/>
      <c r="EU326" s="93"/>
      <c r="EV326" s="93"/>
      <c r="EW326" s="93"/>
      <c r="EX326" s="93"/>
      <c r="EY326" s="93"/>
      <c r="EZ326" s="93"/>
      <c r="FA326" s="93"/>
      <c r="FB326" s="93"/>
      <c r="FC326" s="93"/>
    </row>
    <row r="327" spans="2:159" s="210" customFormat="1" x14ac:dyDescent="0.3">
      <c r="B327" s="211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  <c r="AV327" s="93"/>
      <c r="AW327" s="93"/>
      <c r="AX327" s="93"/>
      <c r="AY327" s="93"/>
      <c r="AZ327" s="93"/>
      <c r="BA327" s="93"/>
      <c r="BB327" s="93"/>
      <c r="BC327" s="93"/>
      <c r="BD327" s="93"/>
      <c r="BE327" s="93"/>
      <c r="BF327" s="93"/>
      <c r="BG327" s="93"/>
      <c r="BH327" s="93"/>
      <c r="BI327" s="93"/>
      <c r="BJ327" s="93"/>
      <c r="BK327" s="93"/>
      <c r="BL327" s="93"/>
      <c r="BM327" s="93"/>
      <c r="BN327" s="93"/>
      <c r="BO327" s="93"/>
      <c r="BP327" s="93"/>
      <c r="BQ327" s="93"/>
      <c r="BR327" s="93"/>
      <c r="BS327" s="93"/>
      <c r="BT327" s="93"/>
      <c r="BU327" s="93"/>
      <c r="BV327" s="93"/>
      <c r="BW327" s="93"/>
      <c r="BX327" s="93"/>
      <c r="BY327" s="93"/>
      <c r="BZ327" s="93"/>
      <c r="CA327" s="93"/>
      <c r="CB327" s="93"/>
      <c r="CC327" s="93"/>
      <c r="CD327" s="93"/>
      <c r="CE327" s="93"/>
      <c r="CF327" s="93"/>
      <c r="CG327" s="93"/>
      <c r="CH327" s="93"/>
      <c r="CI327" s="93"/>
      <c r="CJ327" s="93"/>
      <c r="CK327" s="93"/>
      <c r="CL327" s="93"/>
      <c r="CM327" s="93"/>
      <c r="CN327" s="93"/>
      <c r="CO327" s="93"/>
      <c r="CP327" s="93"/>
      <c r="CQ327" s="93"/>
      <c r="CR327" s="93"/>
      <c r="CS327" s="93"/>
      <c r="CT327" s="93"/>
      <c r="CU327" s="93"/>
      <c r="CV327" s="93"/>
      <c r="CW327" s="93"/>
      <c r="CX327" s="93"/>
      <c r="CY327" s="93"/>
      <c r="CZ327" s="93"/>
      <c r="DA327" s="93"/>
      <c r="DB327" s="93"/>
      <c r="DC327" s="93"/>
      <c r="DD327" s="93"/>
      <c r="DE327" s="93"/>
      <c r="DF327" s="93"/>
      <c r="DG327" s="93"/>
      <c r="DH327" s="93"/>
      <c r="DI327" s="93"/>
      <c r="DJ327" s="93"/>
      <c r="DK327" s="93"/>
      <c r="DL327" s="93"/>
      <c r="DM327" s="93"/>
      <c r="DN327" s="93"/>
      <c r="DO327" s="93"/>
      <c r="DP327" s="93"/>
      <c r="DQ327" s="93"/>
      <c r="DR327" s="93"/>
      <c r="DS327" s="93"/>
      <c r="DT327" s="93"/>
      <c r="DU327" s="93"/>
      <c r="DV327" s="93"/>
      <c r="DW327" s="93"/>
      <c r="DX327" s="93"/>
      <c r="DY327" s="93"/>
      <c r="DZ327" s="93"/>
      <c r="EA327" s="93"/>
      <c r="EB327" s="93"/>
      <c r="EC327" s="93"/>
      <c r="ED327" s="93"/>
      <c r="EE327" s="93"/>
      <c r="EF327" s="93"/>
      <c r="EG327" s="93"/>
      <c r="EH327" s="93"/>
      <c r="EI327" s="93"/>
      <c r="EJ327" s="93"/>
      <c r="EK327" s="93"/>
      <c r="EL327" s="93"/>
      <c r="EM327" s="93"/>
      <c r="EN327" s="93"/>
      <c r="EO327" s="93"/>
      <c r="EP327" s="93"/>
      <c r="EQ327" s="93"/>
      <c r="ER327" s="93"/>
      <c r="ES327" s="93"/>
      <c r="ET327" s="93"/>
      <c r="EU327" s="93"/>
      <c r="EV327" s="93"/>
      <c r="EW327" s="93"/>
      <c r="EX327" s="93"/>
      <c r="EY327" s="93"/>
      <c r="EZ327" s="93"/>
      <c r="FA327" s="93"/>
      <c r="FB327" s="93"/>
      <c r="FC327" s="93"/>
    </row>
    <row r="328" spans="2:159" s="210" customFormat="1" x14ac:dyDescent="0.3">
      <c r="B328" s="211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  <c r="AV328" s="93"/>
      <c r="AW328" s="93"/>
      <c r="AX328" s="93"/>
      <c r="AY328" s="93"/>
      <c r="AZ328" s="93"/>
      <c r="BA328" s="93"/>
      <c r="BB328" s="93"/>
      <c r="BC328" s="93"/>
      <c r="BD328" s="93"/>
      <c r="BE328" s="93"/>
      <c r="BF328" s="93"/>
      <c r="BG328" s="93"/>
      <c r="BH328" s="93"/>
      <c r="BI328" s="93"/>
      <c r="BJ328" s="93"/>
      <c r="BK328" s="93"/>
      <c r="BL328" s="93"/>
      <c r="BM328" s="93"/>
      <c r="BN328" s="93"/>
      <c r="BO328" s="93"/>
      <c r="BP328" s="93"/>
      <c r="BQ328" s="93"/>
      <c r="BR328" s="93"/>
      <c r="BS328" s="93"/>
      <c r="BT328" s="93"/>
      <c r="BU328" s="93"/>
      <c r="BV328" s="93"/>
      <c r="BW328" s="93"/>
      <c r="BX328" s="93"/>
      <c r="BY328" s="93"/>
      <c r="BZ328" s="93"/>
      <c r="CA328" s="93"/>
      <c r="CB328" s="93"/>
      <c r="CC328" s="93"/>
      <c r="CD328" s="93"/>
      <c r="CE328" s="93"/>
      <c r="CF328" s="93"/>
      <c r="CG328" s="93"/>
      <c r="CH328" s="93"/>
      <c r="CI328" s="93"/>
      <c r="CJ328" s="93"/>
      <c r="CK328" s="93"/>
      <c r="CL328" s="93"/>
      <c r="CM328" s="93"/>
      <c r="CN328" s="93"/>
      <c r="CO328" s="93"/>
      <c r="CP328" s="93"/>
      <c r="CQ328" s="93"/>
      <c r="CR328" s="93"/>
      <c r="CS328" s="93"/>
      <c r="CT328" s="93"/>
      <c r="CU328" s="93"/>
      <c r="CV328" s="93"/>
      <c r="CW328" s="93"/>
      <c r="CX328" s="93"/>
      <c r="CY328" s="93"/>
      <c r="CZ328" s="93"/>
      <c r="DA328" s="93"/>
      <c r="DB328" s="93"/>
      <c r="DC328" s="93"/>
      <c r="DD328" s="93"/>
      <c r="DE328" s="93"/>
      <c r="DF328" s="93"/>
      <c r="DG328" s="93"/>
      <c r="DH328" s="93"/>
      <c r="DI328" s="93"/>
      <c r="DJ328" s="93"/>
      <c r="DK328" s="93"/>
      <c r="DL328" s="93"/>
      <c r="DM328" s="93"/>
      <c r="DN328" s="93"/>
      <c r="DO328" s="93"/>
      <c r="DP328" s="93"/>
      <c r="DQ328" s="93"/>
      <c r="DR328" s="93"/>
      <c r="DS328" s="93"/>
      <c r="DT328" s="93"/>
      <c r="DU328" s="93"/>
      <c r="DV328" s="93"/>
      <c r="DW328" s="93"/>
      <c r="DX328" s="93"/>
      <c r="DY328" s="93"/>
      <c r="DZ328" s="93"/>
      <c r="EA328" s="93"/>
      <c r="EB328" s="93"/>
      <c r="EC328" s="93"/>
      <c r="ED328" s="93"/>
      <c r="EE328" s="93"/>
      <c r="EF328" s="93"/>
      <c r="EG328" s="93"/>
      <c r="EH328" s="93"/>
      <c r="EI328" s="93"/>
      <c r="EJ328" s="93"/>
      <c r="EK328" s="93"/>
      <c r="EL328" s="93"/>
      <c r="EM328" s="93"/>
      <c r="EN328" s="93"/>
      <c r="EO328" s="93"/>
      <c r="EP328" s="93"/>
      <c r="EQ328" s="93"/>
      <c r="ER328" s="93"/>
      <c r="ES328" s="93"/>
      <c r="ET328" s="93"/>
      <c r="EU328" s="93"/>
      <c r="EV328" s="93"/>
      <c r="EW328" s="93"/>
      <c r="EX328" s="93"/>
      <c r="EY328" s="93"/>
      <c r="EZ328" s="93"/>
      <c r="FA328" s="93"/>
      <c r="FB328" s="93"/>
      <c r="FC328" s="93"/>
    </row>
    <row r="329" spans="2:159" s="210" customFormat="1" x14ac:dyDescent="0.3">
      <c r="B329" s="211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  <c r="AV329" s="93"/>
      <c r="AW329" s="93"/>
      <c r="AX329" s="93"/>
      <c r="AY329" s="93"/>
      <c r="AZ329" s="93"/>
      <c r="BA329" s="93"/>
      <c r="BB329" s="93"/>
      <c r="BC329" s="93"/>
      <c r="BD329" s="93"/>
      <c r="BE329" s="93"/>
      <c r="BF329" s="93"/>
      <c r="BG329" s="93"/>
      <c r="BH329" s="93"/>
      <c r="BI329" s="93"/>
      <c r="BJ329" s="93"/>
      <c r="BK329" s="93"/>
      <c r="BL329" s="93"/>
      <c r="BM329" s="93"/>
      <c r="BN329" s="93"/>
      <c r="BO329" s="93"/>
      <c r="BP329" s="93"/>
      <c r="BQ329" s="93"/>
      <c r="BR329" s="93"/>
      <c r="BS329" s="93"/>
      <c r="BT329" s="93"/>
      <c r="BU329" s="93"/>
      <c r="BV329" s="93"/>
      <c r="BW329" s="93"/>
      <c r="BX329" s="93"/>
      <c r="BY329" s="93"/>
      <c r="BZ329" s="93"/>
      <c r="CA329" s="93"/>
      <c r="CB329" s="93"/>
      <c r="CC329" s="93"/>
      <c r="CD329" s="93"/>
      <c r="CE329" s="93"/>
      <c r="CF329" s="93"/>
      <c r="CG329" s="93"/>
      <c r="CH329" s="93"/>
      <c r="CI329" s="93"/>
      <c r="CJ329" s="93"/>
      <c r="CK329" s="93"/>
      <c r="CL329" s="93"/>
      <c r="CM329" s="93"/>
      <c r="CN329" s="93"/>
      <c r="CO329" s="93"/>
      <c r="CP329" s="93"/>
      <c r="CQ329" s="93"/>
      <c r="CR329" s="93"/>
      <c r="CS329" s="93"/>
      <c r="CT329" s="93"/>
      <c r="CU329" s="93"/>
      <c r="CV329" s="93"/>
      <c r="CW329" s="93"/>
      <c r="CX329" s="93"/>
      <c r="CY329" s="93"/>
      <c r="CZ329" s="93"/>
      <c r="DA329" s="93"/>
      <c r="DB329" s="93"/>
      <c r="DC329" s="93"/>
      <c r="DD329" s="93"/>
      <c r="DE329" s="93"/>
      <c r="DF329" s="93"/>
      <c r="DG329" s="93"/>
      <c r="DH329" s="93"/>
      <c r="DI329" s="93"/>
      <c r="DJ329" s="93"/>
      <c r="DK329" s="93"/>
      <c r="DL329" s="93"/>
      <c r="DM329" s="93"/>
      <c r="DN329" s="93"/>
      <c r="DO329" s="93"/>
      <c r="DP329" s="93"/>
      <c r="DQ329" s="93"/>
      <c r="DR329" s="93"/>
      <c r="DS329" s="93"/>
      <c r="DT329" s="93"/>
      <c r="DU329" s="93"/>
      <c r="DV329" s="93"/>
      <c r="DW329" s="93"/>
      <c r="DX329" s="93"/>
      <c r="DY329" s="93"/>
      <c r="DZ329" s="93"/>
      <c r="EA329" s="93"/>
      <c r="EB329" s="93"/>
      <c r="EC329" s="93"/>
      <c r="ED329" s="93"/>
      <c r="EE329" s="93"/>
      <c r="EF329" s="93"/>
      <c r="EG329" s="93"/>
      <c r="EH329" s="93"/>
      <c r="EI329" s="93"/>
      <c r="EJ329" s="93"/>
      <c r="EK329" s="93"/>
      <c r="EL329" s="93"/>
      <c r="EM329" s="93"/>
      <c r="EN329" s="93"/>
      <c r="EO329" s="93"/>
      <c r="EP329" s="93"/>
      <c r="EQ329" s="93"/>
      <c r="ER329" s="93"/>
      <c r="ES329" s="93"/>
      <c r="ET329" s="93"/>
      <c r="EU329" s="93"/>
      <c r="EV329" s="93"/>
      <c r="EW329" s="93"/>
      <c r="EX329" s="93"/>
      <c r="EY329" s="93"/>
      <c r="EZ329" s="93"/>
      <c r="FA329" s="93"/>
      <c r="FB329" s="93"/>
      <c r="FC329" s="93"/>
    </row>
    <row r="330" spans="2:159" s="210" customFormat="1" x14ac:dyDescent="0.3">
      <c r="B330" s="211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  <c r="AV330" s="93"/>
      <c r="AW330" s="93"/>
      <c r="AX330" s="93"/>
      <c r="AY330" s="93"/>
      <c r="AZ330" s="93"/>
      <c r="BA330" s="93"/>
      <c r="BB330" s="93"/>
      <c r="BC330" s="93"/>
      <c r="BD330" s="93"/>
      <c r="BE330" s="93"/>
      <c r="BF330" s="93"/>
      <c r="BG330" s="93"/>
      <c r="BH330" s="93"/>
      <c r="BI330" s="93"/>
      <c r="BJ330" s="93"/>
      <c r="BK330" s="93"/>
      <c r="BL330" s="93"/>
      <c r="BM330" s="93"/>
      <c r="BN330" s="93"/>
      <c r="BO330" s="93"/>
      <c r="BP330" s="93"/>
      <c r="BQ330" s="93"/>
      <c r="BR330" s="93"/>
      <c r="BS330" s="93"/>
      <c r="BT330" s="93"/>
      <c r="BU330" s="93"/>
      <c r="BV330" s="93"/>
      <c r="BW330" s="93"/>
      <c r="BX330" s="93"/>
      <c r="BY330" s="93"/>
      <c r="BZ330" s="93"/>
      <c r="CA330" s="93"/>
      <c r="CB330" s="93"/>
      <c r="CC330" s="93"/>
      <c r="CD330" s="93"/>
      <c r="CE330" s="93"/>
      <c r="CF330" s="93"/>
      <c r="CG330" s="93"/>
      <c r="CH330" s="93"/>
      <c r="CI330" s="93"/>
      <c r="CJ330" s="93"/>
      <c r="CK330" s="93"/>
      <c r="CL330" s="93"/>
      <c r="CM330" s="93"/>
      <c r="CN330" s="93"/>
      <c r="CO330" s="93"/>
      <c r="CP330" s="93"/>
      <c r="CQ330" s="93"/>
      <c r="CR330" s="93"/>
      <c r="CS330" s="93"/>
      <c r="CT330" s="93"/>
      <c r="CU330" s="93"/>
      <c r="CV330" s="93"/>
      <c r="CW330" s="93"/>
      <c r="CX330" s="93"/>
      <c r="CY330" s="93"/>
      <c r="CZ330" s="93"/>
      <c r="DA330" s="93"/>
      <c r="DB330" s="93"/>
      <c r="DC330" s="93"/>
      <c r="DD330" s="93"/>
      <c r="DE330" s="93"/>
      <c r="DF330" s="93"/>
      <c r="DG330" s="93"/>
      <c r="DH330" s="93"/>
      <c r="DI330" s="93"/>
      <c r="DJ330" s="93"/>
      <c r="DK330" s="93"/>
      <c r="DL330" s="93"/>
      <c r="DM330" s="93"/>
      <c r="DN330" s="93"/>
      <c r="DO330" s="93"/>
      <c r="DP330" s="93"/>
      <c r="DQ330" s="93"/>
      <c r="DR330" s="93"/>
      <c r="DS330" s="93"/>
      <c r="DT330" s="93"/>
      <c r="DU330" s="93"/>
      <c r="DV330" s="93"/>
      <c r="DW330" s="93"/>
      <c r="DX330" s="93"/>
      <c r="DY330" s="93"/>
      <c r="DZ330" s="93"/>
      <c r="EA330" s="93"/>
      <c r="EB330" s="93"/>
      <c r="EC330" s="93"/>
      <c r="ED330" s="93"/>
      <c r="EE330" s="93"/>
      <c r="EF330" s="93"/>
      <c r="EG330" s="93"/>
      <c r="EH330" s="93"/>
      <c r="EI330" s="93"/>
      <c r="EJ330" s="93"/>
      <c r="EK330" s="93"/>
      <c r="EL330" s="93"/>
      <c r="EM330" s="93"/>
      <c r="EN330" s="93"/>
      <c r="EO330" s="93"/>
      <c r="EP330" s="93"/>
      <c r="EQ330" s="93"/>
      <c r="ER330" s="93"/>
      <c r="ES330" s="93"/>
      <c r="ET330" s="93"/>
      <c r="EU330" s="93"/>
      <c r="EV330" s="93"/>
      <c r="EW330" s="93"/>
      <c r="EX330" s="93"/>
      <c r="EY330" s="93"/>
      <c r="EZ330" s="93"/>
      <c r="FA330" s="93"/>
      <c r="FB330" s="93"/>
      <c r="FC330" s="93"/>
    </row>
    <row r="331" spans="2:159" s="210" customFormat="1" x14ac:dyDescent="0.3">
      <c r="B331" s="211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  <c r="AV331" s="93"/>
      <c r="AW331" s="93"/>
      <c r="AX331" s="93"/>
      <c r="AY331" s="93"/>
      <c r="AZ331" s="93"/>
      <c r="BA331" s="93"/>
      <c r="BB331" s="93"/>
      <c r="BC331" s="93"/>
      <c r="BD331" s="93"/>
      <c r="BE331" s="93"/>
      <c r="BF331" s="93"/>
      <c r="BG331" s="93"/>
      <c r="BH331" s="93"/>
      <c r="BI331" s="93"/>
      <c r="BJ331" s="93"/>
      <c r="BK331" s="93"/>
      <c r="BL331" s="93"/>
      <c r="BM331" s="93"/>
      <c r="BN331" s="93"/>
      <c r="BO331" s="93"/>
      <c r="BP331" s="93"/>
      <c r="BQ331" s="93"/>
      <c r="BR331" s="93"/>
      <c r="BS331" s="93"/>
      <c r="BT331" s="93"/>
      <c r="BU331" s="93"/>
      <c r="BV331" s="93"/>
      <c r="BW331" s="93"/>
      <c r="BX331" s="93"/>
      <c r="BY331" s="93"/>
      <c r="BZ331" s="93"/>
      <c r="CA331" s="93"/>
      <c r="CB331" s="93"/>
      <c r="CC331" s="93"/>
      <c r="CD331" s="93"/>
      <c r="CE331" s="93"/>
      <c r="CF331" s="93"/>
      <c r="CG331" s="93"/>
      <c r="CH331" s="93"/>
      <c r="CI331" s="93"/>
      <c r="CJ331" s="93"/>
      <c r="CK331" s="93"/>
      <c r="CL331" s="93"/>
      <c r="CM331" s="93"/>
      <c r="CN331" s="93"/>
      <c r="CO331" s="93"/>
      <c r="CP331" s="93"/>
      <c r="CQ331" s="93"/>
      <c r="CR331" s="93"/>
      <c r="CS331" s="93"/>
      <c r="CT331" s="93"/>
      <c r="CU331" s="93"/>
      <c r="CV331" s="93"/>
      <c r="CW331" s="93"/>
      <c r="CX331" s="93"/>
      <c r="CY331" s="93"/>
      <c r="CZ331" s="93"/>
      <c r="DA331" s="93"/>
      <c r="DB331" s="93"/>
      <c r="DC331" s="93"/>
      <c r="DD331" s="93"/>
      <c r="DE331" s="93"/>
      <c r="DF331" s="93"/>
      <c r="DG331" s="93"/>
      <c r="DH331" s="93"/>
      <c r="DI331" s="93"/>
      <c r="DJ331" s="93"/>
      <c r="DK331" s="93"/>
      <c r="DL331" s="93"/>
      <c r="DM331" s="93"/>
      <c r="DN331" s="93"/>
      <c r="DO331" s="93"/>
      <c r="DP331" s="93"/>
      <c r="DQ331" s="93"/>
      <c r="DR331" s="93"/>
      <c r="DS331" s="93"/>
      <c r="DT331" s="93"/>
      <c r="DU331" s="93"/>
      <c r="DV331" s="93"/>
      <c r="DW331" s="93"/>
      <c r="DX331" s="93"/>
      <c r="DY331" s="93"/>
      <c r="DZ331" s="93"/>
      <c r="EA331" s="93"/>
      <c r="EB331" s="93"/>
      <c r="EC331" s="93"/>
      <c r="ED331" s="93"/>
      <c r="EE331" s="93"/>
      <c r="EF331" s="93"/>
      <c r="EG331" s="93"/>
      <c r="EH331" s="93"/>
      <c r="EI331" s="93"/>
      <c r="EJ331" s="93"/>
      <c r="EK331" s="93"/>
      <c r="EL331" s="93"/>
      <c r="EM331" s="93"/>
      <c r="EN331" s="93"/>
      <c r="EO331" s="93"/>
      <c r="EP331" s="93"/>
      <c r="EQ331" s="93"/>
      <c r="ER331" s="93"/>
      <c r="ES331" s="93"/>
      <c r="ET331" s="93"/>
      <c r="EU331" s="93"/>
      <c r="EV331" s="93"/>
      <c r="EW331" s="93"/>
      <c r="EX331" s="93"/>
      <c r="EY331" s="93"/>
      <c r="EZ331" s="93"/>
      <c r="FA331" s="93"/>
      <c r="FB331" s="93"/>
      <c r="FC331" s="93"/>
    </row>
    <row r="332" spans="2:159" s="210" customFormat="1" x14ac:dyDescent="0.3">
      <c r="B332" s="211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  <c r="AV332" s="93"/>
      <c r="AW332" s="93"/>
      <c r="AX332" s="93"/>
      <c r="AY332" s="93"/>
      <c r="AZ332" s="93"/>
      <c r="BA332" s="93"/>
      <c r="BB332" s="93"/>
      <c r="BC332" s="93"/>
      <c r="BD332" s="93"/>
      <c r="BE332" s="93"/>
      <c r="BF332" s="93"/>
      <c r="BG332" s="93"/>
      <c r="BH332" s="93"/>
      <c r="BI332" s="93"/>
      <c r="BJ332" s="93"/>
      <c r="BK332" s="93"/>
      <c r="BL332" s="93"/>
      <c r="BM332" s="93"/>
      <c r="BN332" s="93"/>
      <c r="BO332" s="93"/>
      <c r="BP332" s="93"/>
      <c r="BQ332" s="93"/>
      <c r="BR332" s="93"/>
      <c r="BS332" s="93"/>
      <c r="BT332" s="93"/>
      <c r="BU332" s="93"/>
      <c r="BV332" s="93"/>
      <c r="BW332" s="93"/>
      <c r="BX332" s="93"/>
      <c r="BY332" s="93"/>
      <c r="BZ332" s="93"/>
      <c r="CA332" s="93"/>
      <c r="CB332" s="93"/>
      <c r="CC332" s="93"/>
      <c r="CD332" s="93"/>
      <c r="CE332" s="93"/>
      <c r="CF332" s="93"/>
      <c r="CG332" s="93"/>
      <c r="CH332" s="93"/>
      <c r="CI332" s="93"/>
      <c r="CJ332" s="93"/>
      <c r="CK332" s="93"/>
      <c r="CL332" s="93"/>
      <c r="CM332" s="93"/>
      <c r="CN332" s="93"/>
      <c r="CO332" s="93"/>
      <c r="CP332" s="93"/>
      <c r="CQ332" s="93"/>
      <c r="CR332" s="93"/>
      <c r="CS332" s="93"/>
      <c r="CT332" s="93"/>
      <c r="CU332" s="93"/>
      <c r="CV332" s="93"/>
      <c r="CW332" s="93"/>
      <c r="CX332" s="93"/>
      <c r="CY332" s="93"/>
      <c r="CZ332" s="93"/>
      <c r="DA332" s="93"/>
      <c r="DB332" s="93"/>
      <c r="DC332" s="93"/>
      <c r="DD332" s="93"/>
      <c r="DE332" s="93"/>
      <c r="DF332" s="93"/>
      <c r="DG332" s="93"/>
      <c r="DH332" s="93"/>
      <c r="DI332" s="93"/>
      <c r="DJ332" s="93"/>
      <c r="DK332" s="93"/>
      <c r="DL332" s="93"/>
      <c r="DM332" s="93"/>
      <c r="DN332" s="93"/>
      <c r="DO332" s="93"/>
      <c r="DP332" s="93"/>
      <c r="DQ332" s="93"/>
      <c r="DR332" s="93"/>
      <c r="DS332" s="93"/>
      <c r="DT332" s="93"/>
      <c r="DU332" s="93"/>
      <c r="DV332" s="93"/>
      <c r="DW332" s="93"/>
      <c r="DX332" s="93"/>
      <c r="DY332" s="93"/>
      <c r="DZ332" s="93"/>
      <c r="EA332" s="93"/>
      <c r="EB332" s="93"/>
      <c r="EC332" s="93"/>
      <c r="ED332" s="93"/>
      <c r="EE332" s="93"/>
      <c r="EF332" s="93"/>
      <c r="EG332" s="93"/>
      <c r="EH332" s="93"/>
      <c r="EI332" s="93"/>
      <c r="EJ332" s="93"/>
      <c r="EK332" s="93"/>
      <c r="EL332" s="93"/>
      <c r="EM332" s="93"/>
      <c r="EN332" s="93"/>
      <c r="EO332" s="93"/>
      <c r="EP332" s="93"/>
      <c r="EQ332" s="93"/>
      <c r="ER332" s="93"/>
      <c r="ES332" s="93"/>
      <c r="ET332" s="93"/>
      <c r="EU332" s="93"/>
      <c r="EV332" s="93"/>
      <c r="EW332" s="93"/>
      <c r="EX332" s="93"/>
      <c r="EY332" s="93"/>
      <c r="EZ332" s="93"/>
      <c r="FA332" s="93"/>
      <c r="FB332" s="93"/>
      <c r="FC332" s="93"/>
    </row>
    <row r="333" spans="2:159" s="210" customFormat="1" x14ac:dyDescent="0.3">
      <c r="B333" s="211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  <c r="AV333" s="93"/>
      <c r="AW333" s="93"/>
      <c r="AX333" s="93"/>
      <c r="AY333" s="93"/>
      <c r="AZ333" s="93"/>
      <c r="BA333" s="93"/>
      <c r="BB333" s="93"/>
      <c r="BC333" s="93"/>
      <c r="BD333" s="93"/>
      <c r="BE333" s="93"/>
      <c r="BF333" s="93"/>
      <c r="BG333" s="93"/>
      <c r="BH333" s="93"/>
      <c r="BI333" s="93"/>
      <c r="BJ333" s="93"/>
      <c r="BK333" s="93"/>
      <c r="BL333" s="93"/>
      <c r="BM333" s="93"/>
      <c r="BN333" s="93"/>
      <c r="BO333" s="93"/>
      <c r="BP333" s="93"/>
      <c r="BQ333" s="93"/>
      <c r="BR333" s="93"/>
      <c r="BS333" s="93"/>
      <c r="BT333" s="93"/>
      <c r="BU333" s="93"/>
      <c r="BV333" s="93"/>
      <c r="BW333" s="93"/>
      <c r="BX333" s="93"/>
      <c r="BY333" s="93"/>
      <c r="BZ333" s="93"/>
      <c r="CA333" s="93"/>
      <c r="CB333" s="93"/>
      <c r="CC333" s="93"/>
      <c r="CD333" s="93"/>
      <c r="CE333" s="93"/>
      <c r="CF333" s="93"/>
      <c r="CG333" s="93"/>
      <c r="CH333" s="93"/>
      <c r="CI333" s="93"/>
      <c r="CJ333" s="93"/>
      <c r="CK333" s="93"/>
      <c r="CL333" s="93"/>
      <c r="CM333" s="93"/>
      <c r="CN333" s="93"/>
      <c r="CO333" s="93"/>
      <c r="CP333" s="93"/>
      <c r="CQ333" s="93"/>
      <c r="CR333" s="93"/>
      <c r="CS333" s="93"/>
      <c r="CT333" s="93"/>
      <c r="CU333" s="93"/>
      <c r="CV333" s="93"/>
      <c r="CW333" s="93"/>
      <c r="CX333" s="93"/>
      <c r="CY333" s="93"/>
      <c r="CZ333" s="93"/>
      <c r="DA333" s="93"/>
      <c r="DB333" s="93"/>
      <c r="DC333" s="93"/>
      <c r="DD333" s="93"/>
      <c r="DE333" s="93"/>
      <c r="DF333" s="93"/>
      <c r="DG333" s="93"/>
      <c r="DH333" s="93"/>
      <c r="DI333" s="93"/>
      <c r="DJ333" s="93"/>
      <c r="DK333" s="93"/>
      <c r="DL333" s="93"/>
      <c r="DM333" s="93"/>
      <c r="DN333" s="93"/>
      <c r="DO333" s="93"/>
      <c r="DP333" s="93"/>
      <c r="DQ333" s="93"/>
      <c r="DR333" s="93"/>
      <c r="DS333" s="93"/>
      <c r="DT333" s="93"/>
      <c r="DU333" s="93"/>
      <c r="DV333" s="93"/>
      <c r="DW333" s="93"/>
      <c r="DX333" s="93"/>
      <c r="DY333" s="93"/>
      <c r="DZ333" s="93"/>
      <c r="EA333" s="93"/>
      <c r="EB333" s="93"/>
      <c r="EC333" s="93"/>
      <c r="ED333" s="93"/>
      <c r="EE333" s="93"/>
      <c r="EF333" s="93"/>
      <c r="EG333" s="93"/>
      <c r="EH333" s="93"/>
      <c r="EI333" s="93"/>
      <c r="EJ333" s="93"/>
      <c r="EK333" s="93"/>
      <c r="EL333" s="93"/>
      <c r="EM333" s="93"/>
      <c r="EN333" s="93"/>
      <c r="EO333" s="93"/>
      <c r="EP333" s="93"/>
      <c r="EQ333" s="93"/>
      <c r="ER333" s="93"/>
      <c r="ES333" s="93"/>
      <c r="ET333" s="93"/>
      <c r="EU333" s="93"/>
      <c r="EV333" s="93"/>
      <c r="EW333" s="93"/>
      <c r="EX333" s="93"/>
      <c r="EY333" s="93"/>
      <c r="EZ333" s="93"/>
      <c r="FA333" s="93"/>
      <c r="FB333" s="93"/>
      <c r="FC333" s="93"/>
    </row>
    <row r="334" spans="2:159" s="210" customFormat="1" x14ac:dyDescent="0.3">
      <c r="B334" s="211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  <c r="AV334" s="93"/>
      <c r="AW334" s="93"/>
      <c r="AX334" s="93"/>
      <c r="AY334" s="93"/>
      <c r="AZ334" s="93"/>
      <c r="BA334" s="93"/>
      <c r="BB334" s="93"/>
      <c r="BC334" s="93"/>
      <c r="BD334" s="93"/>
      <c r="BE334" s="93"/>
      <c r="BF334" s="93"/>
      <c r="BG334" s="93"/>
      <c r="BH334" s="93"/>
      <c r="BI334" s="93"/>
      <c r="BJ334" s="93"/>
      <c r="BK334" s="93"/>
      <c r="BL334" s="93"/>
      <c r="BM334" s="93"/>
      <c r="BN334" s="93"/>
      <c r="BO334" s="93"/>
      <c r="BP334" s="93"/>
      <c r="BQ334" s="93"/>
      <c r="BR334" s="93"/>
      <c r="BS334" s="93"/>
      <c r="BT334" s="93"/>
      <c r="BU334" s="93"/>
      <c r="BV334" s="93"/>
      <c r="BW334" s="93"/>
      <c r="BX334" s="93"/>
      <c r="BY334" s="93"/>
      <c r="BZ334" s="93"/>
      <c r="CA334" s="93"/>
      <c r="CB334" s="93"/>
      <c r="CC334" s="93"/>
      <c r="CD334" s="93"/>
      <c r="CE334" s="93"/>
      <c r="CF334" s="93"/>
      <c r="CG334" s="93"/>
      <c r="CH334" s="93"/>
      <c r="CI334" s="93"/>
      <c r="CJ334" s="93"/>
      <c r="CK334" s="93"/>
      <c r="CL334" s="93"/>
      <c r="CM334" s="93"/>
      <c r="CN334" s="93"/>
      <c r="CO334" s="93"/>
      <c r="CP334" s="93"/>
      <c r="CQ334" s="93"/>
      <c r="CR334" s="93"/>
      <c r="CS334" s="93"/>
      <c r="CT334" s="93"/>
      <c r="CU334" s="93"/>
      <c r="CV334" s="93"/>
      <c r="CW334" s="93"/>
      <c r="CX334" s="93"/>
      <c r="CY334" s="93"/>
      <c r="CZ334" s="93"/>
      <c r="DA334" s="93"/>
      <c r="DB334" s="93"/>
      <c r="DC334" s="93"/>
      <c r="DD334" s="93"/>
      <c r="DE334" s="93"/>
      <c r="DF334" s="93"/>
      <c r="DG334" s="93"/>
      <c r="DH334" s="93"/>
      <c r="DI334" s="93"/>
      <c r="DJ334" s="93"/>
      <c r="DK334" s="93"/>
      <c r="DL334" s="93"/>
      <c r="DM334" s="93"/>
      <c r="DN334" s="93"/>
      <c r="DO334" s="93"/>
      <c r="DP334" s="93"/>
      <c r="DQ334" s="93"/>
      <c r="DR334" s="93"/>
      <c r="DS334" s="93"/>
      <c r="DT334" s="93"/>
      <c r="DU334" s="93"/>
      <c r="DV334" s="93"/>
      <c r="DW334" s="93"/>
      <c r="DX334" s="93"/>
      <c r="DY334" s="93"/>
      <c r="DZ334" s="93"/>
      <c r="EA334" s="93"/>
      <c r="EB334" s="93"/>
      <c r="EC334" s="93"/>
      <c r="ED334" s="93"/>
      <c r="EE334" s="93"/>
      <c r="EF334" s="93"/>
      <c r="EG334" s="93"/>
      <c r="EH334" s="93"/>
      <c r="EI334" s="93"/>
      <c r="EJ334" s="93"/>
      <c r="EK334" s="93"/>
      <c r="EL334" s="93"/>
      <c r="EM334" s="93"/>
      <c r="EN334" s="93"/>
      <c r="EO334" s="93"/>
      <c r="EP334" s="93"/>
      <c r="EQ334" s="93"/>
      <c r="ER334" s="93"/>
      <c r="ES334" s="93"/>
      <c r="ET334" s="93"/>
      <c r="EU334" s="93"/>
      <c r="EV334" s="93"/>
      <c r="EW334" s="93"/>
      <c r="EX334" s="93"/>
      <c r="EY334" s="93"/>
      <c r="EZ334" s="93"/>
      <c r="FA334" s="93"/>
      <c r="FB334" s="93"/>
      <c r="FC334" s="93"/>
    </row>
    <row r="335" spans="2:159" s="210" customFormat="1" x14ac:dyDescent="0.3">
      <c r="B335" s="211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  <c r="AV335" s="93"/>
      <c r="AW335" s="93"/>
      <c r="AX335" s="93"/>
      <c r="AY335" s="93"/>
      <c r="AZ335" s="93"/>
      <c r="BA335" s="93"/>
      <c r="BB335" s="93"/>
      <c r="BC335" s="93"/>
      <c r="BD335" s="93"/>
      <c r="BE335" s="93"/>
      <c r="BF335" s="93"/>
      <c r="BG335" s="93"/>
      <c r="BH335" s="93"/>
      <c r="BI335" s="93"/>
      <c r="BJ335" s="93"/>
      <c r="BK335" s="93"/>
      <c r="BL335" s="93"/>
      <c r="BM335" s="93"/>
      <c r="BN335" s="93"/>
      <c r="BO335" s="93"/>
      <c r="BP335" s="93"/>
      <c r="BQ335" s="93"/>
      <c r="BR335" s="93"/>
      <c r="BS335" s="93"/>
      <c r="BT335" s="93"/>
      <c r="BU335" s="93"/>
      <c r="BV335" s="93"/>
      <c r="BW335" s="93"/>
      <c r="BX335" s="93"/>
      <c r="BY335" s="93"/>
      <c r="BZ335" s="93"/>
      <c r="CA335" s="93"/>
      <c r="CB335" s="93"/>
      <c r="CC335" s="93"/>
      <c r="CD335" s="93"/>
      <c r="CE335" s="93"/>
      <c r="CF335" s="93"/>
      <c r="CG335" s="93"/>
      <c r="CH335" s="93"/>
      <c r="CI335" s="93"/>
      <c r="CJ335" s="93"/>
      <c r="CK335" s="93"/>
      <c r="CL335" s="93"/>
      <c r="CM335" s="93"/>
      <c r="CN335" s="93"/>
      <c r="CO335" s="93"/>
      <c r="CP335" s="93"/>
      <c r="CQ335" s="93"/>
      <c r="CR335" s="93"/>
      <c r="CS335" s="93"/>
      <c r="CT335" s="93"/>
      <c r="CU335" s="93"/>
      <c r="CV335" s="93"/>
      <c r="CW335" s="93"/>
      <c r="CX335" s="93"/>
      <c r="CY335" s="93"/>
      <c r="CZ335" s="93"/>
      <c r="DA335" s="93"/>
      <c r="DB335" s="93"/>
      <c r="DC335" s="93"/>
      <c r="DD335" s="93"/>
      <c r="DE335" s="93"/>
      <c r="DF335" s="93"/>
      <c r="DG335" s="93"/>
      <c r="DH335" s="93"/>
      <c r="DI335" s="93"/>
      <c r="DJ335" s="93"/>
      <c r="DK335" s="93"/>
      <c r="DL335" s="93"/>
      <c r="DM335" s="93"/>
      <c r="DN335" s="93"/>
      <c r="DO335" s="93"/>
      <c r="DP335" s="93"/>
      <c r="DQ335" s="93"/>
      <c r="DR335" s="93"/>
      <c r="DS335" s="93"/>
      <c r="DT335" s="93"/>
      <c r="DU335" s="93"/>
      <c r="DV335" s="93"/>
      <c r="DW335" s="93"/>
      <c r="DX335" s="93"/>
      <c r="DY335" s="93"/>
      <c r="DZ335" s="93"/>
      <c r="EA335" s="93"/>
      <c r="EB335" s="93"/>
      <c r="EC335" s="93"/>
      <c r="ED335" s="93"/>
      <c r="EE335" s="93"/>
      <c r="EF335" s="93"/>
      <c r="EG335" s="93"/>
      <c r="EH335" s="93"/>
      <c r="EI335" s="93"/>
      <c r="EJ335" s="93"/>
      <c r="EK335" s="93"/>
      <c r="EL335" s="93"/>
      <c r="EM335" s="93"/>
      <c r="EN335" s="93"/>
      <c r="EO335" s="93"/>
      <c r="EP335" s="93"/>
      <c r="EQ335" s="93"/>
      <c r="ER335" s="93"/>
      <c r="ES335" s="93"/>
      <c r="ET335" s="93"/>
      <c r="EU335" s="93"/>
      <c r="EV335" s="93"/>
      <c r="EW335" s="93"/>
      <c r="EX335" s="93"/>
      <c r="EY335" s="93"/>
      <c r="EZ335" s="93"/>
      <c r="FA335" s="93"/>
      <c r="FB335" s="93"/>
      <c r="FC335" s="93"/>
    </row>
    <row r="336" spans="2:159" s="210" customFormat="1" x14ac:dyDescent="0.3">
      <c r="B336" s="211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  <c r="AV336" s="93"/>
      <c r="AW336" s="93"/>
      <c r="AX336" s="93"/>
      <c r="AY336" s="93"/>
      <c r="AZ336" s="93"/>
      <c r="BA336" s="93"/>
      <c r="BB336" s="93"/>
      <c r="BC336" s="93"/>
      <c r="BD336" s="93"/>
      <c r="BE336" s="93"/>
      <c r="BF336" s="93"/>
      <c r="BG336" s="93"/>
      <c r="BH336" s="93"/>
      <c r="BI336" s="93"/>
      <c r="BJ336" s="93"/>
      <c r="BK336" s="93"/>
      <c r="BL336" s="93"/>
      <c r="BM336" s="93"/>
      <c r="BN336" s="93"/>
      <c r="BO336" s="93"/>
      <c r="BP336" s="93"/>
      <c r="BQ336" s="93"/>
      <c r="BR336" s="93"/>
      <c r="BS336" s="93"/>
      <c r="BT336" s="93"/>
      <c r="BU336" s="93"/>
      <c r="BV336" s="93"/>
      <c r="BW336" s="93"/>
      <c r="BX336" s="93"/>
      <c r="BY336" s="93"/>
      <c r="BZ336" s="93"/>
      <c r="CA336" s="93"/>
      <c r="CB336" s="93"/>
      <c r="CC336" s="93"/>
      <c r="CD336" s="93"/>
      <c r="CE336" s="93"/>
      <c r="CF336" s="93"/>
      <c r="CG336" s="93"/>
      <c r="CH336" s="93"/>
      <c r="CI336" s="93"/>
      <c r="CJ336" s="93"/>
      <c r="CK336" s="93"/>
      <c r="CL336" s="93"/>
      <c r="CM336" s="93"/>
      <c r="CN336" s="93"/>
      <c r="CO336" s="93"/>
      <c r="CP336" s="93"/>
      <c r="CQ336" s="93"/>
      <c r="CR336" s="93"/>
      <c r="CS336" s="93"/>
      <c r="CT336" s="93"/>
      <c r="CU336" s="93"/>
      <c r="CV336" s="93"/>
      <c r="CW336" s="93"/>
      <c r="CX336" s="93"/>
      <c r="CY336" s="93"/>
      <c r="CZ336" s="93"/>
      <c r="DA336" s="93"/>
      <c r="DB336" s="93"/>
      <c r="DC336" s="93"/>
      <c r="DD336" s="93"/>
      <c r="DE336" s="93"/>
      <c r="DF336" s="93"/>
      <c r="DG336" s="93"/>
      <c r="DH336" s="93"/>
      <c r="DI336" s="93"/>
      <c r="DJ336" s="93"/>
      <c r="DK336" s="93"/>
      <c r="DL336" s="93"/>
      <c r="DM336" s="93"/>
      <c r="DN336" s="93"/>
      <c r="DO336" s="93"/>
      <c r="DP336" s="93"/>
      <c r="DQ336" s="93"/>
      <c r="DR336" s="93"/>
      <c r="DS336" s="93"/>
      <c r="DT336" s="93"/>
      <c r="DU336" s="93"/>
      <c r="DV336" s="93"/>
      <c r="DW336" s="93"/>
      <c r="DX336" s="93"/>
      <c r="DY336" s="93"/>
      <c r="DZ336" s="93"/>
      <c r="EA336" s="93"/>
      <c r="EB336" s="93"/>
      <c r="EC336" s="93"/>
      <c r="ED336" s="93"/>
      <c r="EE336" s="93"/>
      <c r="EF336" s="93"/>
      <c r="EG336" s="93"/>
      <c r="EH336" s="93"/>
      <c r="EI336" s="93"/>
      <c r="EJ336" s="93"/>
      <c r="EK336" s="93"/>
      <c r="EL336" s="93"/>
      <c r="EM336" s="93"/>
      <c r="EN336" s="93"/>
      <c r="EO336" s="93"/>
      <c r="EP336" s="93"/>
      <c r="EQ336" s="93"/>
      <c r="ER336" s="93"/>
      <c r="ES336" s="93"/>
      <c r="ET336" s="93"/>
      <c r="EU336" s="93"/>
      <c r="EV336" s="93"/>
      <c r="EW336" s="93"/>
      <c r="EX336" s="93"/>
      <c r="EY336" s="93"/>
      <c r="EZ336" s="93"/>
      <c r="FA336" s="93"/>
      <c r="FB336" s="93"/>
      <c r="FC336" s="93"/>
    </row>
    <row r="337" spans="2:159" s="210" customFormat="1" x14ac:dyDescent="0.3">
      <c r="B337" s="211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  <c r="AV337" s="93"/>
      <c r="AW337" s="93"/>
      <c r="AX337" s="93"/>
      <c r="AY337" s="93"/>
      <c r="AZ337" s="93"/>
      <c r="BA337" s="93"/>
      <c r="BB337" s="93"/>
      <c r="BC337" s="93"/>
      <c r="BD337" s="93"/>
      <c r="BE337" s="93"/>
      <c r="BF337" s="93"/>
      <c r="BG337" s="93"/>
      <c r="BH337" s="93"/>
      <c r="BI337" s="93"/>
      <c r="BJ337" s="93"/>
      <c r="BK337" s="93"/>
      <c r="BL337" s="93"/>
      <c r="BM337" s="93"/>
      <c r="BN337" s="93"/>
      <c r="BO337" s="93"/>
      <c r="BP337" s="93"/>
      <c r="BQ337" s="93"/>
      <c r="BR337" s="93"/>
      <c r="BS337" s="93"/>
      <c r="BT337" s="93"/>
      <c r="BU337" s="93"/>
      <c r="BV337" s="93"/>
      <c r="BW337" s="93"/>
      <c r="BX337" s="93"/>
      <c r="BY337" s="93"/>
      <c r="BZ337" s="93"/>
      <c r="CA337" s="93"/>
      <c r="CB337" s="93"/>
      <c r="CC337" s="93"/>
      <c r="CD337" s="93"/>
      <c r="CE337" s="93"/>
      <c r="CF337" s="93"/>
      <c r="CG337" s="93"/>
      <c r="CH337" s="93"/>
      <c r="CI337" s="93"/>
      <c r="CJ337" s="93"/>
      <c r="CK337" s="93"/>
      <c r="CL337" s="93"/>
      <c r="CM337" s="93"/>
      <c r="CN337" s="93"/>
      <c r="CO337" s="93"/>
      <c r="CP337" s="93"/>
      <c r="CQ337" s="93"/>
      <c r="CR337" s="93"/>
      <c r="CS337" s="93"/>
      <c r="CT337" s="93"/>
      <c r="CU337" s="93"/>
      <c r="CV337" s="93"/>
      <c r="CW337" s="93"/>
      <c r="CX337" s="93"/>
      <c r="CY337" s="93"/>
      <c r="CZ337" s="93"/>
      <c r="DA337" s="93"/>
      <c r="DB337" s="93"/>
      <c r="DC337" s="93"/>
      <c r="DD337" s="93"/>
      <c r="DE337" s="93"/>
      <c r="DF337" s="93"/>
      <c r="DG337" s="93"/>
      <c r="DH337" s="93"/>
      <c r="DI337" s="93"/>
      <c r="DJ337" s="93"/>
      <c r="DK337" s="93"/>
      <c r="DL337" s="93"/>
      <c r="DM337" s="93"/>
      <c r="DN337" s="93"/>
      <c r="DO337" s="93"/>
      <c r="DP337" s="93"/>
      <c r="DQ337" s="93"/>
      <c r="DR337" s="93"/>
      <c r="DS337" s="93"/>
      <c r="DT337" s="93"/>
      <c r="DU337" s="93"/>
      <c r="DV337" s="93"/>
      <c r="DW337" s="93"/>
      <c r="DX337" s="93"/>
      <c r="DY337" s="93"/>
      <c r="DZ337" s="93"/>
      <c r="EA337" s="93"/>
      <c r="EB337" s="93"/>
      <c r="EC337" s="93"/>
      <c r="ED337" s="93"/>
      <c r="EE337" s="93"/>
      <c r="EF337" s="93"/>
      <c r="EG337" s="93"/>
      <c r="EH337" s="93"/>
      <c r="EI337" s="93"/>
      <c r="EJ337" s="93"/>
      <c r="EK337" s="93"/>
      <c r="EL337" s="93"/>
      <c r="EM337" s="93"/>
      <c r="EN337" s="93"/>
      <c r="EO337" s="93"/>
      <c r="EP337" s="93"/>
      <c r="EQ337" s="93"/>
      <c r="ER337" s="93"/>
      <c r="ES337" s="93"/>
      <c r="ET337" s="93"/>
      <c r="EU337" s="93"/>
      <c r="EV337" s="93"/>
      <c r="EW337" s="93"/>
      <c r="EX337" s="93"/>
      <c r="EY337" s="93"/>
      <c r="EZ337" s="93"/>
      <c r="FA337" s="93"/>
      <c r="FB337" s="93"/>
      <c r="FC337" s="93"/>
    </row>
    <row r="338" spans="2:159" s="210" customFormat="1" x14ac:dyDescent="0.3">
      <c r="B338" s="211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  <c r="AV338" s="93"/>
      <c r="AW338" s="93"/>
      <c r="AX338" s="93"/>
      <c r="AY338" s="93"/>
      <c r="AZ338" s="93"/>
      <c r="BA338" s="93"/>
      <c r="BB338" s="93"/>
      <c r="BC338" s="93"/>
      <c r="BD338" s="93"/>
      <c r="BE338" s="93"/>
      <c r="BF338" s="93"/>
      <c r="BG338" s="93"/>
      <c r="BH338" s="93"/>
      <c r="BI338" s="93"/>
      <c r="BJ338" s="93"/>
      <c r="BK338" s="93"/>
      <c r="BL338" s="93"/>
      <c r="BM338" s="93"/>
      <c r="BN338" s="93"/>
      <c r="BO338" s="93"/>
      <c r="BP338" s="93"/>
      <c r="BQ338" s="93"/>
      <c r="BR338" s="93"/>
      <c r="BS338" s="93"/>
      <c r="BT338" s="93"/>
      <c r="BU338" s="93"/>
      <c r="BV338" s="93"/>
      <c r="BW338" s="93"/>
      <c r="BX338" s="93"/>
      <c r="BY338" s="93"/>
      <c r="BZ338" s="93"/>
      <c r="CA338" s="93"/>
      <c r="CB338" s="93"/>
      <c r="CC338" s="93"/>
      <c r="CD338" s="93"/>
      <c r="CE338" s="93"/>
      <c r="CF338" s="93"/>
      <c r="CG338" s="93"/>
      <c r="CH338" s="93"/>
      <c r="CI338" s="93"/>
      <c r="CJ338" s="93"/>
      <c r="CK338" s="93"/>
      <c r="CL338" s="93"/>
      <c r="CM338" s="93"/>
      <c r="CN338" s="93"/>
      <c r="CO338" s="93"/>
      <c r="CP338" s="93"/>
      <c r="CQ338" s="93"/>
      <c r="CR338" s="93"/>
      <c r="CS338" s="93"/>
      <c r="CT338" s="93"/>
      <c r="CU338" s="93"/>
      <c r="CV338" s="93"/>
      <c r="CW338" s="93"/>
      <c r="CX338" s="93"/>
      <c r="CY338" s="93"/>
      <c r="CZ338" s="93"/>
      <c r="DA338" s="93"/>
      <c r="DB338" s="93"/>
      <c r="DC338" s="93"/>
      <c r="DD338" s="93"/>
      <c r="DE338" s="93"/>
      <c r="DF338" s="93"/>
      <c r="DG338" s="93"/>
      <c r="DH338" s="93"/>
      <c r="DI338" s="93"/>
      <c r="DJ338" s="93"/>
      <c r="DK338" s="93"/>
      <c r="DL338" s="93"/>
      <c r="DM338" s="93"/>
      <c r="DN338" s="93"/>
      <c r="DO338" s="93"/>
      <c r="DP338" s="93"/>
      <c r="DQ338" s="93"/>
      <c r="DR338" s="93"/>
      <c r="DS338" s="93"/>
      <c r="DT338" s="93"/>
      <c r="DU338" s="93"/>
      <c r="DV338" s="93"/>
      <c r="DW338" s="93"/>
      <c r="DX338" s="93"/>
      <c r="DY338" s="93"/>
      <c r="DZ338" s="93"/>
      <c r="EA338" s="93"/>
      <c r="EB338" s="93"/>
      <c r="EC338" s="93"/>
      <c r="ED338" s="93"/>
      <c r="EE338" s="93"/>
      <c r="EF338" s="93"/>
      <c r="EG338" s="93"/>
      <c r="EH338" s="93"/>
      <c r="EI338" s="93"/>
      <c r="EJ338" s="93"/>
      <c r="EK338" s="93"/>
      <c r="EL338" s="93"/>
      <c r="EM338" s="93"/>
      <c r="EN338" s="93"/>
      <c r="EO338" s="93"/>
      <c r="EP338" s="93"/>
      <c r="EQ338" s="93"/>
      <c r="ER338" s="93"/>
      <c r="ES338" s="93"/>
      <c r="ET338" s="93"/>
      <c r="EU338" s="93"/>
      <c r="EV338" s="93"/>
      <c r="EW338" s="93"/>
      <c r="EX338" s="93"/>
      <c r="EY338" s="93"/>
      <c r="EZ338" s="93"/>
      <c r="FA338" s="93"/>
      <c r="FB338" s="93"/>
      <c r="FC338" s="93"/>
    </row>
    <row r="339" spans="2:159" s="210" customFormat="1" x14ac:dyDescent="0.3">
      <c r="B339" s="211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  <c r="AV339" s="93"/>
      <c r="AW339" s="93"/>
      <c r="AX339" s="93"/>
      <c r="AY339" s="93"/>
      <c r="AZ339" s="93"/>
      <c r="BA339" s="93"/>
      <c r="BB339" s="93"/>
      <c r="BC339" s="93"/>
      <c r="BD339" s="93"/>
      <c r="BE339" s="93"/>
      <c r="BF339" s="93"/>
      <c r="BG339" s="93"/>
      <c r="BH339" s="93"/>
      <c r="BI339" s="93"/>
      <c r="BJ339" s="93"/>
      <c r="BK339" s="93"/>
      <c r="BL339" s="93"/>
      <c r="BM339" s="93"/>
      <c r="BN339" s="93"/>
      <c r="BO339" s="93"/>
      <c r="BP339" s="93"/>
      <c r="BQ339" s="93"/>
      <c r="BR339" s="93"/>
      <c r="BS339" s="93"/>
      <c r="BT339" s="93"/>
      <c r="BU339" s="93"/>
      <c r="BV339" s="93"/>
      <c r="BW339" s="93"/>
      <c r="BX339" s="93"/>
      <c r="BY339" s="93"/>
      <c r="BZ339" s="93"/>
      <c r="CA339" s="93"/>
      <c r="CB339" s="93"/>
      <c r="CC339" s="93"/>
      <c r="CD339" s="93"/>
      <c r="CE339" s="93"/>
      <c r="CF339" s="93"/>
      <c r="CG339" s="93"/>
      <c r="CH339" s="93"/>
      <c r="CI339" s="93"/>
      <c r="CJ339" s="93"/>
      <c r="CK339" s="93"/>
      <c r="CL339" s="93"/>
      <c r="CM339" s="93"/>
      <c r="CN339" s="93"/>
      <c r="CO339" s="93"/>
      <c r="CP339" s="93"/>
      <c r="CQ339" s="93"/>
      <c r="CR339" s="93"/>
      <c r="CS339" s="93"/>
      <c r="CT339" s="93"/>
      <c r="CU339" s="93"/>
      <c r="CV339" s="93"/>
      <c r="CW339" s="93"/>
      <c r="CX339" s="93"/>
      <c r="CY339" s="93"/>
      <c r="CZ339" s="93"/>
      <c r="DA339" s="93"/>
      <c r="DB339" s="93"/>
      <c r="DC339" s="93"/>
      <c r="DD339" s="93"/>
      <c r="DE339" s="93"/>
      <c r="DF339" s="93"/>
      <c r="DG339" s="93"/>
      <c r="DH339" s="93"/>
      <c r="DI339" s="93"/>
      <c r="DJ339" s="93"/>
      <c r="DK339" s="93"/>
      <c r="DL339" s="93"/>
      <c r="DM339" s="93"/>
      <c r="DN339" s="93"/>
      <c r="DO339" s="93"/>
      <c r="DP339" s="93"/>
      <c r="DQ339" s="93"/>
      <c r="DR339" s="93"/>
      <c r="DS339" s="93"/>
      <c r="DT339" s="93"/>
      <c r="DU339" s="93"/>
      <c r="DV339" s="93"/>
      <c r="DW339" s="93"/>
      <c r="DX339" s="93"/>
      <c r="DY339" s="93"/>
      <c r="DZ339" s="93"/>
      <c r="EA339" s="93"/>
      <c r="EB339" s="93"/>
      <c r="EC339" s="93"/>
      <c r="ED339" s="93"/>
      <c r="EE339" s="93"/>
      <c r="EF339" s="93"/>
      <c r="EG339" s="93"/>
      <c r="EH339" s="93"/>
      <c r="EI339" s="93"/>
      <c r="EJ339" s="93"/>
      <c r="EK339" s="93"/>
      <c r="EL339" s="93"/>
      <c r="EM339" s="93"/>
      <c r="EN339" s="93"/>
      <c r="EO339" s="93"/>
      <c r="EP339" s="93"/>
      <c r="EQ339" s="93"/>
      <c r="ER339" s="93"/>
      <c r="ES339" s="93"/>
      <c r="ET339" s="93"/>
      <c r="EU339" s="93"/>
      <c r="EV339" s="93"/>
      <c r="EW339" s="93"/>
      <c r="EX339" s="93"/>
      <c r="EY339" s="93"/>
      <c r="EZ339" s="93"/>
      <c r="FA339" s="93"/>
      <c r="FB339" s="93"/>
      <c r="FC339" s="93"/>
    </row>
    <row r="340" spans="2:159" s="210" customFormat="1" x14ac:dyDescent="0.3">
      <c r="B340" s="211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  <c r="AV340" s="93"/>
      <c r="AW340" s="93"/>
      <c r="AX340" s="93"/>
      <c r="AY340" s="93"/>
      <c r="AZ340" s="93"/>
      <c r="BA340" s="93"/>
      <c r="BB340" s="93"/>
      <c r="BC340" s="93"/>
      <c r="BD340" s="93"/>
      <c r="BE340" s="93"/>
      <c r="BF340" s="93"/>
      <c r="BG340" s="93"/>
      <c r="BH340" s="93"/>
      <c r="BI340" s="93"/>
      <c r="BJ340" s="93"/>
      <c r="BK340" s="93"/>
      <c r="BL340" s="93"/>
      <c r="BM340" s="93"/>
      <c r="BN340" s="93"/>
      <c r="BO340" s="93"/>
      <c r="BP340" s="93"/>
      <c r="BQ340" s="93"/>
      <c r="BR340" s="93"/>
      <c r="BS340" s="93"/>
      <c r="BT340" s="93"/>
      <c r="BU340" s="93"/>
      <c r="BV340" s="93"/>
      <c r="BW340" s="93"/>
      <c r="BX340" s="93"/>
      <c r="BY340" s="93"/>
      <c r="BZ340" s="93"/>
      <c r="CA340" s="93"/>
      <c r="CB340" s="93"/>
      <c r="CC340" s="93"/>
      <c r="CD340" s="93"/>
      <c r="CE340" s="93"/>
      <c r="CF340" s="93"/>
      <c r="CG340" s="93"/>
      <c r="CH340" s="93"/>
      <c r="CI340" s="93"/>
      <c r="CJ340" s="93"/>
      <c r="CK340" s="93"/>
      <c r="CL340" s="93"/>
      <c r="CM340" s="93"/>
      <c r="CN340" s="93"/>
      <c r="CO340" s="93"/>
      <c r="CP340" s="93"/>
      <c r="CQ340" s="93"/>
      <c r="CR340" s="93"/>
      <c r="CS340" s="93"/>
      <c r="CT340" s="93"/>
      <c r="CU340" s="93"/>
      <c r="CV340" s="93"/>
      <c r="CW340" s="93"/>
      <c r="CX340" s="93"/>
      <c r="CY340" s="93"/>
      <c r="CZ340" s="93"/>
      <c r="DA340" s="93"/>
      <c r="DB340" s="93"/>
      <c r="DC340" s="93"/>
      <c r="DD340" s="93"/>
      <c r="DE340" s="93"/>
      <c r="DF340" s="93"/>
      <c r="DG340" s="93"/>
      <c r="DH340" s="93"/>
      <c r="DI340" s="93"/>
      <c r="DJ340" s="93"/>
      <c r="DK340" s="93"/>
      <c r="DL340" s="93"/>
      <c r="DM340" s="93"/>
      <c r="DN340" s="93"/>
      <c r="DO340" s="93"/>
      <c r="DP340" s="93"/>
      <c r="DQ340" s="93"/>
      <c r="DR340" s="93"/>
      <c r="DS340" s="93"/>
      <c r="DT340" s="93"/>
      <c r="DU340" s="93"/>
      <c r="DV340" s="93"/>
      <c r="DW340" s="93"/>
      <c r="DX340" s="93"/>
      <c r="DY340" s="93"/>
      <c r="DZ340" s="93"/>
      <c r="EA340" s="93"/>
      <c r="EB340" s="93"/>
      <c r="EC340" s="93"/>
      <c r="ED340" s="93"/>
      <c r="EE340" s="93"/>
      <c r="EF340" s="93"/>
      <c r="EG340" s="93"/>
      <c r="EH340" s="93"/>
      <c r="EI340" s="93"/>
      <c r="EJ340" s="93"/>
      <c r="EK340" s="93"/>
      <c r="EL340" s="93"/>
      <c r="EM340" s="93"/>
      <c r="EN340" s="93"/>
      <c r="EO340" s="93"/>
      <c r="EP340" s="93"/>
      <c r="EQ340" s="93"/>
      <c r="ER340" s="93"/>
      <c r="ES340" s="93"/>
      <c r="ET340" s="93"/>
      <c r="EU340" s="93"/>
      <c r="EV340" s="93"/>
      <c r="EW340" s="93"/>
      <c r="EX340" s="93"/>
      <c r="EY340" s="93"/>
      <c r="EZ340" s="93"/>
      <c r="FA340" s="93"/>
      <c r="FB340" s="93"/>
      <c r="FC340" s="93"/>
    </row>
    <row r="341" spans="2:159" s="210" customFormat="1" x14ac:dyDescent="0.3">
      <c r="B341" s="211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  <c r="AV341" s="93"/>
      <c r="AW341" s="93"/>
      <c r="AX341" s="93"/>
      <c r="AY341" s="93"/>
      <c r="AZ341" s="93"/>
      <c r="BA341" s="93"/>
      <c r="BB341" s="93"/>
      <c r="BC341" s="93"/>
      <c r="BD341" s="93"/>
      <c r="BE341" s="93"/>
      <c r="BF341" s="93"/>
      <c r="BG341" s="93"/>
      <c r="BH341" s="93"/>
      <c r="BI341" s="93"/>
      <c r="BJ341" s="93"/>
      <c r="BK341" s="93"/>
      <c r="BL341" s="93"/>
      <c r="BM341" s="93"/>
      <c r="BN341" s="93"/>
      <c r="BO341" s="93"/>
      <c r="BP341" s="93"/>
      <c r="BQ341" s="93"/>
      <c r="BR341" s="93"/>
      <c r="BS341" s="93"/>
      <c r="BT341" s="93"/>
      <c r="BU341" s="93"/>
      <c r="BV341" s="93"/>
      <c r="BW341" s="93"/>
      <c r="BX341" s="93"/>
      <c r="BY341" s="93"/>
      <c r="BZ341" s="93"/>
      <c r="CA341" s="93"/>
      <c r="CB341" s="93"/>
      <c r="CC341" s="93"/>
      <c r="CD341" s="93"/>
      <c r="CE341" s="93"/>
      <c r="CF341" s="93"/>
      <c r="CG341" s="93"/>
      <c r="CH341" s="93"/>
      <c r="CI341" s="93"/>
      <c r="CJ341" s="93"/>
      <c r="CK341" s="93"/>
      <c r="CL341" s="93"/>
      <c r="CM341" s="93"/>
      <c r="CN341" s="93"/>
      <c r="CO341" s="93"/>
      <c r="CP341" s="93"/>
      <c r="CQ341" s="93"/>
      <c r="CR341" s="93"/>
      <c r="CS341" s="93"/>
      <c r="CT341" s="93"/>
      <c r="CU341" s="93"/>
      <c r="CV341" s="93"/>
      <c r="CW341" s="93"/>
      <c r="CX341" s="93"/>
      <c r="CY341" s="93"/>
      <c r="CZ341" s="93"/>
      <c r="DA341" s="93"/>
      <c r="DB341" s="93"/>
      <c r="DC341" s="93"/>
      <c r="DD341" s="93"/>
      <c r="DE341" s="93"/>
      <c r="DF341" s="93"/>
      <c r="DG341" s="93"/>
      <c r="DH341" s="93"/>
      <c r="DI341" s="93"/>
      <c r="DJ341" s="93"/>
      <c r="DK341" s="93"/>
      <c r="DL341" s="93"/>
      <c r="DM341" s="93"/>
      <c r="DN341" s="93"/>
      <c r="DO341" s="93"/>
      <c r="DP341" s="93"/>
      <c r="DQ341" s="93"/>
      <c r="DR341" s="93"/>
      <c r="DS341" s="93"/>
      <c r="DT341" s="93"/>
      <c r="DU341" s="93"/>
      <c r="DV341" s="93"/>
      <c r="DW341" s="93"/>
      <c r="DX341" s="93"/>
      <c r="DY341" s="93"/>
      <c r="DZ341" s="93"/>
      <c r="EA341" s="93"/>
      <c r="EB341" s="93"/>
      <c r="EC341" s="93"/>
      <c r="ED341" s="93"/>
      <c r="EE341" s="93"/>
      <c r="EF341" s="93"/>
      <c r="EG341" s="93"/>
      <c r="EH341" s="93"/>
      <c r="EI341" s="93"/>
      <c r="EJ341" s="93"/>
      <c r="EK341" s="93"/>
      <c r="EL341" s="93"/>
      <c r="EM341" s="93"/>
      <c r="EN341" s="93"/>
      <c r="EO341" s="93"/>
      <c r="EP341" s="93"/>
      <c r="EQ341" s="93"/>
      <c r="ER341" s="93"/>
      <c r="ES341" s="93"/>
      <c r="ET341" s="93"/>
      <c r="EU341" s="93"/>
      <c r="EV341" s="93"/>
      <c r="EW341" s="93"/>
      <c r="EX341" s="93"/>
      <c r="EY341" s="93"/>
      <c r="EZ341" s="93"/>
      <c r="FA341" s="93"/>
      <c r="FB341" s="93"/>
      <c r="FC341" s="93"/>
    </row>
    <row r="342" spans="2:159" s="210" customFormat="1" x14ac:dyDescent="0.3">
      <c r="B342" s="211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  <c r="AV342" s="93"/>
      <c r="AW342" s="93"/>
      <c r="AX342" s="93"/>
      <c r="AY342" s="93"/>
      <c r="AZ342" s="93"/>
      <c r="BA342" s="93"/>
      <c r="BB342" s="93"/>
      <c r="BC342" s="93"/>
      <c r="BD342" s="93"/>
      <c r="BE342" s="93"/>
      <c r="BF342" s="93"/>
      <c r="BG342" s="93"/>
      <c r="BH342" s="93"/>
      <c r="BI342" s="93"/>
      <c r="BJ342" s="93"/>
      <c r="BK342" s="93"/>
      <c r="BL342" s="93"/>
      <c r="BM342" s="93"/>
      <c r="BN342" s="93"/>
      <c r="BO342" s="93"/>
      <c r="BP342" s="93"/>
      <c r="BQ342" s="93"/>
      <c r="BR342" s="93"/>
      <c r="BS342" s="93"/>
      <c r="BT342" s="93"/>
      <c r="BU342" s="93"/>
      <c r="BV342" s="93"/>
      <c r="BW342" s="93"/>
      <c r="BX342" s="93"/>
      <c r="BY342" s="93"/>
      <c r="BZ342" s="93"/>
      <c r="CA342" s="93"/>
      <c r="CB342" s="93"/>
      <c r="CC342" s="93"/>
      <c r="CD342" s="93"/>
      <c r="CE342" s="93"/>
      <c r="CF342" s="93"/>
      <c r="CG342" s="93"/>
      <c r="CH342" s="93"/>
      <c r="CI342" s="93"/>
      <c r="CJ342" s="93"/>
      <c r="CK342" s="93"/>
      <c r="CL342" s="93"/>
      <c r="CM342" s="93"/>
      <c r="CN342" s="93"/>
      <c r="CO342" s="93"/>
      <c r="CP342" s="93"/>
      <c r="CQ342" s="93"/>
      <c r="CR342" s="93"/>
      <c r="CS342" s="93"/>
      <c r="CT342" s="93"/>
      <c r="CU342" s="93"/>
      <c r="CV342" s="93"/>
      <c r="CW342" s="93"/>
      <c r="CX342" s="93"/>
      <c r="CY342" s="93"/>
      <c r="CZ342" s="93"/>
      <c r="DA342" s="93"/>
      <c r="DB342" s="93"/>
      <c r="DC342" s="93"/>
      <c r="DD342" s="93"/>
      <c r="DE342" s="93"/>
      <c r="DF342" s="93"/>
      <c r="DG342" s="93"/>
      <c r="DH342" s="93"/>
      <c r="DI342" s="93"/>
      <c r="DJ342" s="93"/>
      <c r="DK342" s="93"/>
      <c r="DL342" s="93"/>
      <c r="DM342" s="93"/>
      <c r="DN342" s="93"/>
      <c r="DO342" s="93"/>
      <c r="DP342" s="93"/>
      <c r="DQ342" s="93"/>
      <c r="DR342" s="93"/>
      <c r="DS342" s="93"/>
      <c r="DT342" s="93"/>
      <c r="DU342" s="93"/>
      <c r="DV342" s="93"/>
      <c r="DW342" s="93"/>
      <c r="DX342" s="93"/>
      <c r="DY342" s="93"/>
      <c r="DZ342" s="93"/>
      <c r="EA342" s="93"/>
      <c r="EB342" s="93"/>
      <c r="EC342" s="93"/>
      <c r="ED342" s="93"/>
      <c r="EE342" s="93"/>
      <c r="EF342" s="93"/>
      <c r="EG342" s="93"/>
      <c r="EH342" s="93"/>
      <c r="EI342" s="93"/>
      <c r="EJ342" s="93"/>
      <c r="EK342" s="93"/>
      <c r="EL342" s="93"/>
      <c r="EM342" s="93"/>
      <c r="EN342" s="93"/>
      <c r="EO342" s="93"/>
      <c r="EP342" s="93"/>
      <c r="EQ342" s="93"/>
      <c r="ER342" s="93"/>
      <c r="ES342" s="93"/>
      <c r="ET342" s="93"/>
      <c r="EU342" s="93"/>
      <c r="EV342" s="93"/>
      <c r="EW342" s="93"/>
      <c r="EX342" s="93"/>
      <c r="EY342" s="93"/>
      <c r="EZ342" s="93"/>
      <c r="FA342" s="93"/>
      <c r="FB342" s="93"/>
      <c r="FC342" s="93"/>
    </row>
    <row r="343" spans="2:159" s="210" customFormat="1" x14ac:dyDescent="0.3">
      <c r="B343" s="211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  <c r="AV343" s="93"/>
      <c r="AW343" s="93"/>
      <c r="AX343" s="93"/>
      <c r="AY343" s="93"/>
      <c r="AZ343" s="93"/>
      <c r="BA343" s="93"/>
      <c r="BB343" s="93"/>
      <c r="BC343" s="93"/>
      <c r="BD343" s="93"/>
      <c r="BE343" s="93"/>
      <c r="BF343" s="93"/>
      <c r="BG343" s="93"/>
      <c r="BH343" s="93"/>
      <c r="BI343" s="93"/>
      <c r="BJ343" s="93"/>
      <c r="BK343" s="93"/>
      <c r="BL343" s="93"/>
      <c r="BM343" s="93"/>
      <c r="BN343" s="93"/>
      <c r="BO343" s="93"/>
      <c r="BP343" s="93"/>
      <c r="BQ343" s="93"/>
      <c r="BR343" s="93"/>
      <c r="BS343" s="93"/>
      <c r="BT343" s="93"/>
      <c r="BU343" s="93"/>
      <c r="BV343" s="93"/>
      <c r="BW343" s="93"/>
      <c r="BX343" s="93"/>
      <c r="BY343" s="93"/>
      <c r="BZ343" s="93"/>
      <c r="CA343" s="93"/>
      <c r="CB343" s="93"/>
      <c r="CC343" s="93"/>
      <c r="CD343" s="93"/>
      <c r="CE343" s="93"/>
      <c r="CF343" s="93"/>
      <c r="CG343" s="93"/>
      <c r="CH343" s="93"/>
      <c r="CI343" s="93"/>
      <c r="CJ343" s="93"/>
      <c r="CK343" s="93"/>
      <c r="CL343" s="93"/>
      <c r="CM343" s="93"/>
      <c r="CN343" s="93"/>
      <c r="CO343" s="93"/>
      <c r="CP343" s="93"/>
      <c r="CQ343" s="93"/>
      <c r="CR343" s="93"/>
      <c r="CS343" s="93"/>
      <c r="CT343" s="93"/>
      <c r="CU343" s="93"/>
      <c r="CV343" s="93"/>
      <c r="CW343" s="93"/>
      <c r="CX343" s="93"/>
      <c r="CY343" s="93"/>
      <c r="CZ343" s="93"/>
      <c r="DA343" s="93"/>
      <c r="DB343" s="93"/>
      <c r="DC343" s="93"/>
      <c r="DD343" s="93"/>
      <c r="DE343" s="93"/>
      <c r="DF343" s="93"/>
      <c r="DG343" s="93"/>
      <c r="DH343" s="93"/>
      <c r="DI343" s="93"/>
      <c r="DJ343" s="93"/>
      <c r="DK343" s="93"/>
      <c r="DL343" s="93"/>
      <c r="DM343" s="93"/>
      <c r="DN343" s="93"/>
      <c r="DO343" s="93"/>
      <c r="DP343" s="93"/>
      <c r="DQ343" s="93"/>
      <c r="DR343" s="93"/>
      <c r="DS343" s="93"/>
      <c r="DT343" s="93"/>
      <c r="DU343" s="93"/>
      <c r="DV343" s="93"/>
      <c r="DW343" s="93"/>
      <c r="DX343" s="93"/>
      <c r="DY343" s="93"/>
      <c r="DZ343" s="93"/>
      <c r="EA343" s="93"/>
      <c r="EB343" s="93"/>
      <c r="EC343" s="93"/>
      <c r="ED343" s="93"/>
      <c r="EE343" s="93"/>
      <c r="EF343" s="93"/>
      <c r="EG343" s="93"/>
      <c r="EH343" s="93"/>
      <c r="EI343" s="93"/>
      <c r="EJ343" s="93"/>
      <c r="EK343" s="93"/>
      <c r="EL343" s="93"/>
      <c r="EM343" s="93"/>
      <c r="EN343" s="93"/>
      <c r="EO343" s="93"/>
      <c r="EP343" s="93"/>
      <c r="EQ343" s="93"/>
      <c r="ER343" s="93"/>
      <c r="ES343" s="93"/>
      <c r="ET343" s="93"/>
      <c r="EU343" s="93"/>
      <c r="EV343" s="93"/>
      <c r="EW343" s="93"/>
      <c r="EX343" s="93"/>
      <c r="EY343" s="93"/>
      <c r="EZ343" s="93"/>
      <c r="FA343" s="93"/>
      <c r="FB343" s="93"/>
      <c r="FC343" s="93"/>
    </row>
    <row r="344" spans="2:159" s="210" customFormat="1" x14ac:dyDescent="0.3">
      <c r="B344" s="211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  <c r="AV344" s="93"/>
      <c r="AW344" s="93"/>
      <c r="AX344" s="93"/>
      <c r="AY344" s="93"/>
      <c r="AZ344" s="93"/>
      <c r="BA344" s="93"/>
      <c r="BB344" s="93"/>
      <c r="BC344" s="93"/>
      <c r="BD344" s="93"/>
      <c r="BE344" s="93"/>
      <c r="BF344" s="93"/>
      <c r="BG344" s="93"/>
      <c r="BH344" s="93"/>
      <c r="BI344" s="93"/>
      <c r="BJ344" s="93"/>
      <c r="BK344" s="93"/>
      <c r="BL344" s="93"/>
      <c r="BM344" s="93"/>
      <c r="BN344" s="93"/>
      <c r="BO344" s="93"/>
      <c r="BP344" s="93"/>
      <c r="BQ344" s="93"/>
      <c r="BR344" s="93"/>
      <c r="BS344" s="93"/>
      <c r="BT344" s="93"/>
      <c r="BU344" s="93"/>
      <c r="BV344" s="93"/>
      <c r="BW344" s="93"/>
      <c r="BX344" s="93"/>
      <c r="BY344" s="93"/>
      <c r="BZ344" s="93"/>
      <c r="CA344" s="93"/>
      <c r="CB344" s="93"/>
      <c r="CC344" s="93"/>
      <c r="CD344" s="93"/>
      <c r="CE344" s="93"/>
      <c r="CF344" s="93"/>
      <c r="CG344" s="93"/>
      <c r="CH344" s="93"/>
      <c r="CI344" s="93"/>
      <c r="CJ344" s="93"/>
      <c r="CK344" s="93"/>
      <c r="CL344" s="93"/>
      <c r="CM344" s="93"/>
      <c r="CN344" s="93"/>
      <c r="CO344" s="93"/>
      <c r="CP344" s="93"/>
      <c r="CQ344" s="93"/>
      <c r="CR344" s="93"/>
      <c r="CS344" s="93"/>
      <c r="CT344" s="93"/>
      <c r="CU344" s="93"/>
      <c r="CV344" s="93"/>
      <c r="CW344" s="93"/>
      <c r="CX344" s="93"/>
      <c r="CY344" s="93"/>
      <c r="CZ344" s="93"/>
      <c r="DA344" s="93"/>
      <c r="DB344" s="93"/>
      <c r="DC344" s="93"/>
      <c r="DD344" s="93"/>
      <c r="DE344" s="93"/>
      <c r="DF344" s="93"/>
      <c r="DG344" s="93"/>
      <c r="DH344" s="93"/>
      <c r="DI344" s="93"/>
      <c r="DJ344" s="93"/>
      <c r="DK344" s="93"/>
      <c r="DL344" s="93"/>
      <c r="DM344" s="93"/>
      <c r="DN344" s="93"/>
      <c r="DO344" s="93"/>
      <c r="DP344" s="93"/>
      <c r="DQ344" s="93"/>
      <c r="DR344" s="93"/>
      <c r="DS344" s="93"/>
      <c r="DT344" s="93"/>
      <c r="DU344" s="93"/>
      <c r="DV344" s="93"/>
      <c r="DW344" s="93"/>
      <c r="DX344" s="93"/>
      <c r="DY344" s="93"/>
      <c r="DZ344" s="93"/>
      <c r="EA344" s="93"/>
      <c r="EB344" s="93"/>
      <c r="EC344" s="93"/>
      <c r="ED344" s="93"/>
      <c r="EE344" s="93"/>
      <c r="EF344" s="93"/>
      <c r="EG344" s="93"/>
      <c r="EH344" s="93"/>
      <c r="EI344" s="93"/>
      <c r="EJ344" s="93"/>
      <c r="EK344" s="93"/>
      <c r="EL344" s="93"/>
      <c r="EM344" s="93"/>
      <c r="EN344" s="93"/>
      <c r="EO344" s="93"/>
      <c r="EP344" s="93"/>
      <c r="EQ344" s="93"/>
      <c r="ER344" s="93"/>
      <c r="ES344" s="93"/>
      <c r="ET344" s="93"/>
      <c r="EU344" s="93"/>
      <c r="EV344" s="93"/>
      <c r="EW344" s="93"/>
      <c r="EX344" s="93"/>
      <c r="EY344" s="93"/>
      <c r="EZ344" s="93"/>
      <c r="FA344" s="93"/>
      <c r="FB344" s="93"/>
      <c r="FC344" s="93"/>
    </row>
    <row r="345" spans="2:159" s="210" customFormat="1" x14ac:dyDescent="0.3">
      <c r="B345" s="211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3"/>
      <c r="BR345" s="93"/>
      <c r="BS345" s="93"/>
      <c r="BT345" s="93"/>
      <c r="BU345" s="93"/>
      <c r="BV345" s="93"/>
      <c r="BW345" s="93"/>
      <c r="BX345" s="93"/>
      <c r="BY345" s="93"/>
      <c r="BZ345" s="93"/>
      <c r="CA345" s="93"/>
      <c r="CB345" s="93"/>
      <c r="CC345" s="93"/>
      <c r="CD345" s="93"/>
      <c r="CE345" s="93"/>
      <c r="CF345" s="93"/>
      <c r="CG345" s="93"/>
      <c r="CH345" s="93"/>
      <c r="CI345" s="93"/>
      <c r="CJ345" s="93"/>
      <c r="CK345" s="93"/>
      <c r="CL345" s="93"/>
      <c r="CM345" s="93"/>
      <c r="CN345" s="93"/>
      <c r="CO345" s="93"/>
      <c r="CP345" s="93"/>
      <c r="CQ345" s="93"/>
      <c r="CR345" s="93"/>
      <c r="CS345" s="93"/>
      <c r="CT345" s="93"/>
      <c r="CU345" s="93"/>
      <c r="CV345" s="93"/>
      <c r="CW345" s="93"/>
      <c r="CX345" s="93"/>
      <c r="CY345" s="93"/>
      <c r="CZ345" s="93"/>
      <c r="DA345" s="93"/>
      <c r="DB345" s="93"/>
      <c r="DC345" s="93"/>
      <c r="DD345" s="93"/>
      <c r="DE345" s="93"/>
      <c r="DF345" s="93"/>
      <c r="DG345" s="93"/>
      <c r="DH345" s="93"/>
      <c r="DI345" s="93"/>
      <c r="DJ345" s="93"/>
      <c r="DK345" s="93"/>
      <c r="DL345" s="93"/>
      <c r="DM345" s="93"/>
      <c r="DN345" s="93"/>
      <c r="DO345" s="93"/>
      <c r="DP345" s="93"/>
      <c r="DQ345" s="93"/>
      <c r="DR345" s="93"/>
      <c r="DS345" s="93"/>
      <c r="DT345" s="93"/>
      <c r="DU345" s="93"/>
      <c r="DV345" s="93"/>
      <c r="DW345" s="93"/>
      <c r="DX345" s="93"/>
      <c r="DY345" s="93"/>
      <c r="DZ345" s="93"/>
      <c r="EA345" s="93"/>
      <c r="EB345" s="93"/>
      <c r="EC345" s="93"/>
      <c r="ED345" s="93"/>
      <c r="EE345" s="93"/>
      <c r="EF345" s="93"/>
      <c r="EG345" s="93"/>
      <c r="EH345" s="93"/>
      <c r="EI345" s="93"/>
      <c r="EJ345" s="93"/>
      <c r="EK345" s="93"/>
      <c r="EL345" s="93"/>
      <c r="EM345" s="93"/>
      <c r="EN345" s="93"/>
      <c r="EO345" s="93"/>
      <c r="EP345" s="93"/>
      <c r="EQ345" s="93"/>
      <c r="ER345" s="93"/>
      <c r="ES345" s="93"/>
      <c r="ET345" s="93"/>
      <c r="EU345" s="93"/>
      <c r="EV345" s="93"/>
      <c r="EW345" s="93"/>
      <c r="EX345" s="93"/>
      <c r="EY345" s="93"/>
      <c r="EZ345" s="93"/>
      <c r="FA345" s="93"/>
      <c r="FB345" s="93"/>
      <c r="FC345" s="93"/>
    </row>
    <row r="346" spans="2:159" s="210" customFormat="1" x14ac:dyDescent="0.3">
      <c r="B346" s="211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  <c r="AV346" s="93"/>
      <c r="AW346" s="93"/>
      <c r="AX346" s="93"/>
      <c r="AY346" s="93"/>
      <c r="AZ346" s="93"/>
      <c r="BA346" s="93"/>
      <c r="BB346" s="93"/>
      <c r="BC346" s="93"/>
      <c r="BD346" s="93"/>
      <c r="BE346" s="93"/>
      <c r="BF346" s="93"/>
      <c r="BG346" s="93"/>
      <c r="BH346" s="93"/>
      <c r="BI346" s="93"/>
      <c r="BJ346" s="93"/>
      <c r="BK346" s="93"/>
      <c r="BL346" s="93"/>
      <c r="BM346" s="93"/>
      <c r="BN346" s="93"/>
      <c r="BO346" s="93"/>
      <c r="BP346" s="93"/>
      <c r="BQ346" s="93"/>
      <c r="BR346" s="93"/>
      <c r="BS346" s="93"/>
      <c r="BT346" s="93"/>
      <c r="BU346" s="93"/>
      <c r="BV346" s="93"/>
      <c r="BW346" s="93"/>
      <c r="BX346" s="93"/>
      <c r="BY346" s="93"/>
      <c r="BZ346" s="93"/>
      <c r="CA346" s="93"/>
      <c r="CB346" s="93"/>
      <c r="CC346" s="93"/>
      <c r="CD346" s="93"/>
      <c r="CE346" s="93"/>
      <c r="CF346" s="93"/>
      <c r="CG346" s="93"/>
      <c r="CH346" s="93"/>
      <c r="CI346" s="93"/>
      <c r="CJ346" s="93"/>
      <c r="CK346" s="93"/>
      <c r="CL346" s="93"/>
      <c r="CM346" s="93"/>
      <c r="CN346" s="93"/>
      <c r="CO346" s="93"/>
      <c r="CP346" s="93"/>
      <c r="CQ346" s="93"/>
      <c r="CR346" s="93"/>
      <c r="CS346" s="93"/>
      <c r="CT346" s="93"/>
      <c r="CU346" s="93"/>
      <c r="CV346" s="93"/>
      <c r="CW346" s="93"/>
      <c r="CX346" s="93"/>
      <c r="CY346" s="93"/>
      <c r="CZ346" s="93"/>
      <c r="DA346" s="93"/>
      <c r="DB346" s="93"/>
      <c r="DC346" s="93"/>
      <c r="DD346" s="93"/>
      <c r="DE346" s="93"/>
      <c r="DF346" s="93"/>
      <c r="DG346" s="93"/>
      <c r="DH346" s="93"/>
      <c r="DI346" s="93"/>
      <c r="DJ346" s="93"/>
      <c r="DK346" s="93"/>
      <c r="DL346" s="93"/>
      <c r="DM346" s="93"/>
      <c r="DN346" s="93"/>
      <c r="DO346" s="93"/>
      <c r="DP346" s="93"/>
      <c r="DQ346" s="93"/>
      <c r="DR346" s="93"/>
      <c r="DS346" s="93"/>
      <c r="DT346" s="93"/>
      <c r="DU346" s="93"/>
      <c r="DV346" s="93"/>
      <c r="DW346" s="93"/>
      <c r="DX346" s="93"/>
      <c r="DY346" s="93"/>
      <c r="DZ346" s="93"/>
      <c r="EA346" s="93"/>
      <c r="EB346" s="93"/>
      <c r="EC346" s="93"/>
      <c r="ED346" s="93"/>
      <c r="EE346" s="93"/>
      <c r="EF346" s="93"/>
      <c r="EG346" s="93"/>
      <c r="EH346" s="93"/>
      <c r="EI346" s="93"/>
      <c r="EJ346" s="93"/>
      <c r="EK346" s="93"/>
      <c r="EL346" s="93"/>
      <c r="EM346" s="93"/>
      <c r="EN346" s="93"/>
      <c r="EO346" s="93"/>
      <c r="EP346" s="93"/>
      <c r="EQ346" s="93"/>
      <c r="ER346" s="93"/>
      <c r="ES346" s="93"/>
      <c r="ET346" s="93"/>
      <c r="EU346" s="93"/>
      <c r="EV346" s="93"/>
      <c r="EW346" s="93"/>
      <c r="EX346" s="93"/>
      <c r="EY346" s="93"/>
      <c r="EZ346" s="93"/>
      <c r="FA346" s="93"/>
      <c r="FB346" s="93"/>
      <c r="FC346" s="93"/>
    </row>
    <row r="347" spans="2:159" s="210" customFormat="1" x14ac:dyDescent="0.3">
      <c r="B347" s="211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  <c r="AV347" s="93"/>
      <c r="AW347" s="93"/>
      <c r="AX347" s="93"/>
      <c r="AY347" s="93"/>
      <c r="AZ347" s="93"/>
      <c r="BA347" s="93"/>
      <c r="BB347" s="93"/>
      <c r="BC347" s="93"/>
      <c r="BD347" s="93"/>
      <c r="BE347" s="93"/>
      <c r="BF347" s="93"/>
      <c r="BG347" s="93"/>
      <c r="BH347" s="93"/>
      <c r="BI347" s="93"/>
      <c r="BJ347" s="93"/>
      <c r="BK347" s="93"/>
      <c r="BL347" s="93"/>
      <c r="BM347" s="93"/>
      <c r="BN347" s="93"/>
      <c r="BO347" s="93"/>
      <c r="BP347" s="93"/>
      <c r="BQ347" s="93"/>
      <c r="BR347" s="93"/>
      <c r="BS347" s="93"/>
      <c r="BT347" s="93"/>
      <c r="BU347" s="93"/>
      <c r="BV347" s="93"/>
      <c r="BW347" s="93"/>
      <c r="BX347" s="93"/>
      <c r="BY347" s="93"/>
      <c r="BZ347" s="93"/>
      <c r="CA347" s="93"/>
      <c r="CB347" s="93"/>
      <c r="CC347" s="93"/>
      <c r="CD347" s="93"/>
      <c r="CE347" s="93"/>
      <c r="CF347" s="93"/>
      <c r="CG347" s="93"/>
      <c r="CH347" s="93"/>
      <c r="CI347" s="93"/>
      <c r="CJ347" s="93"/>
      <c r="CK347" s="93"/>
      <c r="CL347" s="93"/>
      <c r="CM347" s="93"/>
      <c r="CN347" s="93"/>
      <c r="CO347" s="93"/>
      <c r="CP347" s="93"/>
      <c r="CQ347" s="93"/>
      <c r="CR347" s="93"/>
      <c r="CS347" s="93"/>
      <c r="CT347" s="93"/>
      <c r="CU347" s="93"/>
      <c r="CV347" s="93"/>
      <c r="CW347" s="93"/>
      <c r="CX347" s="93"/>
      <c r="CY347" s="93"/>
      <c r="CZ347" s="93"/>
      <c r="DA347" s="93"/>
      <c r="DB347" s="93"/>
      <c r="DC347" s="93"/>
      <c r="DD347" s="93"/>
      <c r="DE347" s="93"/>
      <c r="DF347" s="93"/>
      <c r="DG347" s="93"/>
      <c r="DH347" s="93"/>
      <c r="DI347" s="93"/>
      <c r="DJ347" s="93"/>
      <c r="DK347" s="93"/>
      <c r="DL347" s="93"/>
      <c r="DM347" s="93"/>
      <c r="DN347" s="93"/>
      <c r="DO347" s="93"/>
      <c r="DP347" s="93"/>
      <c r="DQ347" s="93"/>
      <c r="DR347" s="93"/>
      <c r="DS347" s="93"/>
      <c r="DT347" s="93"/>
      <c r="DU347" s="93"/>
      <c r="DV347" s="93"/>
      <c r="DW347" s="93"/>
      <c r="DX347" s="93"/>
      <c r="DY347" s="93"/>
      <c r="DZ347" s="93"/>
      <c r="EA347" s="93"/>
      <c r="EB347" s="93"/>
      <c r="EC347" s="93"/>
      <c r="ED347" s="93"/>
      <c r="EE347" s="93"/>
      <c r="EF347" s="93"/>
      <c r="EG347" s="93"/>
      <c r="EH347" s="93"/>
      <c r="EI347" s="93"/>
      <c r="EJ347" s="93"/>
      <c r="EK347" s="93"/>
      <c r="EL347" s="93"/>
      <c r="EM347" s="93"/>
      <c r="EN347" s="93"/>
      <c r="EO347" s="93"/>
      <c r="EP347" s="93"/>
      <c r="EQ347" s="93"/>
      <c r="ER347" s="93"/>
      <c r="ES347" s="93"/>
      <c r="ET347" s="93"/>
      <c r="EU347" s="93"/>
      <c r="EV347" s="93"/>
      <c r="EW347" s="93"/>
      <c r="EX347" s="93"/>
      <c r="EY347" s="93"/>
      <c r="EZ347" s="93"/>
      <c r="FA347" s="93"/>
      <c r="FB347" s="93"/>
      <c r="FC347" s="93"/>
    </row>
    <row r="348" spans="2:159" s="210" customFormat="1" x14ac:dyDescent="0.3">
      <c r="B348" s="211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  <c r="AV348" s="93"/>
      <c r="AW348" s="93"/>
      <c r="AX348" s="93"/>
      <c r="AY348" s="93"/>
      <c r="AZ348" s="93"/>
      <c r="BA348" s="93"/>
      <c r="BB348" s="93"/>
      <c r="BC348" s="93"/>
      <c r="BD348" s="93"/>
      <c r="BE348" s="93"/>
      <c r="BF348" s="93"/>
      <c r="BG348" s="93"/>
      <c r="BH348" s="93"/>
      <c r="BI348" s="93"/>
      <c r="BJ348" s="93"/>
      <c r="BK348" s="93"/>
      <c r="BL348" s="93"/>
      <c r="BM348" s="93"/>
      <c r="BN348" s="93"/>
      <c r="BO348" s="93"/>
      <c r="BP348" s="93"/>
      <c r="BQ348" s="93"/>
      <c r="BR348" s="93"/>
      <c r="BS348" s="93"/>
      <c r="BT348" s="93"/>
      <c r="BU348" s="93"/>
      <c r="BV348" s="93"/>
      <c r="BW348" s="93"/>
      <c r="BX348" s="93"/>
      <c r="BY348" s="93"/>
      <c r="BZ348" s="93"/>
      <c r="CA348" s="93"/>
      <c r="CB348" s="93"/>
      <c r="CC348" s="93"/>
      <c r="CD348" s="93"/>
      <c r="CE348" s="93"/>
      <c r="CF348" s="93"/>
      <c r="CG348" s="93"/>
      <c r="CH348" s="93"/>
      <c r="CI348" s="93"/>
      <c r="CJ348" s="93"/>
      <c r="CK348" s="93"/>
      <c r="CL348" s="93"/>
      <c r="CM348" s="93"/>
      <c r="CN348" s="93"/>
      <c r="CO348" s="93"/>
      <c r="CP348" s="93"/>
      <c r="CQ348" s="93"/>
      <c r="CR348" s="93"/>
      <c r="CS348" s="93"/>
      <c r="CT348" s="93"/>
      <c r="CU348" s="93"/>
      <c r="CV348" s="93"/>
      <c r="CW348" s="93"/>
      <c r="CX348" s="93"/>
      <c r="CY348" s="93"/>
      <c r="CZ348" s="93"/>
      <c r="DA348" s="93"/>
      <c r="DB348" s="93"/>
      <c r="DC348" s="93"/>
      <c r="DD348" s="93"/>
      <c r="DE348" s="93"/>
      <c r="DF348" s="93"/>
      <c r="DG348" s="93"/>
      <c r="DH348" s="93"/>
      <c r="DI348" s="93"/>
      <c r="DJ348" s="93"/>
      <c r="DK348" s="93"/>
      <c r="DL348" s="93"/>
      <c r="DM348" s="93"/>
      <c r="DN348" s="93"/>
      <c r="DO348" s="93"/>
      <c r="DP348" s="93"/>
      <c r="DQ348" s="93"/>
      <c r="DR348" s="93"/>
      <c r="DS348" s="93"/>
      <c r="DT348" s="93"/>
      <c r="DU348" s="93"/>
      <c r="DV348" s="93"/>
      <c r="DW348" s="93"/>
      <c r="DX348" s="93"/>
      <c r="DY348" s="93"/>
      <c r="DZ348" s="93"/>
      <c r="EA348" s="93"/>
      <c r="EB348" s="93"/>
      <c r="EC348" s="93"/>
      <c r="ED348" s="93"/>
      <c r="EE348" s="93"/>
      <c r="EF348" s="93"/>
      <c r="EG348" s="93"/>
      <c r="EH348" s="93"/>
      <c r="EI348" s="93"/>
      <c r="EJ348" s="93"/>
      <c r="EK348" s="93"/>
      <c r="EL348" s="93"/>
      <c r="EM348" s="93"/>
      <c r="EN348" s="93"/>
      <c r="EO348" s="93"/>
      <c r="EP348" s="93"/>
      <c r="EQ348" s="93"/>
      <c r="ER348" s="93"/>
      <c r="ES348" s="93"/>
      <c r="ET348" s="93"/>
      <c r="EU348" s="93"/>
      <c r="EV348" s="93"/>
      <c r="EW348" s="93"/>
      <c r="EX348" s="93"/>
      <c r="EY348" s="93"/>
      <c r="EZ348" s="93"/>
      <c r="FA348" s="93"/>
      <c r="FB348" s="93"/>
      <c r="FC348" s="93"/>
    </row>
  </sheetData>
  <mergeCells count="6">
    <mergeCell ref="I5:I6"/>
    <mergeCell ref="A5:A6"/>
    <mergeCell ref="B5:D5"/>
    <mergeCell ref="E5:E6"/>
    <mergeCell ref="F5:F6"/>
    <mergeCell ref="G5:H5"/>
  </mergeCells>
  <printOptions gridLines="1"/>
  <pageMargins left="1.04" right="0.24" top="0.46" bottom="0.32" header="0.17" footer="0.17"/>
  <pageSetup paperSize="9" scale="72" orientation="portrait" r:id="rId1"/>
  <headerFooter alignWithMargins="0">
    <oddFooter>&amp;L&amp;8&amp;F &amp;A&amp;C&amp;P of &amp;N</oddFooter>
  </headerFooter>
  <rowBreaks count="1" manualBreakCount="1">
    <brk id="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6"/>
  <sheetViews>
    <sheetView view="pageBreakPreview" zoomScale="60" zoomScaleNormal="14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L85" sqref="L85"/>
    </sheetView>
  </sheetViews>
  <sheetFormatPr defaultRowHeight="13.8" x14ac:dyDescent="0.3"/>
  <cols>
    <col min="1" max="1" width="15.44140625" style="211" customWidth="1"/>
    <col min="2" max="2" width="11" style="211" customWidth="1"/>
    <col min="3" max="3" width="9.88671875" style="211" customWidth="1"/>
    <col min="4" max="4" width="9.5546875" style="211" customWidth="1"/>
    <col min="5" max="5" width="10.5546875" style="211" customWidth="1"/>
    <col min="6" max="6" width="9.109375" style="211" customWidth="1"/>
    <col min="7" max="7" width="10.88671875" style="211" customWidth="1"/>
    <col min="8" max="8" width="10.5546875" style="211" customWidth="1"/>
    <col min="9" max="9" width="10.6640625" style="211" hidden="1" customWidth="1"/>
    <col min="10" max="11" width="10.5546875" style="211" customWidth="1"/>
    <col min="12" max="255" width="9.109375" style="53"/>
    <col min="256" max="256" width="15.44140625" style="53" customWidth="1"/>
    <col min="257" max="257" width="11" style="53" customWidth="1"/>
    <col min="258" max="258" width="9.88671875" style="53" customWidth="1"/>
    <col min="259" max="259" width="9.5546875" style="53" customWidth="1"/>
    <col min="260" max="260" width="10.5546875" style="53" customWidth="1"/>
    <col min="261" max="261" width="9.109375" style="53" customWidth="1"/>
    <col min="262" max="262" width="10.88671875" style="53" customWidth="1"/>
    <col min="263" max="263" width="10.5546875" style="53" customWidth="1"/>
    <col min="264" max="264" width="0" style="53" hidden="1" customWidth="1"/>
    <col min="265" max="266" width="10.5546875" style="53" customWidth="1"/>
    <col min="267" max="511" width="9.109375" style="53"/>
    <col min="512" max="512" width="15.44140625" style="53" customWidth="1"/>
    <col min="513" max="513" width="11" style="53" customWidth="1"/>
    <col min="514" max="514" width="9.88671875" style="53" customWidth="1"/>
    <col min="515" max="515" width="9.5546875" style="53" customWidth="1"/>
    <col min="516" max="516" width="10.5546875" style="53" customWidth="1"/>
    <col min="517" max="517" width="9.109375" style="53" customWidth="1"/>
    <col min="518" max="518" width="10.88671875" style="53" customWidth="1"/>
    <col min="519" max="519" width="10.5546875" style="53" customWidth="1"/>
    <col min="520" max="520" width="0" style="53" hidden="1" customWidth="1"/>
    <col min="521" max="522" width="10.5546875" style="53" customWidth="1"/>
    <col min="523" max="767" width="9.109375" style="53"/>
    <col min="768" max="768" width="15.44140625" style="53" customWidth="1"/>
    <col min="769" max="769" width="11" style="53" customWidth="1"/>
    <col min="770" max="770" width="9.88671875" style="53" customWidth="1"/>
    <col min="771" max="771" width="9.5546875" style="53" customWidth="1"/>
    <col min="772" max="772" width="10.5546875" style="53" customWidth="1"/>
    <col min="773" max="773" width="9.109375" style="53" customWidth="1"/>
    <col min="774" max="774" width="10.88671875" style="53" customWidth="1"/>
    <col min="775" max="775" width="10.5546875" style="53" customWidth="1"/>
    <col min="776" max="776" width="0" style="53" hidden="1" customWidth="1"/>
    <col min="777" max="778" width="10.5546875" style="53" customWidth="1"/>
    <col min="779" max="1023" width="9.109375" style="53"/>
    <col min="1024" max="1024" width="15.44140625" style="53" customWidth="1"/>
    <col min="1025" max="1025" width="11" style="53" customWidth="1"/>
    <col min="1026" max="1026" width="9.88671875" style="53" customWidth="1"/>
    <col min="1027" max="1027" width="9.5546875" style="53" customWidth="1"/>
    <col min="1028" max="1028" width="10.5546875" style="53" customWidth="1"/>
    <col min="1029" max="1029" width="9.109375" style="53" customWidth="1"/>
    <col min="1030" max="1030" width="10.88671875" style="53" customWidth="1"/>
    <col min="1031" max="1031" width="10.5546875" style="53" customWidth="1"/>
    <col min="1032" max="1032" width="0" style="53" hidden="1" customWidth="1"/>
    <col min="1033" max="1034" width="10.5546875" style="53" customWidth="1"/>
    <col min="1035" max="1279" width="9.109375" style="53"/>
    <col min="1280" max="1280" width="15.44140625" style="53" customWidth="1"/>
    <col min="1281" max="1281" width="11" style="53" customWidth="1"/>
    <col min="1282" max="1282" width="9.88671875" style="53" customWidth="1"/>
    <col min="1283" max="1283" width="9.5546875" style="53" customWidth="1"/>
    <col min="1284" max="1284" width="10.5546875" style="53" customWidth="1"/>
    <col min="1285" max="1285" width="9.109375" style="53" customWidth="1"/>
    <col min="1286" max="1286" width="10.88671875" style="53" customWidth="1"/>
    <col min="1287" max="1287" width="10.5546875" style="53" customWidth="1"/>
    <col min="1288" max="1288" width="0" style="53" hidden="1" customWidth="1"/>
    <col min="1289" max="1290" width="10.5546875" style="53" customWidth="1"/>
    <col min="1291" max="1535" width="9.109375" style="53"/>
    <col min="1536" max="1536" width="15.44140625" style="53" customWidth="1"/>
    <col min="1537" max="1537" width="11" style="53" customWidth="1"/>
    <col min="1538" max="1538" width="9.88671875" style="53" customWidth="1"/>
    <col min="1539" max="1539" width="9.5546875" style="53" customWidth="1"/>
    <col min="1540" max="1540" width="10.5546875" style="53" customWidth="1"/>
    <col min="1541" max="1541" width="9.109375" style="53" customWidth="1"/>
    <col min="1542" max="1542" width="10.88671875" style="53" customWidth="1"/>
    <col min="1543" max="1543" width="10.5546875" style="53" customWidth="1"/>
    <col min="1544" max="1544" width="0" style="53" hidden="1" customWidth="1"/>
    <col min="1545" max="1546" width="10.5546875" style="53" customWidth="1"/>
    <col min="1547" max="1791" width="9.109375" style="53"/>
    <col min="1792" max="1792" width="15.44140625" style="53" customWidth="1"/>
    <col min="1793" max="1793" width="11" style="53" customWidth="1"/>
    <col min="1794" max="1794" width="9.88671875" style="53" customWidth="1"/>
    <col min="1795" max="1795" width="9.5546875" style="53" customWidth="1"/>
    <col min="1796" max="1796" width="10.5546875" style="53" customWidth="1"/>
    <col min="1797" max="1797" width="9.109375" style="53" customWidth="1"/>
    <col min="1798" max="1798" width="10.88671875" style="53" customWidth="1"/>
    <col min="1799" max="1799" width="10.5546875" style="53" customWidth="1"/>
    <col min="1800" max="1800" width="0" style="53" hidden="1" customWidth="1"/>
    <col min="1801" max="1802" width="10.5546875" style="53" customWidth="1"/>
    <col min="1803" max="2047" width="9.109375" style="53"/>
    <col min="2048" max="2048" width="15.44140625" style="53" customWidth="1"/>
    <col min="2049" max="2049" width="11" style="53" customWidth="1"/>
    <col min="2050" max="2050" width="9.88671875" style="53" customWidth="1"/>
    <col min="2051" max="2051" width="9.5546875" style="53" customWidth="1"/>
    <col min="2052" max="2052" width="10.5546875" style="53" customWidth="1"/>
    <col min="2053" max="2053" width="9.109375" style="53" customWidth="1"/>
    <col min="2054" max="2054" width="10.88671875" style="53" customWidth="1"/>
    <col min="2055" max="2055" width="10.5546875" style="53" customWidth="1"/>
    <col min="2056" max="2056" width="0" style="53" hidden="1" customWidth="1"/>
    <col min="2057" max="2058" width="10.5546875" style="53" customWidth="1"/>
    <col min="2059" max="2303" width="9.109375" style="53"/>
    <col min="2304" max="2304" width="15.44140625" style="53" customWidth="1"/>
    <col min="2305" max="2305" width="11" style="53" customWidth="1"/>
    <col min="2306" max="2306" width="9.88671875" style="53" customWidth="1"/>
    <col min="2307" max="2307" width="9.5546875" style="53" customWidth="1"/>
    <col min="2308" max="2308" width="10.5546875" style="53" customWidth="1"/>
    <col min="2309" max="2309" width="9.109375" style="53" customWidth="1"/>
    <col min="2310" max="2310" width="10.88671875" style="53" customWidth="1"/>
    <col min="2311" max="2311" width="10.5546875" style="53" customWidth="1"/>
    <col min="2312" max="2312" width="0" style="53" hidden="1" customWidth="1"/>
    <col min="2313" max="2314" width="10.5546875" style="53" customWidth="1"/>
    <col min="2315" max="2559" width="9.109375" style="53"/>
    <col min="2560" max="2560" width="15.44140625" style="53" customWidth="1"/>
    <col min="2561" max="2561" width="11" style="53" customWidth="1"/>
    <col min="2562" max="2562" width="9.88671875" style="53" customWidth="1"/>
    <col min="2563" max="2563" width="9.5546875" style="53" customWidth="1"/>
    <col min="2564" max="2564" width="10.5546875" style="53" customWidth="1"/>
    <col min="2565" max="2565" width="9.109375" style="53" customWidth="1"/>
    <col min="2566" max="2566" width="10.88671875" style="53" customWidth="1"/>
    <col min="2567" max="2567" width="10.5546875" style="53" customWidth="1"/>
    <col min="2568" max="2568" width="0" style="53" hidden="1" customWidth="1"/>
    <col min="2569" max="2570" width="10.5546875" style="53" customWidth="1"/>
    <col min="2571" max="2815" width="9.109375" style="53"/>
    <col min="2816" max="2816" width="15.44140625" style="53" customWidth="1"/>
    <col min="2817" max="2817" width="11" style="53" customWidth="1"/>
    <col min="2818" max="2818" width="9.88671875" style="53" customWidth="1"/>
    <col min="2819" max="2819" width="9.5546875" style="53" customWidth="1"/>
    <col min="2820" max="2820" width="10.5546875" style="53" customWidth="1"/>
    <col min="2821" max="2821" width="9.109375" style="53" customWidth="1"/>
    <col min="2822" max="2822" width="10.88671875" style="53" customWidth="1"/>
    <col min="2823" max="2823" width="10.5546875" style="53" customWidth="1"/>
    <col min="2824" max="2824" width="0" style="53" hidden="1" customWidth="1"/>
    <col min="2825" max="2826" width="10.5546875" style="53" customWidth="1"/>
    <col min="2827" max="3071" width="9.109375" style="53"/>
    <col min="3072" max="3072" width="15.44140625" style="53" customWidth="1"/>
    <col min="3073" max="3073" width="11" style="53" customWidth="1"/>
    <col min="3074" max="3074" width="9.88671875" style="53" customWidth="1"/>
    <col min="3075" max="3075" width="9.5546875" style="53" customWidth="1"/>
    <col min="3076" max="3076" width="10.5546875" style="53" customWidth="1"/>
    <col min="3077" max="3077" width="9.109375" style="53" customWidth="1"/>
    <col min="3078" max="3078" width="10.88671875" style="53" customWidth="1"/>
    <col min="3079" max="3079" width="10.5546875" style="53" customWidth="1"/>
    <col min="3080" max="3080" width="0" style="53" hidden="1" customWidth="1"/>
    <col min="3081" max="3082" width="10.5546875" style="53" customWidth="1"/>
    <col min="3083" max="3327" width="9.109375" style="53"/>
    <col min="3328" max="3328" width="15.44140625" style="53" customWidth="1"/>
    <col min="3329" max="3329" width="11" style="53" customWidth="1"/>
    <col min="3330" max="3330" width="9.88671875" style="53" customWidth="1"/>
    <col min="3331" max="3331" width="9.5546875" style="53" customWidth="1"/>
    <col min="3332" max="3332" width="10.5546875" style="53" customWidth="1"/>
    <col min="3333" max="3333" width="9.109375" style="53" customWidth="1"/>
    <col min="3334" max="3334" width="10.88671875" style="53" customWidth="1"/>
    <col min="3335" max="3335" width="10.5546875" style="53" customWidth="1"/>
    <col min="3336" max="3336" width="0" style="53" hidden="1" customWidth="1"/>
    <col min="3337" max="3338" width="10.5546875" style="53" customWidth="1"/>
    <col min="3339" max="3583" width="9.109375" style="53"/>
    <col min="3584" max="3584" width="15.44140625" style="53" customWidth="1"/>
    <col min="3585" max="3585" width="11" style="53" customWidth="1"/>
    <col min="3586" max="3586" width="9.88671875" style="53" customWidth="1"/>
    <col min="3587" max="3587" width="9.5546875" style="53" customWidth="1"/>
    <col min="3588" max="3588" width="10.5546875" style="53" customWidth="1"/>
    <col min="3589" max="3589" width="9.109375" style="53" customWidth="1"/>
    <col min="3590" max="3590" width="10.88671875" style="53" customWidth="1"/>
    <col min="3591" max="3591" width="10.5546875" style="53" customWidth="1"/>
    <col min="3592" max="3592" width="0" style="53" hidden="1" customWidth="1"/>
    <col min="3593" max="3594" width="10.5546875" style="53" customWidth="1"/>
    <col min="3595" max="3839" width="9.109375" style="53"/>
    <col min="3840" max="3840" width="15.44140625" style="53" customWidth="1"/>
    <col min="3841" max="3841" width="11" style="53" customWidth="1"/>
    <col min="3842" max="3842" width="9.88671875" style="53" customWidth="1"/>
    <col min="3843" max="3843" width="9.5546875" style="53" customWidth="1"/>
    <col min="3844" max="3844" width="10.5546875" style="53" customWidth="1"/>
    <col min="3845" max="3845" width="9.109375" style="53" customWidth="1"/>
    <col min="3846" max="3846" width="10.88671875" style="53" customWidth="1"/>
    <col min="3847" max="3847" width="10.5546875" style="53" customWidth="1"/>
    <col min="3848" max="3848" width="0" style="53" hidden="1" customWidth="1"/>
    <col min="3849" max="3850" width="10.5546875" style="53" customWidth="1"/>
    <col min="3851" max="4095" width="9.109375" style="53"/>
    <col min="4096" max="4096" width="15.44140625" style="53" customWidth="1"/>
    <col min="4097" max="4097" width="11" style="53" customWidth="1"/>
    <col min="4098" max="4098" width="9.88671875" style="53" customWidth="1"/>
    <col min="4099" max="4099" width="9.5546875" style="53" customWidth="1"/>
    <col min="4100" max="4100" width="10.5546875" style="53" customWidth="1"/>
    <col min="4101" max="4101" width="9.109375" style="53" customWidth="1"/>
    <col min="4102" max="4102" width="10.88671875" style="53" customWidth="1"/>
    <col min="4103" max="4103" width="10.5546875" style="53" customWidth="1"/>
    <col min="4104" max="4104" width="0" style="53" hidden="1" customWidth="1"/>
    <col min="4105" max="4106" width="10.5546875" style="53" customWidth="1"/>
    <col min="4107" max="4351" width="9.109375" style="53"/>
    <col min="4352" max="4352" width="15.44140625" style="53" customWidth="1"/>
    <col min="4353" max="4353" width="11" style="53" customWidth="1"/>
    <col min="4354" max="4354" width="9.88671875" style="53" customWidth="1"/>
    <col min="4355" max="4355" width="9.5546875" style="53" customWidth="1"/>
    <col min="4356" max="4356" width="10.5546875" style="53" customWidth="1"/>
    <col min="4357" max="4357" width="9.109375" style="53" customWidth="1"/>
    <col min="4358" max="4358" width="10.88671875" style="53" customWidth="1"/>
    <col min="4359" max="4359" width="10.5546875" style="53" customWidth="1"/>
    <col min="4360" max="4360" width="0" style="53" hidden="1" customWidth="1"/>
    <col min="4361" max="4362" width="10.5546875" style="53" customWidth="1"/>
    <col min="4363" max="4607" width="9.109375" style="53"/>
    <col min="4608" max="4608" width="15.44140625" style="53" customWidth="1"/>
    <col min="4609" max="4609" width="11" style="53" customWidth="1"/>
    <col min="4610" max="4610" width="9.88671875" style="53" customWidth="1"/>
    <col min="4611" max="4611" width="9.5546875" style="53" customWidth="1"/>
    <col min="4612" max="4612" width="10.5546875" style="53" customWidth="1"/>
    <col min="4613" max="4613" width="9.109375" style="53" customWidth="1"/>
    <col min="4614" max="4614" width="10.88671875" style="53" customWidth="1"/>
    <col min="4615" max="4615" width="10.5546875" style="53" customWidth="1"/>
    <col min="4616" max="4616" width="0" style="53" hidden="1" customWidth="1"/>
    <col min="4617" max="4618" width="10.5546875" style="53" customWidth="1"/>
    <col min="4619" max="4863" width="9.109375" style="53"/>
    <col min="4864" max="4864" width="15.44140625" style="53" customWidth="1"/>
    <col min="4865" max="4865" width="11" style="53" customWidth="1"/>
    <col min="4866" max="4866" width="9.88671875" style="53" customWidth="1"/>
    <col min="4867" max="4867" width="9.5546875" style="53" customWidth="1"/>
    <col min="4868" max="4868" width="10.5546875" style="53" customWidth="1"/>
    <col min="4869" max="4869" width="9.109375" style="53" customWidth="1"/>
    <col min="4870" max="4870" width="10.88671875" style="53" customWidth="1"/>
    <col min="4871" max="4871" width="10.5546875" style="53" customWidth="1"/>
    <col min="4872" max="4872" width="0" style="53" hidden="1" customWidth="1"/>
    <col min="4873" max="4874" width="10.5546875" style="53" customWidth="1"/>
    <col min="4875" max="5119" width="9.109375" style="53"/>
    <col min="5120" max="5120" width="15.44140625" style="53" customWidth="1"/>
    <col min="5121" max="5121" width="11" style="53" customWidth="1"/>
    <col min="5122" max="5122" width="9.88671875" style="53" customWidth="1"/>
    <col min="5123" max="5123" width="9.5546875" style="53" customWidth="1"/>
    <col min="5124" max="5124" width="10.5546875" style="53" customWidth="1"/>
    <col min="5125" max="5125" width="9.109375" style="53" customWidth="1"/>
    <col min="5126" max="5126" width="10.88671875" style="53" customWidth="1"/>
    <col min="5127" max="5127" width="10.5546875" style="53" customWidth="1"/>
    <col min="5128" max="5128" width="0" style="53" hidden="1" customWidth="1"/>
    <col min="5129" max="5130" width="10.5546875" style="53" customWidth="1"/>
    <col min="5131" max="5375" width="9.109375" style="53"/>
    <col min="5376" max="5376" width="15.44140625" style="53" customWidth="1"/>
    <col min="5377" max="5377" width="11" style="53" customWidth="1"/>
    <col min="5378" max="5378" width="9.88671875" style="53" customWidth="1"/>
    <col min="5379" max="5379" width="9.5546875" style="53" customWidth="1"/>
    <col min="5380" max="5380" width="10.5546875" style="53" customWidth="1"/>
    <col min="5381" max="5381" width="9.109375" style="53" customWidth="1"/>
    <col min="5382" max="5382" width="10.88671875" style="53" customWidth="1"/>
    <col min="5383" max="5383" width="10.5546875" style="53" customWidth="1"/>
    <col min="5384" max="5384" width="0" style="53" hidden="1" customWidth="1"/>
    <col min="5385" max="5386" width="10.5546875" style="53" customWidth="1"/>
    <col min="5387" max="5631" width="9.109375" style="53"/>
    <col min="5632" max="5632" width="15.44140625" style="53" customWidth="1"/>
    <col min="5633" max="5633" width="11" style="53" customWidth="1"/>
    <col min="5634" max="5634" width="9.88671875" style="53" customWidth="1"/>
    <col min="5635" max="5635" width="9.5546875" style="53" customWidth="1"/>
    <col min="5636" max="5636" width="10.5546875" style="53" customWidth="1"/>
    <col min="5637" max="5637" width="9.109375" style="53" customWidth="1"/>
    <col min="5638" max="5638" width="10.88671875" style="53" customWidth="1"/>
    <col min="5639" max="5639" width="10.5546875" style="53" customWidth="1"/>
    <col min="5640" max="5640" width="0" style="53" hidden="1" customWidth="1"/>
    <col min="5641" max="5642" width="10.5546875" style="53" customWidth="1"/>
    <col min="5643" max="5887" width="9.109375" style="53"/>
    <col min="5888" max="5888" width="15.44140625" style="53" customWidth="1"/>
    <col min="5889" max="5889" width="11" style="53" customWidth="1"/>
    <col min="5890" max="5890" width="9.88671875" style="53" customWidth="1"/>
    <col min="5891" max="5891" width="9.5546875" style="53" customWidth="1"/>
    <col min="5892" max="5892" width="10.5546875" style="53" customWidth="1"/>
    <col min="5893" max="5893" width="9.109375" style="53" customWidth="1"/>
    <col min="5894" max="5894" width="10.88671875" style="53" customWidth="1"/>
    <col min="5895" max="5895" width="10.5546875" style="53" customWidth="1"/>
    <col min="5896" max="5896" width="0" style="53" hidden="1" customWidth="1"/>
    <col min="5897" max="5898" width="10.5546875" style="53" customWidth="1"/>
    <col min="5899" max="6143" width="9.109375" style="53"/>
    <col min="6144" max="6144" width="15.44140625" style="53" customWidth="1"/>
    <col min="6145" max="6145" width="11" style="53" customWidth="1"/>
    <col min="6146" max="6146" width="9.88671875" style="53" customWidth="1"/>
    <col min="6147" max="6147" width="9.5546875" style="53" customWidth="1"/>
    <col min="6148" max="6148" width="10.5546875" style="53" customWidth="1"/>
    <col min="6149" max="6149" width="9.109375" style="53" customWidth="1"/>
    <col min="6150" max="6150" width="10.88671875" style="53" customWidth="1"/>
    <col min="6151" max="6151" width="10.5546875" style="53" customWidth="1"/>
    <col min="6152" max="6152" width="0" style="53" hidden="1" customWidth="1"/>
    <col min="6153" max="6154" width="10.5546875" style="53" customWidth="1"/>
    <col min="6155" max="6399" width="9.109375" style="53"/>
    <col min="6400" max="6400" width="15.44140625" style="53" customWidth="1"/>
    <col min="6401" max="6401" width="11" style="53" customWidth="1"/>
    <col min="6402" max="6402" width="9.88671875" style="53" customWidth="1"/>
    <col min="6403" max="6403" width="9.5546875" style="53" customWidth="1"/>
    <col min="6404" max="6404" width="10.5546875" style="53" customWidth="1"/>
    <col min="6405" max="6405" width="9.109375" style="53" customWidth="1"/>
    <col min="6406" max="6406" width="10.88671875" style="53" customWidth="1"/>
    <col min="6407" max="6407" width="10.5546875" style="53" customWidth="1"/>
    <col min="6408" max="6408" width="0" style="53" hidden="1" customWidth="1"/>
    <col min="6409" max="6410" width="10.5546875" style="53" customWidth="1"/>
    <col min="6411" max="6655" width="9.109375" style="53"/>
    <col min="6656" max="6656" width="15.44140625" style="53" customWidth="1"/>
    <col min="6657" max="6657" width="11" style="53" customWidth="1"/>
    <col min="6658" max="6658" width="9.88671875" style="53" customWidth="1"/>
    <col min="6659" max="6659" width="9.5546875" style="53" customWidth="1"/>
    <col min="6660" max="6660" width="10.5546875" style="53" customWidth="1"/>
    <col min="6661" max="6661" width="9.109375" style="53" customWidth="1"/>
    <col min="6662" max="6662" width="10.88671875" style="53" customWidth="1"/>
    <col min="6663" max="6663" width="10.5546875" style="53" customWidth="1"/>
    <col min="6664" max="6664" width="0" style="53" hidden="1" customWidth="1"/>
    <col min="6665" max="6666" width="10.5546875" style="53" customWidth="1"/>
    <col min="6667" max="6911" width="9.109375" style="53"/>
    <col min="6912" max="6912" width="15.44140625" style="53" customWidth="1"/>
    <col min="6913" max="6913" width="11" style="53" customWidth="1"/>
    <col min="6914" max="6914" width="9.88671875" style="53" customWidth="1"/>
    <col min="6915" max="6915" width="9.5546875" style="53" customWidth="1"/>
    <col min="6916" max="6916" width="10.5546875" style="53" customWidth="1"/>
    <col min="6917" max="6917" width="9.109375" style="53" customWidth="1"/>
    <col min="6918" max="6918" width="10.88671875" style="53" customWidth="1"/>
    <col min="6919" max="6919" width="10.5546875" style="53" customWidth="1"/>
    <col min="6920" max="6920" width="0" style="53" hidden="1" customWidth="1"/>
    <col min="6921" max="6922" width="10.5546875" style="53" customWidth="1"/>
    <col min="6923" max="7167" width="9.109375" style="53"/>
    <col min="7168" max="7168" width="15.44140625" style="53" customWidth="1"/>
    <col min="7169" max="7169" width="11" style="53" customWidth="1"/>
    <col min="7170" max="7170" width="9.88671875" style="53" customWidth="1"/>
    <col min="7171" max="7171" width="9.5546875" style="53" customWidth="1"/>
    <col min="7172" max="7172" width="10.5546875" style="53" customWidth="1"/>
    <col min="7173" max="7173" width="9.109375" style="53" customWidth="1"/>
    <col min="7174" max="7174" width="10.88671875" style="53" customWidth="1"/>
    <col min="7175" max="7175" width="10.5546875" style="53" customWidth="1"/>
    <col min="7176" max="7176" width="0" style="53" hidden="1" customWidth="1"/>
    <col min="7177" max="7178" width="10.5546875" style="53" customWidth="1"/>
    <col min="7179" max="7423" width="9.109375" style="53"/>
    <col min="7424" max="7424" width="15.44140625" style="53" customWidth="1"/>
    <col min="7425" max="7425" width="11" style="53" customWidth="1"/>
    <col min="7426" max="7426" width="9.88671875" style="53" customWidth="1"/>
    <col min="7427" max="7427" width="9.5546875" style="53" customWidth="1"/>
    <col min="7428" max="7428" width="10.5546875" style="53" customWidth="1"/>
    <col min="7429" max="7429" width="9.109375" style="53" customWidth="1"/>
    <col min="7430" max="7430" width="10.88671875" style="53" customWidth="1"/>
    <col min="7431" max="7431" width="10.5546875" style="53" customWidth="1"/>
    <col min="7432" max="7432" width="0" style="53" hidden="1" customWidth="1"/>
    <col min="7433" max="7434" width="10.5546875" style="53" customWidth="1"/>
    <col min="7435" max="7679" width="9.109375" style="53"/>
    <col min="7680" max="7680" width="15.44140625" style="53" customWidth="1"/>
    <col min="7681" max="7681" width="11" style="53" customWidth="1"/>
    <col min="7682" max="7682" width="9.88671875" style="53" customWidth="1"/>
    <col min="7683" max="7683" width="9.5546875" style="53" customWidth="1"/>
    <col min="7684" max="7684" width="10.5546875" style="53" customWidth="1"/>
    <col min="7685" max="7685" width="9.109375" style="53" customWidth="1"/>
    <col min="7686" max="7686" width="10.88671875" style="53" customWidth="1"/>
    <col min="7687" max="7687" width="10.5546875" style="53" customWidth="1"/>
    <col min="7688" max="7688" width="0" style="53" hidden="1" customWidth="1"/>
    <col min="7689" max="7690" width="10.5546875" style="53" customWidth="1"/>
    <col min="7691" max="7935" width="9.109375" style="53"/>
    <col min="7936" max="7936" width="15.44140625" style="53" customWidth="1"/>
    <col min="7937" max="7937" width="11" style="53" customWidth="1"/>
    <col min="7938" max="7938" width="9.88671875" style="53" customWidth="1"/>
    <col min="7939" max="7939" width="9.5546875" style="53" customWidth="1"/>
    <col min="7940" max="7940" width="10.5546875" style="53" customWidth="1"/>
    <col min="7941" max="7941" width="9.109375" style="53" customWidth="1"/>
    <col min="7942" max="7942" width="10.88671875" style="53" customWidth="1"/>
    <col min="7943" max="7943" width="10.5546875" style="53" customWidth="1"/>
    <col min="7944" max="7944" width="0" style="53" hidden="1" customWidth="1"/>
    <col min="7945" max="7946" width="10.5546875" style="53" customWidth="1"/>
    <col min="7947" max="8191" width="9.109375" style="53"/>
    <col min="8192" max="8192" width="15.44140625" style="53" customWidth="1"/>
    <col min="8193" max="8193" width="11" style="53" customWidth="1"/>
    <col min="8194" max="8194" width="9.88671875" style="53" customWidth="1"/>
    <col min="8195" max="8195" width="9.5546875" style="53" customWidth="1"/>
    <col min="8196" max="8196" width="10.5546875" style="53" customWidth="1"/>
    <col min="8197" max="8197" width="9.109375" style="53" customWidth="1"/>
    <col min="8198" max="8198" width="10.88671875" style="53" customWidth="1"/>
    <col min="8199" max="8199" width="10.5546875" style="53" customWidth="1"/>
    <col min="8200" max="8200" width="0" style="53" hidden="1" customWidth="1"/>
    <col min="8201" max="8202" width="10.5546875" style="53" customWidth="1"/>
    <col min="8203" max="8447" width="9.109375" style="53"/>
    <col min="8448" max="8448" width="15.44140625" style="53" customWidth="1"/>
    <col min="8449" max="8449" width="11" style="53" customWidth="1"/>
    <col min="8450" max="8450" width="9.88671875" style="53" customWidth="1"/>
    <col min="8451" max="8451" width="9.5546875" style="53" customWidth="1"/>
    <col min="8452" max="8452" width="10.5546875" style="53" customWidth="1"/>
    <col min="8453" max="8453" width="9.109375" style="53" customWidth="1"/>
    <col min="8454" max="8454" width="10.88671875" style="53" customWidth="1"/>
    <col min="8455" max="8455" width="10.5546875" style="53" customWidth="1"/>
    <col min="8456" max="8456" width="0" style="53" hidden="1" customWidth="1"/>
    <col min="8457" max="8458" width="10.5546875" style="53" customWidth="1"/>
    <col min="8459" max="8703" width="9.109375" style="53"/>
    <col min="8704" max="8704" width="15.44140625" style="53" customWidth="1"/>
    <col min="8705" max="8705" width="11" style="53" customWidth="1"/>
    <col min="8706" max="8706" width="9.88671875" style="53" customWidth="1"/>
    <col min="8707" max="8707" width="9.5546875" style="53" customWidth="1"/>
    <col min="8708" max="8708" width="10.5546875" style="53" customWidth="1"/>
    <col min="8709" max="8709" width="9.109375" style="53" customWidth="1"/>
    <col min="8710" max="8710" width="10.88671875" style="53" customWidth="1"/>
    <col min="8711" max="8711" width="10.5546875" style="53" customWidth="1"/>
    <col min="8712" max="8712" width="0" style="53" hidden="1" customWidth="1"/>
    <col min="8713" max="8714" width="10.5546875" style="53" customWidth="1"/>
    <col min="8715" max="8959" width="9.109375" style="53"/>
    <col min="8960" max="8960" width="15.44140625" style="53" customWidth="1"/>
    <col min="8961" max="8961" width="11" style="53" customWidth="1"/>
    <col min="8962" max="8962" width="9.88671875" style="53" customWidth="1"/>
    <col min="8963" max="8963" width="9.5546875" style="53" customWidth="1"/>
    <col min="8964" max="8964" width="10.5546875" style="53" customWidth="1"/>
    <col min="8965" max="8965" width="9.109375" style="53" customWidth="1"/>
    <col min="8966" max="8966" width="10.88671875" style="53" customWidth="1"/>
    <col min="8967" max="8967" width="10.5546875" style="53" customWidth="1"/>
    <col min="8968" max="8968" width="0" style="53" hidden="1" customWidth="1"/>
    <col min="8969" max="8970" width="10.5546875" style="53" customWidth="1"/>
    <col min="8971" max="9215" width="9.109375" style="53"/>
    <col min="9216" max="9216" width="15.44140625" style="53" customWidth="1"/>
    <col min="9217" max="9217" width="11" style="53" customWidth="1"/>
    <col min="9218" max="9218" width="9.88671875" style="53" customWidth="1"/>
    <col min="9219" max="9219" width="9.5546875" style="53" customWidth="1"/>
    <col min="9220" max="9220" width="10.5546875" style="53" customWidth="1"/>
    <col min="9221" max="9221" width="9.109375" style="53" customWidth="1"/>
    <col min="9222" max="9222" width="10.88671875" style="53" customWidth="1"/>
    <col min="9223" max="9223" width="10.5546875" style="53" customWidth="1"/>
    <col min="9224" max="9224" width="0" style="53" hidden="1" customWidth="1"/>
    <col min="9225" max="9226" width="10.5546875" style="53" customWidth="1"/>
    <col min="9227" max="9471" width="9.109375" style="53"/>
    <col min="9472" max="9472" width="15.44140625" style="53" customWidth="1"/>
    <col min="9473" max="9473" width="11" style="53" customWidth="1"/>
    <col min="9474" max="9474" width="9.88671875" style="53" customWidth="1"/>
    <col min="9475" max="9475" width="9.5546875" style="53" customWidth="1"/>
    <col min="9476" max="9476" width="10.5546875" style="53" customWidth="1"/>
    <col min="9477" max="9477" width="9.109375" style="53" customWidth="1"/>
    <col min="9478" max="9478" width="10.88671875" style="53" customWidth="1"/>
    <col min="9479" max="9479" width="10.5546875" style="53" customWidth="1"/>
    <col min="9480" max="9480" width="0" style="53" hidden="1" customWidth="1"/>
    <col min="9481" max="9482" width="10.5546875" style="53" customWidth="1"/>
    <col min="9483" max="9727" width="9.109375" style="53"/>
    <col min="9728" max="9728" width="15.44140625" style="53" customWidth="1"/>
    <col min="9729" max="9729" width="11" style="53" customWidth="1"/>
    <col min="9730" max="9730" width="9.88671875" style="53" customWidth="1"/>
    <col min="9731" max="9731" width="9.5546875" style="53" customWidth="1"/>
    <col min="9732" max="9732" width="10.5546875" style="53" customWidth="1"/>
    <col min="9733" max="9733" width="9.109375" style="53" customWidth="1"/>
    <col min="9734" max="9734" width="10.88671875" style="53" customWidth="1"/>
    <col min="9735" max="9735" width="10.5546875" style="53" customWidth="1"/>
    <col min="9736" max="9736" width="0" style="53" hidden="1" customWidth="1"/>
    <col min="9737" max="9738" width="10.5546875" style="53" customWidth="1"/>
    <col min="9739" max="9983" width="9.109375" style="53"/>
    <col min="9984" max="9984" width="15.44140625" style="53" customWidth="1"/>
    <col min="9985" max="9985" width="11" style="53" customWidth="1"/>
    <col min="9986" max="9986" width="9.88671875" style="53" customWidth="1"/>
    <col min="9987" max="9987" width="9.5546875" style="53" customWidth="1"/>
    <col min="9988" max="9988" width="10.5546875" style="53" customWidth="1"/>
    <col min="9989" max="9989" width="9.109375" style="53" customWidth="1"/>
    <col min="9990" max="9990" width="10.88671875" style="53" customWidth="1"/>
    <col min="9991" max="9991" width="10.5546875" style="53" customWidth="1"/>
    <col min="9992" max="9992" width="0" style="53" hidden="1" customWidth="1"/>
    <col min="9993" max="9994" width="10.5546875" style="53" customWidth="1"/>
    <col min="9995" max="10239" width="9.109375" style="53"/>
    <col min="10240" max="10240" width="15.44140625" style="53" customWidth="1"/>
    <col min="10241" max="10241" width="11" style="53" customWidth="1"/>
    <col min="10242" max="10242" width="9.88671875" style="53" customWidth="1"/>
    <col min="10243" max="10243" width="9.5546875" style="53" customWidth="1"/>
    <col min="10244" max="10244" width="10.5546875" style="53" customWidth="1"/>
    <col min="10245" max="10245" width="9.109375" style="53" customWidth="1"/>
    <col min="10246" max="10246" width="10.88671875" style="53" customWidth="1"/>
    <col min="10247" max="10247" width="10.5546875" style="53" customWidth="1"/>
    <col min="10248" max="10248" width="0" style="53" hidden="1" customWidth="1"/>
    <col min="10249" max="10250" width="10.5546875" style="53" customWidth="1"/>
    <col min="10251" max="10495" width="9.109375" style="53"/>
    <col min="10496" max="10496" width="15.44140625" style="53" customWidth="1"/>
    <col min="10497" max="10497" width="11" style="53" customWidth="1"/>
    <col min="10498" max="10498" width="9.88671875" style="53" customWidth="1"/>
    <col min="10499" max="10499" width="9.5546875" style="53" customWidth="1"/>
    <col min="10500" max="10500" width="10.5546875" style="53" customWidth="1"/>
    <col min="10501" max="10501" width="9.109375" style="53" customWidth="1"/>
    <col min="10502" max="10502" width="10.88671875" style="53" customWidth="1"/>
    <col min="10503" max="10503" width="10.5546875" style="53" customWidth="1"/>
    <col min="10504" max="10504" width="0" style="53" hidden="1" customWidth="1"/>
    <col min="10505" max="10506" width="10.5546875" style="53" customWidth="1"/>
    <col min="10507" max="10751" width="9.109375" style="53"/>
    <col min="10752" max="10752" width="15.44140625" style="53" customWidth="1"/>
    <col min="10753" max="10753" width="11" style="53" customWidth="1"/>
    <col min="10754" max="10754" width="9.88671875" style="53" customWidth="1"/>
    <col min="10755" max="10755" width="9.5546875" style="53" customWidth="1"/>
    <col min="10756" max="10756" width="10.5546875" style="53" customWidth="1"/>
    <col min="10757" max="10757" width="9.109375" style="53" customWidth="1"/>
    <col min="10758" max="10758" width="10.88671875" style="53" customWidth="1"/>
    <col min="10759" max="10759" width="10.5546875" style="53" customWidth="1"/>
    <col min="10760" max="10760" width="0" style="53" hidden="1" customWidth="1"/>
    <col min="10761" max="10762" width="10.5546875" style="53" customWidth="1"/>
    <col min="10763" max="11007" width="9.109375" style="53"/>
    <col min="11008" max="11008" width="15.44140625" style="53" customWidth="1"/>
    <col min="11009" max="11009" width="11" style="53" customWidth="1"/>
    <col min="11010" max="11010" width="9.88671875" style="53" customWidth="1"/>
    <col min="11011" max="11011" width="9.5546875" style="53" customWidth="1"/>
    <col min="11012" max="11012" width="10.5546875" style="53" customWidth="1"/>
    <col min="11013" max="11013" width="9.109375" style="53" customWidth="1"/>
    <col min="11014" max="11014" width="10.88671875" style="53" customWidth="1"/>
    <col min="11015" max="11015" width="10.5546875" style="53" customWidth="1"/>
    <col min="11016" max="11016" width="0" style="53" hidden="1" customWidth="1"/>
    <col min="11017" max="11018" width="10.5546875" style="53" customWidth="1"/>
    <col min="11019" max="11263" width="9.109375" style="53"/>
    <col min="11264" max="11264" width="15.44140625" style="53" customWidth="1"/>
    <col min="11265" max="11265" width="11" style="53" customWidth="1"/>
    <col min="11266" max="11266" width="9.88671875" style="53" customWidth="1"/>
    <col min="11267" max="11267" width="9.5546875" style="53" customWidth="1"/>
    <col min="11268" max="11268" width="10.5546875" style="53" customWidth="1"/>
    <col min="11269" max="11269" width="9.109375" style="53" customWidth="1"/>
    <col min="11270" max="11270" width="10.88671875" style="53" customWidth="1"/>
    <col min="11271" max="11271" width="10.5546875" style="53" customWidth="1"/>
    <col min="11272" max="11272" width="0" style="53" hidden="1" customWidth="1"/>
    <col min="11273" max="11274" width="10.5546875" style="53" customWidth="1"/>
    <col min="11275" max="11519" width="9.109375" style="53"/>
    <col min="11520" max="11520" width="15.44140625" style="53" customWidth="1"/>
    <col min="11521" max="11521" width="11" style="53" customWidth="1"/>
    <col min="11522" max="11522" width="9.88671875" style="53" customWidth="1"/>
    <col min="11523" max="11523" width="9.5546875" style="53" customWidth="1"/>
    <col min="11524" max="11524" width="10.5546875" style="53" customWidth="1"/>
    <col min="11525" max="11525" width="9.109375" style="53" customWidth="1"/>
    <col min="11526" max="11526" width="10.88671875" style="53" customWidth="1"/>
    <col min="11527" max="11527" width="10.5546875" style="53" customWidth="1"/>
    <col min="11528" max="11528" width="0" style="53" hidden="1" customWidth="1"/>
    <col min="11529" max="11530" width="10.5546875" style="53" customWidth="1"/>
    <col min="11531" max="11775" width="9.109375" style="53"/>
    <col min="11776" max="11776" width="15.44140625" style="53" customWidth="1"/>
    <col min="11777" max="11777" width="11" style="53" customWidth="1"/>
    <col min="11778" max="11778" width="9.88671875" style="53" customWidth="1"/>
    <col min="11779" max="11779" width="9.5546875" style="53" customWidth="1"/>
    <col min="11780" max="11780" width="10.5546875" style="53" customWidth="1"/>
    <col min="11781" max="11781" width="9.109375" style="53" customWidth="1"/>
    <col min="11782" max="11782" width="10.88671875" style="53" customWidth="1"/>
    <col min="11783" max="11783" width="10.5546875" style="53" customWidth="1"/>
    <col min="11784" max="11784" width="0" style="53" hidden="1" customWidth="1"/>
    <col min="11785" max="11786" width="10.5546875" style="53" customWidth="1"/>
    <col min="11787" max="12031" width="9.109375" style="53"/>
    <col min="12032" max="12032" width="15.44140625" style="53" customWidth="1"/>
    <col min="12033" max="12033" width="11" style="53" customWidth="1"/>
    <col min="12034" max="12034" width="9.88671875" style="53" customWidth="1"/>
    <col min="12035" max="12035" width="9.5546875" style="53" customWidth="1"/>
    <col min="12036" max="12036" width="10.5546875" style="53" customWidth="1"/>
    <col min="12037" max="12037" width="9.109375" style="53" customWidth="1"/>
    <col min="12038" max="12038" width="10.88671875" style="53" customWidth="1"/>
    <col min="12039" max="12039" width="10.5546875" style="53" customWidth="1"/>
    <col min="12040" max="12040" width="0" style="53" hidden="1" customWidth="1"/>
    <col min="12041" max="12042" width="10.5546875" style="53" customWidth="1"/>
    <col min="12043" max="12287" width="9.109375" style="53"/>
    <col min="12288" max="12288" width="15.44140625" style="53" customWidth="1"/>
    <col min="12289" max="12289" width="11" style="53" customWidth="1"/>
    <col min="12290" max="12290" width="9.88671875" style="53" customWidth="1"/>
    <col min="12291" max="12291" width="9.5546875" style="53" customWidth="1"/>
    <col min="12292" max="12292" width="10.5546875" style="53" customWidth="1"/>
    <col min="12293" max="12293" width="9.109375" style="53" customWidth="1"/>
    <col min="12294" max="12294" width="10.88671875" style="53" customWidth="1"/>
    <col min="12295" max="12295" width="10.5546875" style="53" customWidth="1"/>
    <col min="12296" max="12296" width="0" style="53" hidden="1" customWidth="1"/>
    <col min="12297" max="12298" width="10.5546875" style="53" customWidth="1"/>
    <col min="12299" max="12543" width="9.109375" style="53"/>
    <col min="12544" max="12544" width="15.44140625" style="53" customWidth="1"/>
    <col min="12545" max="12545" width="11" style="53" customWidth="1"/>
    <col min="12546" max="12546" width="9.88671875" style="53" customWidth="1"/>
    <col min="12547" max="12547" width="9.5546875" style="53" customWidth="1"/>
    <col min="12548" max="12548" width="10.5546875" style="53" customWidth="1"/>
    <col min="12549" max="12549" width="9.109375" style="53" customWidth="1"/>
    <col min="12550" max="12550" width="10.88671875" style="53" customWidth="1"/>
    <col min="12551" max="12551" width="10.5546875" style="53" customWidth="1"/>
    <col min="12552" max="12552" width="0" style="53" hidden="1" customWidth="1"/>
    <col min="12553" max="12554" width="10.5546875" style="53" customWidth="1"/>
    <col min="12555" max="12799" width="9.109375" style="53"/>
    <col min="12800" max="12800" width="15.44140625" style="53" customWidth="1"/>
    <col min="12801" max="12801" width="11" style="53" customWidth="1"/>
    <col min="12802" max="12802" width="9.88671875" style="53" customWidth="1"/>
    <col min="12803" max="12803" width="9.5546875" style="53" customWidth="1"/>
    <col min="12804" max="12804" width="10.5546875" style="53" customWidth="1"/>
    <col min="12805" max="12805" width="9.109375" style="53" customWidth="1"/>
    <col min="12806" max="12806" width="10.88671875" style="53" customWidth="1"/>
    <col min="12807" max="12807" width="10.5546875" style="53" customWidth="1"/>
    <col min="12808" max="12808" width="0" style="53" hidden="1" customWidth="1"/>
    <col min="12809" max="12810" width="10.5546875" style="53" customWidth="1"/>
    <col min="12811" max="13055" width="9.109375" style="53"/>
    <col min="13056" max="13056" width="15.44140625" style="53" customWidth="1"/>
    <col min="13057" max="13057" width="11" style="53" customWidth="1"/>
    <col min="13058" max="13058" width="9.88671875" style="53" customWidth="1"/>
    <col min="13059" max="13059" width="9.5546875" style="53" customWidth="1"/>
    <col min="13060" max="13060" width="10.5546875" style="53" customWidth="1"/>
    <col min="13061" max="13061" width="9.109375" style="53" customWidth="1"/>
    <col min="13062" max="13062" width="10.88671875" style="53" customWidth="1"/>
    <col min="13063" max="13063" width="10.5546875" style="53" customWidth="1"/>
    <col min="13064" max="13064" width="0" style="53" hidden="1" customWidth="1"/>
    <col min="13065" max="13066" width="10.5546875" style="53" customWidth="1"/>
    <col min="13067" max="13311" width="9.109375" style="53"/>
    <col min="13312" max="13312" width="15.44140625" style="53" customWidth="1"/>
    <col min="13313" max="13313" width="11" style="53" customWidth="1"/>
    <col min="13314" max="13314" width="9.88671875" style="53" customWidth="1"/>
    <col min="13315" max="13315" width="9.5546875" style="53" customWidth="1"/>
    <col min="13316" max="13316" width="10.5546875" style="53" customWidth="1"/>
    <col min="13317" max="13317" width="9.109375" style="53" customWidth="1"/>
    <col min="13318" max="13318" width="10.88671875" style="53" customWidth="1"/>
    <col min="13319" max="13319" width="10.5546875" style="53" customWidth="1"/>
    <col min="13320" max="13320" width="0" style="53" hidden="1" customWidth="1"/>
    <col min="13321" max="13322" width="10.5546875" style="53" customWidth="1"/>
    <col min="13323" max="13567" width="9.109375" style="53"/>
    <col min="13568" max="13568" width="15.44140625" style="53" customWidth="1"/>
    <col min="13569" max="13569" width="11" style="53" customWidth="1"/>
    <col min="13570" max="13570" width="9.88671875" style="53" customWidth="1"/>
    <col min="13571" max="13571" width="9.5546875" style="53" customWidth="1"/>
    <col min="13572" max="13572" width="10.5546875" style="53" customWidth="1"/>
    <col min="13573" max="13573" width="9.109375" style="53" customWidth="1"/>
    <col min="13574" max="13574" width="10.88671875" style="53" customWidth="1"/>
    <col min="13575" max="13575" width="10.5546875" style="53" customWidth="1"/>
    <col min="13576" max="13576" width="0" style="53" hidden="1" customWidth="1"/>
    <col min="13577" max="13578" width="10.5546875" style="53" customWidth="1"/>
    <col min="13579" max="13823" width="9.109375" style="53"/>
    <col min="13824" max="13824" width="15.44140625" style="53" customWidth="1"/>
    <col min="13825" max="13825" width="11" style="53" customWidth="1"/>
    <col min="13826" max="13826" width="9.88671875" style="53" customWidth="1"/>
    <col min="13827" max="13827" width="9.5546875" style="53" customWidth="1"/>
    <col min="13828" max="13828" width="10.5546875" style="53" customWidth="1"/>
    <col min="13829" max="13829" width="9.109375" style="53" customWidth="1"/>
    <col min="13830" max="13830" width="10.88671875" style="53" customWidth="1"/>
    <col min="13831" max="13831" width="10.5546875" style="53" customWidth="1"/>
    <col min="13832" max="13832" width="0" style="53" hidden="1" customWidth="1"/>
    <col min="13833" max="13834" width="10.5546875" style="53" customWidth="1"/>
    <col min="13835" max="14079" width="9.109375" style="53"/>
    <col min="14080" max="14080" width="15.44140625" style="53" customWidth="1"/>
    <col min="14081" max="14081" width="11" style="53" customWidth="1"/>
    <col min="14082" max="14082" width="9.88671875" style="53" customWidth="1"/>
    <col min="14083" max="14083" width="9.5546875" style="53" customWidth="1"/>
    <col min="14084" max="14084" width="10.5546875" style="53" customWidth="1"/>
    <col min="14085" max="14085" width="9.109375" style="53" customWidth="1"/>
    <col min="14086" max="14086" width="10.88671875" style="53" customWidth="1"/>
    <col min="14087" max="14087" width="10.5546875" style="53" customWidth="1"/>
    <col min="14088" max="14088" width="0" style="53" hidden="1" customWidth="1"/>
    <col min="14089" max="14090" width="10.5546875" style="53" customWidth="1"/>
    <col min="14091" max="14335" width="9.109375" style="53"/>
    <col min="14336" max="14336" width="15.44140625" style="53" customWidth="1"/>
    <col min="14337" max="14337" width="11" style="53" customWidth="1"/>
    <col min="14338" max="14338" width="9.88671875" style="53" customWidth="1"/>
    <col min="14339" max="14339" width="9.5546875" style="53" customWidth="1"/>
    <col min="14340" max="14340" width="10.5546875" style="53" customWidth="1"/>
    <col min="14341" max="14341" width="9.109375" style="53" customWidth="1"/>
    <col min="14342" max="14342" width="10.88671875" style="53" customWidth="1"/>
    <col min="14343" max="14343" width="10.5546875" style="53" customWidth="1"/>
    <col min="14344" max="14344" width="0" style="53" hidden="1" customWidth="1"/>
    <col min="14345" max="14346" width="10.5546875" style="53" customWidth="1"/>
    <col min="14347" max="14591" width="9.109375" style="53"/>
    <col min="14592" max="14592" width="15.44140625" style="53" customWidth="1"/>
    <col min="14593" max="14593" width="11" style="53" customWidth="1"/>
    <col min="14594" max="14594" width="9.88671875" style="53" customWidth="1"/>
    <col min="14595" max="14595" width="9.5546875" style="53" customWidth="1"/>
    <col min="14596" max="14596" width="10.5546875" style="53" customWidth="1"/>
    <col min="14597" max="14597" width="9.109375" style="53" customWidth="1"/>
    <col min="14598" max="14598" width="10.88671875" style="53" customWidth="1"/>
    <col min="14599" max="14599" width="10.5546875" style="53" customWidth="1"/>
    <col min="14600" max="14600" width="0" style="53" hidden="1" customWidth="1"/>
    <col min="14601" max="14602" width="10.5546875" style="53" customWidth="1"/>
    <col min="14603" max="14847" width="9.109375" style="53"/>
    <col min="14848" max="14848" width="15.44140625" style="53" customWidth="1"/>
    <col min="14849" max="14849" width="11" style="53" customWidth="1"/>
    <col min="14850" max="14850" width="9.88671875" style="53" customWidth="1"/>
    <col min="14851" max="14851" width="9.5546875" style="53" customWidth="1"/>
    <col min="14852" max="14852" width="10.5546875" style="53" customWidth="1"/>
    <col min="14853" max="14853" width="9.109375" style="53" customWidth="1"/>
    <col min="14854" max="14854" width="10.88671875" style="53" customWidth="1"/>
    <col min="14855" max="14855" width="10.5546875" style="53" customWidth="1"/>
    <col min="14856" max="14856" width="0" style="53" hidden="1" customWidth="1"/>
    <col min="14857" max="14858" width="10.5546875" style="53" customWidth="1"/>
    <col min="14859" max="15103" width="9.109375" style="53"/>
    <col min="15104" max="15104" width="15.44140625" style="53" customWidth="1"/>
    <col min="15105" max="15105" width="11" style="53" customWidth="1"/>
    <col min="15106" max="15106" width="9.88671875" style="53" customWidth="1"/>
    <col min="15107" max="15107" width="9.5546875" style="53" customWidth="1"/>
    <col min="15108" max="15108" width="10.5546875" style="53" customWidth="1"/>
    <col min="15109" max="15109" width="9.109375" style="53" customWidth="1"/>
    <col min="15110" max="15110" width="10.88671875" style="53" customWidth="1"/>
    <col min="15111" max="15111" width="10.5546875" style="53" customWidth="1"/>
    <col min="15112" max="15112" width="0" style="53" hidden="1" customWidth="1"/>
    <col min="15113" max="15114" width="10.5546875" style="53" customWidth="1"/>
    <col min="15115" max="15359" width="9.109375" style="53"/>
    <col min="15360" max="15360" width="15.44140625" style="53" customWidth="1"/>
    <col min="15361" max="15361" width="11" style="53" customWidth="1"/>
    <col min="15362" max="15362" width="9.88671875" style="53" customWidth="1"/>
    <col min="15363" max="15363" width="9.5546875" style="53" customWidth="1"/>
    <col min="15364" max="15364" width="10.5546875" style="53" customWidth="1"/>
    <col min="15365" max="15365" width="9.109375" style="53" customWidth="1"/>
    <col min="15366" max="15366" width="10.88671875" style="53" customWidth="1"/>
    <col min="15367" max="15367" width="10.5546875" style="53" customWidth="1"/>
    <col min="15368" max="15368" width="0" style="53" hidden="1" customWidth="1"/>
    <col min="15369" max="15370" width="10.5546875" style="53" customWidth="1"/>
    <col min="15371" max="15615" width="9.109375" style="53"/>
    <col min="15616" max="15616" width="15.44140625" style="53" customWidth="1"/>
    <col min="15617" max="15617" width="11" style="53" customWidth="1"/>
    <col min="15618" max="15618" width="9.88671875" style="53" customWidth="1"/>
    <col min="15619" max="15619" width="9.5546875" style="53" customWidth="1"/>
    <col min="15620" max="15620" width="10.5546875" style="53" customWidth="1"/>
    <col min="15621" max="15621" width="9.109375" style="53" customWidth="1"/>
    <col min="15622" max="15622" width="10.88671875" style="53" customWidth="1"/>
    <col min="15623" max="15623" width="10.5546875" style="53" customWidth="1"/>
    <col min="15624" max="15624" width="0" style="53" hidden="1" customWidth="1"/>
    <col min="15625" max="15626" width="10.5546875" style="53" customWidth="1"/>
    <col min="15627" max="15871" width="9.109375" style="53"/>
    <col min="15872" max="15872" width="15.44140625" style="53" customWidth="1"/>
    <col min="15873" max="15873" width="11" style="53" customWidth="1"/>
    <col min="15874" max="15874" width="9.88671875" style="53" customWidth="1"/>
    <col min="15875" max="15875" width="9.5546875" style="53" customWidth="1"/>
    <col min="15876" max="15876" width="10.5546875" style="53" customWidth="1"/>
    <col min="15877" max="15877" width="9.109375" style="53" customWidth="1"/>
    <col min="15878" max="15878" width="10.88671875" style="53" customWidth="1"/>
    <col min="15879" max="15879" width="10.5546875" style="53" customWidth="1"/>
    <col min="15880" max="15880" width="0" style="53" hidden="1" customWidth="1"/>
    <col min="15881" max="15882" width="10.5546875" style="53" customWidth="1"/>
    <col min="15883" max="16127" width="9.109375" style="53"/>
    <col min="16128" max="16128" width="15.44140625" style="53" customWidth="1"/>
    <col min="16129" max="16129" width="11" style="53" customWidth="1"/>
    <col min="16130" max="16130" width="9.88671875" style="53" customWidth="1"/>
    <col min="16131" max="16131" width="9.5546875" style="53" customWidth="1"/>
    <col min="16132" max="16132" width="10.5546875" style="53" customWidth="1"/>
    <col min="16133" max="16133" width="9.109375" style="53" customWidth="1"/>
    <col min="16134" max="16134" width="10.88671875" style="53" customWidth="1"/>
    <col min="16135" max="16135" width="10.5546875" style="53" customWidth="1"/>
    <col min="16136" max="16136" width="0" style="53" hidden="1" customWidth="1"/>
    <col min="16137" max="16138" width="10.5546875" style="53" customWidth="1"/>
    <col min="16139" max="16384" width="9.109375" style="53"/>
  </cols>
  <sheetData>
    <row r="1" spans="1:11" s="215" customFormat="1" x14ac:dyDescent="0.3">
      <c r="A1" s="214" t="str">
        <f>[3]SUM!A1</f>
        <v>CY 2015 ALLOTMENT RELEASES</v>
      </c>
      <c r="B1" s="214"/>
      <c r="C1" s="214"/>
      <c r="K1" s="216"/>
    </row>
    <row r="2" spans="1:11" s="215" customFormat="1" x14ac:dyDescent="0.3">
      <c r="A2" s="217" t="s">
        <v>248</v>
      </c>
      <c r="B2" s="217"/>
      <c r="C2" s="217"/>
      <c r="H2" s="51"/>
      <c r="I2" s="51"/>
    </row>
    <row r="3" spans="1:11" s="215" customFormat="1" x14ac:dyDescent="0.3">
      <c r="A3" s="214" t="str">
        <f>[3]SUM!A3</f>
        <v>January 1-August 31, 2015</v>
      </c>
      <c r="B3" s="214"/>
      <c r="C3" s="214"/>
      <c r="H3" s="218"/>
      <c r="I3" s="218"/>
      <c r="J3" s="219"/>
    </row>
    <row r="4" spans="1:11" s="215" customFormat="1" x14ac:dyDescent="0.3">
      <c r="A4" s="214" t="s">
        <v>0</v>
      </c>
      <c r="B4" s="214"/>
      <c r="C4" s="214"/>
    </row>
    <row r="5" spans="1:11" s="224" customFormat="1" ht="61.5" customHeight="1" x14ac:dyDescent="0.3">
      <c r="A5" s="242" t="s">
        <v>1</v>
      </c>
      <c r="B5" s="220" t="s">
        <v>141</v>
      </c>
      <c r="C5" s="220" t="s">
        <v>142</v>
      </c>
      <c r="D5" s="221" t="s">
        <v>233</v>
      </c>
      <c r="E5" s="220" t="s">
        <v>143</v>
      </c>
      <c r="F5" s="222" t="s">
        <v>144</v>
      </c>
      <c r="G5" s="223" t="s">
        <v>145</v>
      </c>
      <c r="H5" s="223" t="s">
        <v>146</v>
      </c>
      <c r="I5" s="222" t="s">
        <v>249</v>
      </c>
      <c r="J5" s="220" t="s">
        <v>196</v>
      </c>
      <c r="K5" s="243" t="s">
        <v>13</v>
      </c>
    </row>
    <row r="6" spans="1:11" ht="15" customHeight="1" x14ac:dyDescent="0.3">
      <c r="A6" s="225" t="s">
        <v>102</v>
      </c>
      <c r="B6" s="63">
        <f>'[3]NEW GAA'!H7</f>
        <v>0</v>
      </c>
      <c r="C6" s="63">
        <f>'[3]NEW GAA'!L7</f>
        <v>0</v>
      </c>
      <c r="D6" s="63">
        <f>'[3]NEW GAA'!O7</f>
        <v>0</v>
      </c>
      <c r="E6" s="226">
        <f>'[3]NEW GAA'!R7</f>
        <v>0</v>
      </c>
      <c r="F6" s="226">
        <f>'[3]NEW GAA'!V7</f>
        <v>0</v>
      </c>
      <c r="G6" s="62">
        <f>'[3]NEW GAA'!W7</f>
        <v>0</v>
      </c>
      <c r="H6" s="62">
        <f>'[3]NEW GAA'!Z7</f>
        <v>225798</v>
      </c>
      <c r="I6" s="63"/>
      <c r="J6" s="63">
        <f>'[3]NEW GAA'!AJ7</f>
        <v>0</v>
      </c>
      <c r="K6" s="226">
        <f t="shared" ref="K6:K11" si="0">SUM(B6:J6)</f>
        <v>225798</v>
      </c>
    </row>
    <row r="7" spans="1:11" ht="15" customHeight="1" x14ac:dyDescent="0.3">
      <c r="A7" s="56" t="s">
        <v>103</v>
      </c>
      <c r="B7" s="63">
        <f>'[3]NEW GAA'!H8</f>
        <v>0</v>
      </c>
      <c r="C7" s="63">
        <f>'[3]NEW GAA'!L8</f>
        <v>0</v>
      </c>
      <c r="D7" s="63">
        <f>'[3]NEW GAA'!O8</f>
        <v>0</v>
      </c>
      <c r="E7" s="62">
        <f>'[3]NEW GAA'!R8</f>
        <v>22266</v>
      </c>
      <c r="F7" s="62">
        <f>'[3]NEW GAA'!V8</f>
        <v>0</v>
      </c>
      <c r="G7" s="62">
        <f>'[3]NEW GAA'!W8</f>
        <v>7912781</v>
      </c>
      <c r="H7" s="62">
        <f>'[3]NEW GAA'!Z8</f>
        <v>54278</v>
      </c>
      <c r="I7" s="63"/>
      <c r="J7" s="63">
        <f>'[3]NEW GAA'!AJ8</f>
        <v>16818</v>
      </c>
      <c r="K7" s="62">
        <f t="shared" si="0"/>
        <v>8006143</v>
      </c>
    </row>
    <row r="8" spans="1:11" ht="15" customHeight="1" x14ac:dyDescent="0.3">
      <c r="A8" s="56" t="s">
        <v>104</v>
      </c>
      <c r="B8" s="63">
        <f>'[3]NEW GAA'!H9</f>
        <v>0</v>
      </c>
      <c r="C8" s="63">
        <f>'[3]NEW GAA'!L9</f>
        <v>0</v>
      </c>
      <c r="D8" s="63">
        <f>'[3]NEW GAA'!O9</f>
        <v>0</v>
      </c>
      <c r="E8" s="62">
        <f>'[3]NEW GAA'!R9</f>
        <v>0</v>
      </c>
      <c r="F8" s="62">
        <f>'[3]NEW GAA'!V9</f>
        <v>0</v>
      </c>
      <c r="G8" s="62">
        <f>'[3]NEW GAA'!W9</f>
        <v>0</v>
      </c>
      <c r="H8" s="62">
        <f>'[3]NEW GAA'!Z9</f>
        <v>4017</v>
      </c>
      <c r="I8" s="63"/>
      <c r="J8" s="63">
        <f>'[3]NEW GAA'!AJ9</f>
        <v>981</v>
      </c>
      <c r="K8" s="62">
        <f t="shared" si="0"/>
        <v>4998</v>
      </c>
    </row>
    <row r="9" spans="1:11" ht="15" customHeight="1" x14ac:dyDescent="0.3">
      <c r="A9" s="56" t="s">
        <v>105</v>
      </c>
      <c r="B9" s="63">
        <f>'[3]NEW GAA'!H10</f>
        <v>0</v>
      </c>
      <c r="C9" s="63">
        <f>'[3]NEW GAA'!L10</f>
        <v>0</v>
      </c>
      <c r="D9" s="63">
        <f>'[3]NEW GAA'!O10</f>
        <v>0</v>
      </c>
      <c r="E9" s="62">
        <f>'[3]NEW GAA'!R10</f>
        <v>0</v>
      </c>
      <c r="F9" s="62">
        <f>'[3]NEW GAA'!V10</f>
        <v>0</v>
      </c>
      <c r="G9" s="62">
        <f>'[3]NEW GAA'!W10</f>
        <v>0</v>
      </c>
      <c r="H9" s="62">
        <f>'[3]NEW GAA'!Z10</f>
        <v>173095</v>
      </c>
      <c r="I9" s="63">
        <f>'[3]NEW GAA'!AD10</f>
        <v>0</v>
      </c>
      <c r="J9" s="63">
        <f>'[3]NEW GAA'!AJ10</f>
        <v>29515</v>
      </c>
      <c r="K9" s="62">
        <f t="shared" si="0"/>
        <v>202610</v>
      </c>
    </row>
    <row r="10" spans="1:11" ht="15" customHeight="1" x14ac:dyDescent="0.3">
      <c r="A10" s="56" t="s">
        <v>106</v>
      </c>
      <c r="B10" s="63">
        <f>'[3]NEW GAA'!H11</f>
        <v>0</v>
      </c>
      <c r="C10" s="63">
        <f>'[3]NEW GAA'!L11</f>
        <v>0</v>
      </c>
      <c r="D10" s="63">
        <f>'[3]NEW GAA'!O11</f>
        <v>534723</v>
      </c>
      <c r="E10" s="62">
        <f>'[3]NEW GAA'!R11</f>
        <v>0</v>
      </c>
      <c r="F10" s="62">
        <f>'[3]NEW GAA'!V11</f>
        <v>0</v>
      </c>
      <c r="G10" s="62">
        <f>'[3]NEW GAA'!W11</f>
        <v>20000</v>
      </c>
      <c r="H10" s="62">
        <f>'[3]NEW GAA'!Z11</f>
        <v>167123</v>
      </c>
      <c r="I10" s="63"/>
      <c r="J10" s="63">
        <f>'[3]NEW GAA'!AJ11</f>
        <v>34556</v>
      </c>
      <c r="K10" s="62">
        <f t="shared" si="0"/>
        <v>756402</v>
      </c>
    </row>
    <row r="11" spans="1:11" ht="15" customHeight="1" x14ac:dyDescent="0.3">
      <c r="A11" s="56" t="s">
        <v>107</v>
      </c>
      <c r="B11" s="63">
        <f>'[3]NEW GAA'!H12</f>
        <v>0</v>
      </c>
      <c r="C11" s="63">
        <f>'[3]NEW GAA'!L12</f>
        <v>0</v>
      </c>
      <c r="D11" s="63">
        <f>'[3]NEW GAA'!O12</f>
        <v>0</v>
      </c>
      <c r="E11" s="62">
        <f>'[3]NEW GAA'!R12</f>
        <v>0</v>
      </c>
      <c r="F11" s="62">
        <f>'[3]NEW GAA'!V12</f>
        <v>100000</v>
      </c>
      <c r="G11" s="62">
        <f>'[3]NEW GAA'!W12</f>
        <v>0</v>
      </c>
      <c r="H11" s="62">
        <f>'[3]NEW GAA'!Z12</f>
        <v>27800</v>
      </c>
      <c r="I11" s="63"/>
      <c r="J11" s="63">
        <f>'[3]NEW GAA'!AJ12</f>
        <v>8982</v>
      </c>
      <c r="K11" s="62">
        <f t="shared" si="0"/>
        <v>136782</v>
      </c>
    </row>
    <row r="12" spans="1:11" ht="15" customHeight="1" x14ac:dyDescent="0.3">
      <c r="A12" s="73" t="s">
        <v>108</v>
      </c>
      <c r="B12" s="62">
        <f t="shared" ref="B12:K12" si="1">SUM(B13:B14)</f>
        <v>0</v>
      </c>
      <c r="C12" s="64">
        <f t="shared" si="1"/>
        <v>0</v>
      </c>
      <c r="D12" s="63">
        <f t="shared" si="1"/>
        <v>0</v>
      </c>
      <c r="E12" s="62">
        <f t="shared" si="1"/>
        <v>0</v>
      </c>
      <c r="F12" s="62">
        <f t="shared" si="1"/>
        <v>0</v>
      </c>
      <c r="G12" s="62">
        <f t="shared" si="1"/>
        <v>0</v>
      </c>
      <c r="H12" s="62">
        <f t="shared" si="1"/>
        <v>24999274</v>
      </c>
      <c r="I12" s="62">
        <f t="shared" si="1"/>
        <v>0</v>
      </c>
      <c r="J12" s="63">
        <f t="shared" si="1"/>
        <v>727220</v>
      </c>
      <c r="K12" s="62">
        <f t="shared" si="1"/>
        <v>25726494</v>
      </c>
    </row>
    <row r="13" spans="1:11" ht="15" hidden="1" customHeight="1" x14ac:dyDescent="0.3">
      <c r="A13" s="73" t="s">
        <v>109</v>
      </c>
      <c r="B13" s="63">
        <f>'[3]NEW GAA'!H14</f>
        <v>0</v>
      </c>
      <c r="C13" s="63">
        <f>'[3]NEW GAA'!L14</f>
        <v>0</v>
      </c>
      <c r="D13" s="63">
        <f>'[3]NEW GAA'!O14</f>
        <v>0</v>
      </c>
      <c r="E13" s="62">
        <f>'[3]NEW GAA'!R14</f>
        <v>0</v>
      </c>
      <c r="F13" s="62">
        <f>'[3]NEW GAA'!V14</f>
        <v>0</v>
      </c>
      <c r="G13" s="62">
        <f>'[3]NEW GAA'!W14</f>
        <v>0</v>
      </c>
      <c r="H13" s="62">
        <f>'[3]NEW GAA'!Z14</f>
        <v>14388194</v>
      </c>
      <c r="I13" s="63">
        <f>'[3]NEW GAA'!AD14</f>
        <v>0</v>
      </c>
      <c r="J13" s="63">
        <f>'[3]NEW GAA'!AJ14</f>
        <v>3411</v>
      </c>
      <c r="K13" s="62">
        <f t="shared" ref="K13:K19" si="2">SUM(B13:J13)</f>
        <v>14391605</v>
      </c>
    </row>
    <row r="14" spans="1:11" ht="15" hidden="1" customHeight="1" x14ac:dyDescent="0.3">
      <c r="A14" s="73" t="s">
        <v>110</v>
      </c>
      <c r="B14" s="63">
        <f>'[3]NEW GAA'!H15</f>
        <v>0</v>
      </c>
      <c r="C14" s="63">
        <f>'[3]NEW GAA'!L15</f>
        <v>0</v>
      </c>
      <c r="D14" s="63">
        <f>'[3]NEW GAA'!O15</f>
        <v>0</v>
      </c>
      <c r="E14" s="62">
        <f>'[3]NEW GAA'!R15</f>
        <v>0</v>
      </c>
      <c r="F14" s="62">
        <f>'[3]NEW GAA'!V15</f>
        <v>0</v>
      </c>
      <c r="G14" s="62">
        <f>'[3]NEW GAA'!W15</f>
        <v>0</v>
      </c>
      <c r="H14" s="62">
        <f>'[3]NEW GAA'!Z15</f>
        <v>10611080</v>
      </c>
      <c r="I14" s="63">
        <f>'[3]NEW GAA'!AD15</f>
        <v>0</v>
      </c>
      <c r="J14" s="63">
        <f>'[3]NEW GAA'!AJ15</f>
        <v>723809</v>
      </c>
      <c r="K14" s="62">
        <f t="shared" si="2"/>
        <v>11334889</v>
      </c>
    </row>
    <row r="15" spans="1:11" ht="15" customHeight="1" x14ac:dyDescent="0.3">
      <c r="A15" s="73" t="s">
        <v>111</v>
      </c>
      <c r="B15" s="63">
        <f>'[3]NEW GAA'!H16</f>
        <v>0</v>
      </c>
      <c r="C15" s="63">
        <f>'[3]NEW GAA'!L16</f>
        <v>0</v>
      </c>
      <c r="D15" s="63">
        <f>'[3]NEW GAA'!O16</f>
        <v>0</v>
      </c>
      <c r="E15" s="62">
        <f>'[3]NEW GAA'!R16</f>
        <v>0</v>
      </c>
      <c r="F15" s="62">
        <f>'[3]NEW GAA'!V16</f>
        <v>0</v>
      </c>
      <c r="G15" s="62">
        <f>'[3]NEW GAA'!W16</f>
        <v>0</v>
      </c>
      <c r="H15" s="62">
        <f>'[3]NEW GAA'!Z16</f>
        <v>2921403</v>
      </c>
      <c r="I15" s="63">
        <f>'[3]NEW GAA'!AD16</f>
        <v>0</v>
      </c>
      <c r="J15" s="63">
        <f>'[3]NEW GAA'!AJ16</f>
        <v>557524</v>
      </c>
      <c r="K15" s="62">
        <f t="shared" si="2"/>
        <v>3478927</v>
      </c>
    </row>
    <row r="16" spans="1:11" ht="15" customHeight="1" x14ac:dyDescent="0.3">
      <c r="A16" s="73" t="s">
        <v>112</v>
      </c>
      <c r="B16" s="63">
        <f>'[3]NEW GAA'!H17</f>
        <v>0</v>
      </c>
      <c r="C16" s="63">
        <f>'[3]NEW GAA'!L17</f>
        <v>0</v>
      </c>
      <c r="D16" s="63">
        <f>'[3]NEW GAA'!O17</f>
        <v>0</v>
      </c>
      <c r="E16" s="62">
        <f>'[3]NEW GAA'!R17</f>
        <v>0</v>
      </c>
      <c r="F16" s="62">
        <f>'[3]NEW GAA'!V17</f>
        <v>0</v>
      </c>
      <c r="G16" s="62">
        <f>'[3]NEW GAA'!W17</f>
        <v>0</v>
      </c>
      <c r="H16" s="62">
        <f>'[3]NEW GAA'!Z17</f>
        <v>26220</v>
      </c>
      <c r="I16" s="63"/>
      <c r="J16" s="63">
        <f>'[3]NEW GAA'!AJ17</f>
        <v>2396</v>
      </c>
      <c r="K16" s="62">
        <f t="shared" si="2"/>
        <v>28616</v>
      </c>
    </row>
    <row r="17" spans="1:11" ht="15" customHeight="1" x14ac:dyDescent="0.3">
      <c r="A17" s="73" t="s">
        <v>113</v>
      </c>
      <c r="B17" s="63">
        <f>'[3]NEW GAA'!H18</f>
        <v>0</v>
      </c>
      <c r="C17" s="63">
        <f>'[3]NEW GAA'!L18</f>
        <v>0</v>
      </c>
      <c r="D17" s="63">
        <f>'[3]NEW GAA'!O18</f>
        <v>0</v>
      </c>
      <c r="E17" s="62">
        <f>'[3]NEW GAA'!R18</f>
        <v>0</v>
      </c>
      <c r="F17" s="62">
        <f>'[3]NEW GAA'!V18</f>
        <v>35000</v>
      </c>
      <c r="G17" s="62">
        <f>'[3]NEW GAA'!W18</f>
        <v>1153</v>
      </c>
      <c r="H17" s="62">
        <f>'[3]NEW GAA'!Z18</f>
        <v>235233</v>
      </c>
      <c r="I17" s="63"/>
      <c r="J17" s="63">
        <f>'[3]NEW GAA'!AJ18</f>
        <v>37681</v>
      </c>
      <c r="K17" s="62">
        <f t="shared" si="2"/>
        <v>309067</v>
      </c>
    </row>
    <row r="18" spans="1:11" ht="15" customHeight="1" x14ac:dyDescent="0.3">
      <c r="A18" s="73" t="s">
        <v>114</v>
      </c>
      <c r="B18" s="63">
        <f>'[3]NEW GAA'!H19</f>
        <v>0</v>
      </c>
      <c r="C18" s="63">
        <f>'[3]NEW GAA'!L19</f>
        <v>0</v>
      </c>
      <c r="D18" s="63">
        <f>'[3]NEW GAA'!O19</f>
        <v>0</v>
      </c>
      <c r="E18" s="62">
        <f>'[3]NEW GAA'!R19</f>
        <v>11500</v>
      </c>
      <c r="F18" s="62">
        <f>'[3]NEW GAA'!V19</f>
        <v>0</v>
      </c>
      <c r="G18" s="62">
        <f>'[3]NEW GAA'!Y19</f>
        <v>5302</v>
      </c>
      <c r="H18" s="62">
        <f>'[3]NEW GAA'!Z19</f>
        <v>357272</v>
      </c>
      <c r="I18" s="63"/>
      <c r="J18" s="63">
        <f>'[3]NEW GAA'!AJ19</f>
        <v>311735</v>
      </c>
      <c r="K18" s="62">
        <f t="shared" si="2"/>
        <v>685809</v>
      </c>
    </row>
    <row r="19" spans="1:11" ht="15" customHeight="1" x14ac:dyDescent="0.3">
      <c r="A19" s="73" t="s">
        <v>115</v>
      </c>
      <c r="B19" s="63">
        <f>'[3]NEW GAA'!H20</f>
        <v>0</v>
      </c>
      <c r="C19" s="63">
        <f>'[3]NEW GAA'!L20</f>
        <v>0</v>
      </c>
      <c r="D19" s="63">
        <f>'[3]NEW GAA'!O20</f>
        <v>0</v>
      </c>
      <c r="E19" s="62">
        <f>'[3]NEW GAA'!R20</f>
        <v>11734</v>
      </c>
      <c r="F19" s="62">
        <f>'[3]NEW GAA'!V20</f>
        <v>0</v>
      </c>
      <c r="G19" s="62">
        <f>'[3]NEW GAA'!Y20</f>
        <v>12865</v>
      </c>
      <c r="H19" s="62">
        <f>'[3]NEW GAA'!Z20</f>
        <v>95970</v>
      </c>
      <c r="I19" s="63"/>
      <c r="J19" s="63">
        <f>'[3]NEW GAA'!AJ20</f>
        <v>61403</v>
      </c>
      <c r="K19" s="62">
        <f t="shared" si="2"/>
        <v>181972</v>
      </c>
    </row>
    <row r="20" spans="1:11" ht="15" customHeight="1" x14ac:dyDescent="0.3">
      <c r="A20" s="73" t="s">
        <v>116</v>
      </c>
      <c r="B20" s="63">
        <f t="shared" ref="B20:K20" si="3">SUM(B21:B22)</f>
        <v>0</v>
      </c>
      <c r="C20" s="63">
        <f t="shared" si="3"/>
        <v>0</v>
      </c>
      <c r="D20" s="63">
        <f t="shared" si="3"/>
        <v>0</v>
      </c>
      <c r="E20" s="62">
        <f t="shared" si="3"/>
        <v>0</v>
      </c>
      <c r="F20" s="62">
        <f t="shared" si="3"/>
        <v>70001</v>
      </c>
      <c r="G20" s="62">
        <f t="shared" si="3"/>
        <v>0</v>
      </c>
      <c r="H20" s="62">
        <f t="shared" si="3"/>
        <v>3225072</v>
      </c>
      <c r="I20" s="63"/>
      <c r="J20" s="63">
        <f t="shared" si="3"/>
        <v>300071</v>
      </c>
      <c r="K20" s="62">
        <f t="shared" si="3"/>
        <v>3595144</v>
      </c>
    </row>
    <row r="21" spans="1:11" ht="15" hidden="1" customHeight="1" x14ac:dyDescent="0.3">
      <c r="A21" s="73" t="s">
        <v>109</v>
      </c>
      <c r="B21" s="63">
        <f>'[3]NEW GAA'!H22</f>
        <v>0</v>
      </c>
      <c r="C21" s="63">
        <f>'[3]NEW GAA'!L22</f>
        <v>0</v>
      </c>
      <c r="D21" s="63">
        <f>'[3]NEW GAA'!O22</f>
        <v>0</v>
      </c>
      <c r="E21" s="62">
        <f>'[3]NEW GAA'!R22</f>
        <v>0</v>
      </c>
      <c r="F21" s="62">
        <f>'[3]NEW GAA'!V22</f>
        <v>70001</v>
      </c>
      <c r="G21" s="62">
        <f>'[3]NEW GAA'!W22</f>
        <v>0</v>
      </c>
      <c r="H21" s="62">
        <f>'[3]NEW GAA'!Z22</f>
        <v>778943</v>
      </c>
      <c r="I21" s="63"/>
      <c r="J21" s="63">
        <f>'[3]NEW GAA'!AJ22</f>
        <v>191085</v>
      </c>
      <c r="K21" s="62">
        <f>SUM(B21:J21)</f>
        <v>1040029</v>
      </c>
    </row>
    <row r="22" spans="1:11" ht="15" hidden="1" customHeight="1" x14ac:dyDescent="0.3">
      <c r="A22" s="73" t="s">
        <v>110</v>
      </c>
      <c r="B22" s="63">
        <f>'[3]NEW GAA'!H23</f>
        <v>0</v>
      </c>
      <c r="C22" s="63">
        <f>'[3]NEW GAA'!L23</f>
        <v>0</v>
      </c>
      <c r="D22" s="63">
        <f>'[3]NEW GAA'!O23</f>
        <v>0</v>
      </c>
      <c r="E22" s="62">
        <f>'[3]NEW GAA'!R23</f>
        <v>0</v>
      </c>
      <c r="F22" s="62">
        <f>'[3]NEW GAA'!V23</f>
        <v>0</v>
      </c>
      <c r="G22" s="62">
        <f>'[3]NEW GAA'!W23</f>
        <v>0</v>
      </c>
      <c r="H22" s="62">
        <f>'[3]NEW GAA'!Z23</f>
        <v>2446129</v>
      </c>
      <c r="I22" s="63"/>
      <c r="J22" s="63">
        <f>'[3]NEW GAA'!AJ23</f>
        <v>108986</v>
      </c>
      <c r="K22" s="62">
        <f>SUM(B22:J22)</f>
        <v>2555115</v>
      </c>
    </row>
    <row r="23" spans="1:11" ht="15" customHeight="1" x14ac:dyDescent="0.3">
      <c r="A23" s="73" t="s">
        <v>117</v>
      </c>
      <c r="B23" s="63">
        <f>'[3]NEW GAA'!H24</f>
        <v>0</v>
      </c>
      <c r="C23" s="63">
        <f>'[3]NEW GAA'!L24</f>
        <v>15749</v>
      </c>
      <c r="D23" s="63">
        <f>'[3]NEW GAA'!O24</f>
        <v>0</v>
      </c>
      <c r="E23" s="62">
        <f>'[3]NEW GAA'!R24</f>
        <v>142044</v>
      </c>
      <c r="F23" s="62">
        <f>'[3]NEW GAA'!V24</f>
        <v>0</v>
      </c>
      <c r="G23" s="62">
        <f>'[3]NEW GAA'!W24</f>
        <v>0</v>
      </c>
      <c r="H23" s="62">
        <f>'[3]NEW GAA'!Z24</f>
        <v>8447841</v>
      </c>
      <c r="I23" s="63">
        <f>'[3]NEW GAA'!AD24</f>
        <v>0</v>
      </c>
      <c r="J23" s="63">
        <f>'[3]NEW GAA'!AJ24</f>
        <v>27492985</v>
      </c>
      <c r="K23" s="62">
        <f>SUM(B23:J23)</f>
        <v>36098619</v>
      </c>
    </row>
    <row r="24" spans="1:11" ht="15" customHeight="1" x14ac:dyDescent="0.3">
      <c r="A24" s="73" t="s">
        <v>118</v>
      </c>
      <c r="B24" s="63">
        <f>'[3]NEW GAA'!H25</f>
        <v>0</v>
      </c>
      <c r="C24" s="63">
        <f>'[3]NEW GAA'!L25</f>
        <v>0</v>
      </c>
      <c r="D24" s="63">
        <f>'[3]NEW GAA'!O25</f>
        <v>0</v>
      </c>
      <c r="E24" s="62">
        <f>'[3]NEW GAA'!R25</f>
        <v>104143</v>
      </c>
      <c r="F24" s="62">
        <f>'[3]NEW GAA'!V25</f>
        <v>0</v>
      </c>
      <c r="G24" s="62">
        <f>'[3]NEW GAA'!W25</f>
        <v>2950</v>
      </c>
      <c r="H24" s="62">
        <f>'[3]NEW GAA'!Z25</f>
        <v>670482</v>
      </c>
      <c r="I24" s="63"/>
      <c r="J24" s="63">
        <f>'[3]NEW GAA'!AJ25</f>
        <v>588102</v>
      </c>
      <c r="K24" s="62">
        <f>SUM(B24:J24)</f>
        <v>1365677</v>
      </c>
    </row>
    <row r="25" spans="1:11" ht="15" customHeight="1" x14ac:dyDescent="0.3">
      <c r="A25" s="73" t="s">
        <v>119</v>
      </c>
      <c r="B25" s="63">
        <f t="shared" ref="B25:H25" si="4">+B26+B27</f>
        <v>0</v>
      </c>
      <c r="C25" s="63">
        <f t="shared" si="4"/>
        <v>0</v>
      </c>
      <c r="D25" s="63">
        <f t="shared" si="4"/>
        <v>0</v>
      </c>
      <c r="E25" s="62">
        <f t="shared" si="4"/>
        <v>31914</v>
      </c>
      <c r="F25" s="62">
        <f t="shared" si="4"/>
        <v>0</v>
      </c>
      <c r="G25" s="62">
        <f t="shared" si="4"/>
        <v>0</v>
      </c>
      <c r="H25" s="62">
        <f t="shared" si="4"/>
        <v>320265</v>
      </c>
      <c r="I25" s="63"/>
      <c r="J25" s="63">
        <f>+J26+J27</f>
        <v>211459</v>
      </c>
      <c r="K25" s="62">
        <f>+K26+K27</f>
        <v>563638</v>
      </c>
    </row>
    <row r="26" spans="1:11" ht="15" hidden="1" customHeight="1" x14ac:dyDescent="0.3">
      <c r="A26" s="73" t="s">
        <v>109</v>
      </c>
      <c r="B26" s="63">
        <f>'[3]NEW GAA'!H27</f>
        <v>0</v>
      </c>
      <c r="C26" s="63">
        <f>'[3]NEW GAA'!L27</f>
        <v>0</v>
      </c>
      <c r="D26" s="63">
        <f>'[3]NEW GAA'!O27</f>
        <v>0</v>
      </c>
      <c r="E26" s="62">
        <f>'[3]NEW GAA'!R27</f>
        <v>31914</v>
      </c>
      <c r="F26" s="62">
        <f>'[3]NEW GAA'!V27</f>
        <v>0</v>
      </c>
      <c r="G26" s="62">
        <f>'[3]NEW GAA'!W27</f>
        <v>0</v>
      </c>
      <c r="H26" s="62">
        <f>'[3]NEW GAA'!Z27</f>
        <v>269200</v>
      </c>
      <c r="I26" s="63"/>
      <c r="J26" s="63">
        <f>'[3]NEW GAA'!AJ27</f>
        <v>191321</v>
      </c>
      <c r="K26" s="62">
        <f>SUM(B26:J26)</f>
        <v>492435</v>
      </c>
    </row>
    <row r="27" spans="1:11" ht="15" hidden="1" customHeight="1" x14ac:dyDescent="0.3">
      <c r="A27" s="73" t="s">
        <v>110</v>
      </c>
      <c r="B27" s="63">
        <f>'[3]NEW GAA'!H28</f>
        <v>0</v>
      </c>
      <c r="C27" s="63">
        <f>'[3]NEW GAA'!L28</f>
        <v>0</v>
      </c>
      <c r="D27" s="63">
        <f>'[3]NEW GAA'!O28</f>
        <v>0</v>
      </c>
      <c r="E27" s="62">
        <f>'[3]NEW GAA'!R28</f>
        <v>0</v>
      </c>
      <c r="F27" s="62">
        <f>'[3]NEW GAA'!V28</f>
        <v>0</v>
      </c>
      <c r="G27" s="62">
        <f>'[3]NEW GAA'!W28</f>
        <v>0</v>
      </c>
      <c r="H27" s="62">
        <f>'[3]NEW GAA'!Z28</f>
        <v>51065</v>
      </c>
      <c r="I27" s="63"/>
      <c r="J27" s="63">
        <f>'[3]NEW GAA'!AJ28</f>
        <v>20138</v>
      </c>
      <c r="K27" s="62">
        <f>SUM(B27:J27)</f>
        <v>71203</v>
      </c>
    </row>
    <row r="28" spans="1:11" ht="15" customHeight="1" x14ac:dyDescent="0.3">
      <c r="A28" s="73" t="s">
        <v>120</v>
      </c>
      <c r="B28" s="63">
        <f>'[3]NEW GAA'!H29</f>
        <v>0</v>
      </c>
      <c r="C28" s="63">
        <f>'[3]NEW GAA'!L29</f>
        <v>0</v>
      </c>
      <c r="D28" s="63">
        <f>'[3]NEW GAA'!O29</f>
        <v>0</v>
      </c>
      <c r="E28" s="62">
        <f>'[3]NEW GAA'!R29</f>
        <v>208049</v>
      </c>
      <c r="F28" s="62">
        <f>'[3]NEW GAA'!V29</f>
        <v>0</v>
      </c>
      <c r="G28" s="62">
        <f>'[3]NEW GAA'!W29</f>
        <v>0</v>
      </c>
      <c r="H28" s="62">
        <f>'[3]NEW GAA'!Z29</f>
        <v>3965802</v>
      </c>
      <c r="I28" s="63"/>
      <c r="J28" s="63">
        <f>'[3]NEW GAA'!AJ29</f>
        <v>37760713</v>
      </c>
      <c r="K28" s="62">
        <f>SUM(B28:J28)</f>
        <v>41934564</v>
      </c>
    </row>
    <row r="29" spans="1:11" ht="15" customHeight="1" x14ac:dyDescent="0.3">
      <c r="A29" s="73" t="s">
        <v>121</v>
      </c>
      <c r="B29" s="63">
        <f t="shared" ref="B29:K29" si="5">+B30+B31</f>
        <v>0</v>
      </c>
      <c r="C29" s="63">
        <f t="shared" si="5"/>
        <v>0</v>
      </c>
      <c r="D29" s="63">
        <f t="shared" si="5"/>
        <v>1170931</v>
      </c>
      <c r="E29" s="62">
        <f t="shared" si="5"/>
        <v>0</v>
      </c>
      <c r="F29" s="62">
        <f t="shared" si="5"/>
        <v>0</v>
      </c>
      <c r="G29" s="62">
        <f t="shared" si="5"/>
        <v>0</v>
      </c>
      <c r="H29" s="62">
        <f t="shared" si="5"/>
        <v>747997</v>
      </c>
      <c r="I29" s="62">
        <f t="shared" si="5"/>
        <v>0</v>
      </c>
      <c r="J29" s="62">
        <f t="shared" si="5"/>
        <v>91840</v>
      </c>
      <c r="K29" s="62">
        <f t="shared" si="5"/>
        <v>2010768</v>
      </c>
    </row>
    <row r="30" spans="1:11" ht="15" hidden="1" customHeight="1" x14ac:dyDescent="0.3">
      <c r="A30" s="73" t="s">
        <v>109</v>
      </c>
      <c r="B30" s="63">
        <f>'[3]NEW GAA'!H31</f>
        <v>0</v>
      </c>
      <c r="C30" s="63">
        <f>'[3]NEW GAA'!L31</f>
        <v>0</v>
      </c>
      <c r="D30" s="63">
        <f>'[3]NEW GAA'!O31</f>
        <v>1170931</v>
      </c>
      <c r="E30" s="62">
        <f>'[3]NEW GAA'!R31</f>
        <v>0</v>
      </c>
      <c r="F30" s="62">
        <f>'[3]NEW GAA'!V31</f>
        <v>0</v>
      </c>
      <c r="G30" s="62">
        <f>'[3]NEW GAA'!W31</f>
        <v>0</v>
      </c>
      <c r="H30" s="62">
        <f>'[3]NEW GAA'!Z31</f>
        <v>669114</v>
      </c>
      <c r="I30" s="63">
        <f>'[3]NEW GAA'!AD31</f>
        <v>0</v>
      </c>
      <c r="J30" s="63">
        <f>'[3]NEW GAA'!AJ31</f>
        <v>21985</v>
      </c>
      <c r="K30" s="62">
        <f t="shared" ref="K30:K46" si="6">SUM(B30:J30)</f>
        <v>1862030</v>
      </c>
    </row>
    <row r="31" spans="1:11" ht="15" hidden="1" customHeight="1" x14ac:dyDescent="0.3">
      <c r="A31" s="73" t="s">
        <v>110</v>
      </c>
      <c r="B31" s="63">
        <f>'[3]NEW GAA'!H32</f>
        <v>0</v>
      </c>
      <c r="C31" s="63">
        <f>'[3]NEW GAA'!L32</f>
        <v>0</v>
      </c>
      <c r="D31" s="63">
        <f>'[3]NEW GAA'!O32</f>
        <v>0</v>
      </c>
      <c r="E31" s="62">
        <f>'[3]NEW GAA'!R32</f>
        <v>0</v>
      </c>
      <c r="F31" s="62">
        <f>'[3]NEW GAA'!V32</f>
        <v>0</v>
      </c>
      <c r="G31" s="62">
        <f>'[3]NEW GAA'!W32</f>
        <v>0</v>
      </c>
      <c r="H31" s="62">
        <f>'[3]NEW GAA'!Z32</f>
        <v>78883</v>
      </c>
      <c r="I31" s="63"/>
      <c r="J31" s="63">
        <f>'[3]NEW GAA'!AJ32</f>
        <v>69855</v>
      </c>
      <c r="K31" s="62">
        <f t="shared" si="6"/>
        <v>148738</v>
      </c>
    </row>
    <row r="32" spans="1:11" ht="15" customHeight="1" x14ac:dyDescent="0.3">
      <c r="A32" s="73" t="s">
        <v>122</v>
      </c>
      <c r="B32" s="63">
        <f>'[3]NEW GAA'!H33</f>
        <v>0</v>
      </c>
      <c r="C32" s="63">
        <f>'[3]NEW GAA'!L33</f>
        <v>0</v>
      </c>
      <c r="D32" s="63">
        <f>'[3]NEW GAA'!O33</f>
        <v>0</v>
      </c>
      <c r="E32" s="62">
        <f>'[3]NEW GAA'!R33</f>
        <v>0</v>
      </c>
      <c r="F32" s="62">
        <f>'[3]NEW GAA'!V33</f>
        <v>0</v>
      </c>
      <c r="G32" s="62">
        <f>'[3]NEW GAA'!W33</f>
        <v>6795</v>
      </c>
      <c r="H32" s="62">
        <f>'[3]NEW GAA'!Z33</f>
        <v>123622</v>
      </c>
      <c r="I32" s="63"/>
      <c r="J32" s="63">
        <f>'[3]NEW GAA'!AJ33</f>
        <v>88121</v>
      </c>
      <c r="K32" s="62">
        <f t="shared" si="6"/>
        <v>218538</v>
      </c>
    </row>
    <row r="33" spans="1:11" ht="15" customHeight="1" x14ac:dyDescent="0.3">
      <c r="A33" s="73" t="s">
        <v>123</v>
      </c>
      <c r="B33" s="63">
        <f>'[3]NEW GAA'!H34</f>
        <v>0</v>
      </c>
      <c r="C33" s="63">
        <f>'[3]NEW GAA'!L34</f>
        <v>0</v>
      </c>
      <c r="D33" s="63">
        <f>'[3]NEW GAA'!O34</f>
        <v>2010978</v>
      </c>
      <c r="E33" s="62">
        <f>'[3]NEW GAA'!R34</f>
        <v>0</v>
      </c>
      <c r="F33" s="62">
        <f>'[3]NEW GAA'!V34</f>
        <v>10716</v>
      </c>
      <c r="G33" s="62">
        <f>'[3]NEW GAA'!W34</f>
        <v>0</v>
      </c>
      <c r="H33" s="62">
        <f>'[3]NEW GAA'!Z34</f>
        <v>388617</v>
      </c>
      <c r="I33" s="63">
        <f>'[3]NEW GAA'!AD34</f>
        <v>0</v>
      </c>
      <c r="J33" s="63">
        <f>'[3]NEW GAA'!AJ34</f>
        <v>17176</v>
      </c>
      <c r="K33" s="62">
        <f t="shared" si="6"/>
        <v>2427487</v>
      </c>
    </row>
    <row r="34" spans="1:11" ht="15" customHeight="1" x14ac:dyDescent="0.3">
      <c r="A34" s="73" t="s">
        <v>124</v>
      </c>
      <c r="B34" s="63">
        <f>'[3]NEW GAA'!H35</f>
        <v>0</v>
      </c>
      <c r="C34" s="63">
        <f>'[3]NEW GAA'!L35</f>
        <v>0</v>
      </c>
      <c r="D34" s="63">
        <f>'[3]NEW GAA'!O35</f>
        <v>0</v>
      </c>
      <c r="E34" s="62">
        <f>'[3]NEW GAA'!R35</f>
        <v>0</v>
      </c>
      <c r="F34" s="62">
        <f>'[3]NEW GAA'!V35</f>
        <v>0</v>
      </c>
      <c r="G34" s="62">
        <f>'[3]NEW GAA'!W35</f>
        <v>0</v>
      </c>
      <c r="H34" s="62">
        <f>'[3]NEW GAA'!Z35</f>
        <v>29168</v>
      </c>
      <c r="I34" s="63"/>
      <c r="J34" s="63">
        <f>'[3]NEW GAA'!AJ35</f>
        <v>8698</v>
      </c>
      <c r="K34" s="62">
        <f t="shared" si="6"/>
        <v>37866</v>
      </c>
    </row>
    <row r="35" spans="1:11" ht="15" customHeight="1" x14ac:dyDescent="0.3">
      <c r="A35" s="73" t="s">
        <v>125</v>
      </c>
      <c r="B35" s="63">
        <f>'[3]NEW GAA'!H36</f>
        <v>0</v>
      </c>
      <c r="C35" s="63">
        <f>'[3]NEW GAA'!L36</f>
        <v>0</v>
      </c>
      <c r="D35" s="63">
        <f>'[3]NEW GAA'!O36</f>
        <v>0</v>
      </c>
      <c r="E35" s="62">
        <f>'[3]NEW GAA'!R36</f>
        <v>0</v>
      </c>
      <c r="F35" s="62">
        <f>'[3]NEW GAA'!V36</f>
        <v>0</v>
      </c>
      <c r="G35" s="62">
        <f>'[3]NEW GAA'!W36</f>
        <v>0</v>
      </c>
      <c r="H35" s="62">
        <f>'[3]NEW GAA'!Z36</f>
        <v>72043</v>
      </c>
      <c r="I35" s="63"/>
      <c r="J35" s="63">
        <f>'[3]NEW GAA'!AJ36</f>
        <v>8327</v>
      </c>
      <c r="K35" s="62">
        <f t="shared" si="6"/>
        <v>80370</v>
      </c>
    </row>
    <row r="36" spans="1:11" ht="15" customHeight="1" x14ac:dyDescent="0.3">
      <c r="A36" s="73" t="s">
        <v>126</v>
      </c>
      <c r="B36" s="63">
        <f>'[3]NEW GAA'!H37</f>
        <v>0</v>
      </c>
      <c r="C36" s="63">
        <f>'[3]NEW GAA'!L37</f>
        <v>0</v>
      </c>
      <c r="D36" s="63">
        <f>'[3]NEW GAA'!O37</f>
        <v>0</v>
      </c>
      <c r="E36" s="62">
        <f>'[3]NEW GAA'!R37</f>
        <v>0</v>
      </c>
      <c r="F36" s="62">
        <f>'[3]NEW GAA'!V37</f>
        <v>0</v>
      </c>
      <c r="G36" s="62">
        <f>'[3]NEW GAA'!W37</f>
        <v>6590</v>
      </c>
      <c r="H36" s="62">
        <f>'[3]NEW GAA'!Z37</f>
        <v>247470</v>
      </c>
      <c r="I36" s="63"/>
      <c r="J36" s="63">
        <f>'[3]NEW GAA'!AJ37</f>
        <v>656866</v>
      </c>
      <c r="K36" s="62">
        <f t="shared" si="6"/>
        <v>910926</v>
      </c>
    </row>
    <row r="37" spans="1:11" ht="15" customHeight="1" x14ac:dyDescent="0.3">
      <c r="A37" s="73" t="s">
        <v>127</v>
      </c>
      <c r="B37" s="63">
        <f>'[3]NEW GAA'!H38</f>
        <v>0</v>
      </c>
      <c r="C37" s="63">
        <f>'[3]NEW GAA'!L38</f>
        <v>0</v>
      </c>
      <c r="D37" s="63">
        <f>'[3]NEW GAA'!O38</f>
        <v>0</v>
      </c>
      <c r="E37" s="62">
        <f>'[3]NEW GAA'!R38</f>
        <v>0</v>
      </c>
      <c r="F37" s="62">
        <f>'[3]NEW GAA'!V38</f>
        <v>0</v>
      </c>
      <c r="G37" s="62">
        <f>'[3]NEW GAA'!W38</f>
        <v>0</v>
      </c>
      <c r="H37" s="62">
        <f>'[3]NEW GAA'!Z38</f>
        <v>143673</v>
      </c>
      <c r="I37" s="63"/>
      <c r="J37" s="63">
        <f>'[3]NEW GAA'!AJ38</f>
        <v>19158</v>
      </c>
      <c r="K37" s="62">
        <f t="shared" si="6"/>
        <v>162831</v>
      </c>
    </row>
    <row r="38" spans="1:11" ht="15" customHeight="1" x14ac:dyDescent="0.3">
      <c r="A38" s="73" t="s">
        <v>128</v>
      </c>
      <c r="B38" s="63">
        <f>'[3]NEW GAA'!H39</f>
        <v>0</v>
      </c>
      <c r="C38" s="63">
        <f>'[3]NEW GAA'!L39</f>
        <v>0</v>
      </c>
      <c r="D38" s="63">
        <f>'[3]NEW GAA'!O39</f>
        <v>0</v>
      </c>
      <c r="E38" s="62">
        <f>'[3]NEW GAA'!R39</f>
        <v>5400</v>
      </c>
      <c r="F38" s="62">
        <f>'[3]NEW GAA'!V39</f>
        <v>0</v>
      </c>
      <c r="G38" s="62">
        <f>'[3]NEW GAA'!W39</f>
        <v>0</v>
      </c>
      <c r="H38" s="62">
        <f>'[3]NEW GAA'!Z39</f>
        <v>51921</v>
      </c>
      <c r="I38" s="63"/>
      <c r="J38" s="63">
        <f>'[3]NEW GAA'!AJ39</f>
        <v>20481</v>
      </c>
      <c r="K38" s="62">
        <f t="shared" si="6"/>
        <v>77802</v>
      </c>
    </row>
    <row r="39" spans="1:11" ht="15" customHeight="1" x14ac:dyDescent="0.3">
      <c r="A39" s="73" t="s">
        <v>152</v>
      </c>
      <c r="B39" s="63">
        <f>'[3]NEW GAA'!H40</f>
        <v>0</v>
      </c>
      <c r="C39" s="63">
        <f>'[3]NEW GAA'!L40</f>
        <v>0</v>
      </c>
      <c r="D39" s="63">
        <f>'[3]NEW GAA'!O40</f>
        <v>2520</v>
      </c>
      <c r="E39" s="62">
        <f>'[3]NEW GAA'!R40</f>
        <v>0</v>
      </c>
      <c r="F39" s="62">
        <f>'[3]NEW GAA'!V40</f>
        <v>0</v>
      </c>
      <c r="G39" s="62">
        <f>'[3]NEW GAA'!W40</f>
        <v>0</v>
      </c>
      <c r="H39" s="62">
        <f>'[3]NEW GAA'!Z40</f>
        <v>717126</v>
      </c>
      <c r="I39" s="63"/>
      <c r="J39" s="63">
        <f>'[3]NEW GAA'!AJ40</f>
        <v>221522</v>
      </c>
      <c r="K39" s="62">
        <f t="shared" si="6"/>
        <v>941168</v>
      </c>
    </row>
    <row r="40" spans="1:11" ht="15" customHeight="1" x14ac:dyDescent="0.3">
      <c r="A40" s="73" t="s">
        <v>129</v>
      </c>
      <c r="B40" s="63">
        <f>'[3]NEW GAA'!H41</f>
        <v>0</v>
      </c>
      <c r="C40" s="63">
        <f>'[3]NEW GAA'!L41</f>
        <v>0</v>
      </c>
      <c r="D40" s="63">
        <f>'[3]NEW GAA'!O41</f>
        <v>0</v>
      </c>
      <c r="E40" s="62">
        <f>'[3]NEW GAA'!R41</f>
        <v>0</v>
      </c>
      <c r="F40" s="62">
        <f>'[3]NEW GAA'!V41</f>
        <v>0</v>
      </c>
      <c r="G40" s="62">
        <f>'[3]NEW GAA'!W41</f>
        <v>0</v>
      </c>
      <c r="H40" s="62">
        <f>'[3]NEW GAA'!Z41</f>
        <v>128</v>
      </c>
      <c r="I40" s="63"/>
      <c r="J40" s="63">
        <f>'[3]NEW GAA'!AJ41</f>
        <v>0</v>
      </c>
      <c r="K40" s="62">
        <f t="shared" si="6"/>
        <v>128</v>
      </c>
    </row>
    <row r="41" spans="1:11" ht="15" customHeight="1" x14ac:dyDescent="0.3">
      <c r="A41" s="73" t="s">
        <v>130</v>
      </c>
      <c r="B41" s="63">
        <f>'[3]NEW GAA'!H42</f>
        <v>0</v>
      </c>
      <c r="C41" s="63">
        <f>'[3]NEW GAA'!L42</f>
        <v>0</v>
      </c>
      <c r="D41" s="63">
        <f>'[3]NEW GAA'!O42</f>
        <v>0</v>
      </c>
      <c r="E41" s="62">
        <f>'[3]NEW GAA'!R42</f>
        <v>0</v>
      </c>
      <c r="F41" s="62">
        <f>'[3]NEW GAA'!V42</f>
        <v>0</v>
      </c>
      <c r="G41" s="62">
        <f>'[3]NEW GAA'!W42</f>
        <v>0</v>
      </c>
      <c r="H41" s="62">
        <f>'[3]NEW GAA'!Z42</f>
        <v>629620</v>
      </c>
      <c r="I41" s="63"/>
      <c r="J41" s="63">
        <f>'[3]NEW GAA'!AJ42</f>
        <v>622134</v>
      </c>
      <c r="K41" s="62">
        <f t="shared" si="6"/>
        <v>1251754</v>
      </c>
    </row>
    <row r="42" spans="1:11" ht="15" customHeight="1" x14ac:dyDescent="0.3">
      <c r="A42" s="73" t="s">
        <v>131</v>
      </c>
      <c r="B42" s="63">
        <f>'[3]NEW GAA'!H43</f>
        <v>0</v>
      </c>
      <c r="C42" s="63">
        <f>'[3]NEW GAA'!L43</f>
        <v>0</v>
      </c>
      <c r="D42" s="63">
        <f>'[3]NEW GAA'!O43</f>
        <v>0</v>
      </c>
      <c r="E42" s="62">
        <f>'[3]NEW GAA'!R43</f>
        <v>0</v>
      </c>
      <c r="F42" s="62">
        <f>'[3]NEW GAA'!V43</f>
        <v>0</v>
      </c>
      <c r="G42" s="62">
        <f>'[3]NEW GAA'!W43</f>
        <v>4980</v>
      </c>
      <c r="H42" s="62">
        <f>'[3]NEW GAA'!Z43</f>
        <v>54847</v>
      </c>
      <c r="I42" s="63"/>
      <c r="J42" s="63">
        <f>'[3]NEW GAA'!AJ43</f>
        <v>15204</v>
      </c>
      <c r="K42" s="62">
        <f t="shared" si="6"/>
        <v>75031</v>
      </c>
    </row>
    <row r="43" spans="1:11" ht="15" customHeight="1" x14ac:dyDescent="0.3">
      <c r="A43" s="73" t="s">
        <v>132</v>
      </c>
      <c r="B43" s="63">
        <f>'[3]NEW GAA'!H44</f>
        <v>0</v>
      </c>
      <c r="C43" s="63">
        <f>'[3]NEW GAA'!L44</f>
        <v>0</v>
      </c>
      <c r="D43" s="63">
        <f>'[3]NEW GAA'!O44</f>
        <v>0</v>
      </c>
      <c r="E43" s="62">
        <f>'[3]NEW GAA'!R44</f>
        <v>0</v>
      </c>
      <c r="F43" s="62">
        <f>'[3]NEW GAA'!V44</f>
        <v>0</v>
      </c>
      <c r="G43" s="62">
        <f>'[3]NEW GAA'!W44</f>
        <v>0</v>
      </c>
      <c r="H43" s="62">
        <f>'[3]NEW GAA'!Z44</f>
        <v>357210</v>
      </c>
      <c r="I43" s="63"/>
      <c r="J43" s="63">
        <f>'[3]NEW GAA'!AJ44</f>
        <v>251764</v>
      </c>
      <c r="K43" s="62">
        <f t="shared" si="6"/>
        <v>608974</v>
      </c>
    </row>
    <row r="44" spans="1:11" ht="15" customHeight="1" x14ac:dyDescent="0.3">
      <c r="A44" s="73" t="s">
        <v>133</v>
      </c>
      <c r="B44" s="63">
        <f>'[3]NEW GAA'!H45</f>
        <v>0</v>
      </c>
      <c r="C44" s="63">
        <f>'[3]NEW GAA'!L45</f>
        <v>0</v>
      </c>
      <c r="D44" s="63">
        <f>'[3]NEW GAA'!O45</f>
        <v>0</v>
      </c>
      <c r="E44" s="62">
        <f>'[3]NEW GAA'!R45</f>
        <v>0</v>
      </c>
      <c r="F44" s="62">
        <f>'[3]NEW GAA'!V45</f>
        <v>0</v>
      </c>
      <c r="G44" s="62">
        <f>'[3]NEW GAA'!W45</f>
        <v>0</v>
      </c>
      <c r="H44" s="62">
        <f>'[3]NEW GAA'!Z45</f>
        <v>104750</v>
      </c>
      <c r="I44" s="63"/>
      <c r="J44" s="63">
        <f>'[3]NEW GAA'!AJ45</f>
        <v>91082</v>
      </c>
      <c r="K44" s="62">
        <f t="shared" si="6"/>
        <v>195832</v>
      </c>
    </row>
    <row r="45" spans="1:11" ht="15" customHeight="1" x14ac:dyDescent="0.3">
      <c r="A45" s="73" t="s">
        <v>134</v>
      </c>
      <c r="B45" s="63">
        <f>'[3]NEW GAA'!H46</f>
        <v>0</v>
      </c>
      <c r="C45" s="63">
        <f>'[3]NEW GAA'!L46</f>
        <v>0</v>
      </c>
      <c r="D45" s="63">
        <f>'[3]NEW GAA'!O46</f>
        <v>0</v>
      </c>
      <c r="E45" s="62">
        <f>'[3]NEW GAA'!R46</f>
        <v>0</v>
      </c>
      <c r="F45" s="62">
        <f>'[3]NEW GAA'!V46</f>
        <v>0</v>
      </c>
      <c r="G45" s="62">
        <f>'[3]NEW GAA'!W46</f>
        <v>0</v>
      </c>
      <c r="H45" s="62">
        <f>'[3]NEW GAA'!Z46</f>
        <v>54043</v>
      </c>
      <c r="I45" s="63"/>
      <c r="J45" s="63">
        <f>'[3]NEW GAA'!AJ46</f>
        <v>0</v>
      </c>
      <c r="K45" s="62">
        <f t="shared" si="6"/>
        <v>54043</v>
      </c>
    </row>
    <row r="46" spans="1:11" ht="15" customHeight="1" x14ac:dyDescent="0.3">
      <c r="A46" s="73" t="s">
        <v>135</v>
      </c>
      <c r="B46" s="63">
        <f>'[3]NEW GAA'!H47</f>
        <v>0</v>
      </c>
      <c r="C46" s="63">
        <f>'[3]NEW GAA'!L47</f>
        <v>0</v>
      </c>
      <c r="D46" s="63">
        <f>'[3]NEW GAA'!O47</f>
        <v>0</v>
      </c>
      <c r="E46" s="62">
        <f>'[3]NEW GAA'!R47</f>
        <v>0</v>
      </c>
      <c r="F46" s="62">
        <f>'[3]NEW GAA'!V47</f>
        <v>0</v>
      </c>
      <c r="G46" s="62">
        <f>'[3]NEW GAA'!W47</f>
        <v>0</v>
      </c>
      <c r="H46" s="62">
        <f>'[3]NEW GAA'!Z47</f>
        <v>14136</v>
      </c>
      <c r="I46" s="63"/>
      <c r="J46" s="63">
        <f>'[3]NEW GAA'!AJ47</f>
        <v>34832</v>
      </c>
      <c r="K46" s="62">
        <f t="shared" si="6"/>
        <v>48968</v>
      </c>
    </row>
    <row r="47" spans="1:11" ht="15" hidden="1" customHeight="1" x14ac:dyDescent="0.3">
      <c r="A47" s="73"/>
      <c r="B47" s="63"/>
      <c r="C47" s="63"/>
      <c r="D47" s="63"/>
      <c r="E47" s="62"/>
      <c r="F47" s="62"/>
      <c r="G47" s="62"/>
      <c r="H47" s="62"/>
      <c r="I47" s="63"/>
      <c r="J47" s="63"/>
      <c r="K47" s="62"/>
    </row>
    <row r="48" spans="1:11" ht="15" customHeight="1" x14ac:dyDescent="0.3">
      <c r="A48" s="73" t="s">
        <v>136</v>
      </c>
      <c r="B48" s="227">
        <f t="shared" ref="B48:H48" si="7">SUM(B49:B52)+SUM(B55:B67)+SUM(B72:B87)</f>
        <v>0</v>
      </c>
      <c r="C48" s="227">
        <f t="shared" si="7"/>
        <v>0</v>
      </c>
      <c r="D48" s="227">
        <f t="shared" si="7"/>
        <v>0</v>
      </c>
      <c r="E48" s="227">
        <f t="shared" si="7"/>
        <v>0</v>
      </c>
      <c r="F48" s="227">
        <f t="shared" si="7"/>
        <v>0</v>
      </c>
      <c r="G48" s="227">
        <f t="shared" si="7"/>
        <v>17810</v>
      </c>
      <c r="H48" s="227">
        <f t="shared" si="7"/>
        <v>299372</v>
      </c>
      <c r="I48" s="227"/>
      <c r="J48" s="227">
        <f>SUM(J49:J52)+SUM(J55:J67)+SUM(J72:J87)</f>
        <v>180171</v>
      </c>
      <c r="K48" s="141">
        <f>SUM(K49:K52)+SUM(K55:K67)+SUM(K72:K87)</f>
        <v>497353</v>
      </c>
    </row>
    <row r="49" spans="1:11" ht="15" hidden="1" customHeight="1" x14ac:dyDescent="0.3">
      <c r="A49" s="73" t="s">
        <v>53</v>
      </c>
      <c r="B49" s="63">
        <f>'[3]NEW GAA'!H50</f>
        <v>0</v>
      </c>
      <c r="C49" s="63">
        <f>'[3]NEW GAA'!L50</f>
        <v>0</v>
      </c>
      <c r="D49" s="63">
        <f>'[3]NEW GAA'!O50</f>
        <v>0</v>
      </c>
      <c r="E49" s="62">
        <f>'[3]NEW GAA'!R50</f>
        <v>0</v>
      </c>
      <c r="F49" s="62">
        <f>'[3]NEW GAA'!V50</f>
        <v>0</v>
      </c>
      <c r="G49" s="62">
        <f>'[3]NEW GAA'!W50</f>
        <v>0</v>
      </c>
      <c r="H49" s="62">
        <f>'[3]NEW GAA'!Z50</f>
        <v>0</v>
      </c>
      <c r="I49" s="63"/>
      <c r="J49" s="63">
        <f>'[3]NEW GAA'!AJ50</f>
        <v>0</v>
      </c>
      <c r="K49" s="62">
        <f>SUM(B49:J49)</f>
        <v>0</v>
      </c>
    </row>
    <row r="50" spans="1:11" ht="15" customHeight="1" x14ac:dyDescent="0.3">
      <c r="A50" s="73" t="s">
        <v>54</v>
      </c>
      <c r="B50" s="63">
        <f>'[3]NEW GAA'!H51</f>
        <v>0</v>
      </c>
      <c r="C50" s="63">
        <f>'[3]NEW GAA'!L51</f>
        <v>0</v>
      </c>
      <c r="D50" s="63">
        <f>'[3]NEW GAA'!O51</f>
        <v>0</v>
      </c>
      <c r="E50" s="62">
        <f>'[3]NEW GAA'!R51</f>
        <v>0</v>
      </c>
      <c r="F50" s="62">
        <f>'[3]NEW GAA'!V51</f>
        <v>0</v>
      </c>
      <c r="G50" s="62">
        <f>'[3]NEW GAA'!W51</f>
        <v>0</v>
      </c>
      <c r="H50" s="62">
        <f>'[3]NEW GAA'!Z51</f>
        <v>695</v>
      </c>
      <c r="I50" s="63"/>
      <c r="J50" s="63">
        <f>'[3]NEW GAA'!AJ51</f>
        <v>0</v>
      </c>
      <c r="K50" s="62">
        <f>SUM(B50:J50)</f>
        <v>695</v>
      </c>
    </row>
    <row r="51" spans="1:11" ht="15" customHeight="1" x14ac:dyDescent="0.3">
      <c r="A51" s="73" t="s">
        <v>55</v>
      </c>
      <c r="B51" s="63">
        <f>'[3]NEW GAA'!H52</f>
        <v>0</v>
      </c>
      <c r="C51" s="63">
        <f>'[3]NEW GAA'!L52</f>
        <v>0</v>
      </c>
      <c r="D51" s="63">
        <f>'[3]NEW GAA'!O52</f>
        <v>0</v>
      </c>
      <c r="E51" s="62">
        <f>'[3]NEW GAA'!R52</f>
        <v>0</v>
      </c>
      <c r="F51" s="62">
        <f>'[3]NEW GAA'!V52</f>
        <v>0</v>
      </c>
      <c r="G51" s="62">
        <f>'[3]NEW GAA'!W52</f>
        <v>0</v>
      </c>
      <c r="H51" s="62">
        <f>'[3]NEW GAA'!Z52</f>
        <v>2459</v>
      </c>
      <c r="I51" s="63"/>
      <c r="J51" s="63">
        <f>'[3]NEW GAA'!AJ52</f>
        <v>1687</v>
      </c>
      <c r="K51" s="62">
        <f>SUM(B51:J51)</f>
        <v>4146</v>
      </c>
    </row>
    <row r="52" spans="1:11" ht="15" customHeight="1" x14ac:dyDescent="0.3">
      <c r="A52" s="73" t="s">
        <v>56</v>
      </c>
      <c r="B52" s="63">
        <f t="shared" ref="B52:K52" si="8">+B53+B54</f>
        <v>0</v>
      </c>
      <c r="C52" s="63">
        <f t="shared" si="8"/>
        <v>0</v>
      </c>
      <c r="D52" s="63">
        <f t="shared" si="8"/>
        <v>0</v>
      </c>
      <c r="E52" s="62">
        <f t="shared" si="8"/>
        <v>0</v>
      </c>
      <c r="F52" s="62">
        <f t="shared" si="8"/>
        <v>0</v>
      </c>
      <c r="G52" s="63">
        <f t="shared" si="8"/>
        <v>0</v>
      </c>
      <c r="H52" s="63">
        <f t="shared" si="8"/>
        <v>27342</v>
      </c>
      <c r="I52" s="63"/>
      <c r="J52" s="63">
        <f t="shared" si="8"/>
        <v>3395</v>
      </c>
      <c r="K52" s="62">
        <f t="shared" si="8"/>
        <v>30737</v>
      </c>
    </row>
    <row r="53" spans="1:11" ht="15" hidden="1" customHeight="1" x14ac:dyDescent="0.3">
      <c r="A53" s="73" t="s">
        <v>137</v>
      </c>
      <c r="B53" s="63">
        <f>'[3]NEW GAA'!H54</f>
        <v>0</v>
      </c>
      <c r="C53" s="63">
        <f>'[3]NEW GAA'!L54</f>
        <v>0</v>
      </c>
      <c r="D53" s="63">
        <f>'[3]NEW GAA'!O54</f>
        <v>0</v>
      </c>
      <c r="E53" s="62">
        <f>'[3]NEW GAA'!R54</f>
        <v>0</v>
      </c>
      <c r="F53" s="62">
        <f>'[3]NEW GAA'!V54</f>
        <v>0</v>
      </c>
      <c r="G53" s="62">
        <f>'[3]NEW GAA'!W54</f>
        <v>0</v>
      </c>
      <c r="H53" s="62">
        <f>'[3]NEW GAA'!Z54</f>
        <v>15882</v>
      </c>
      <c r="I53" s="63"/>
      <c r="J53" s="63">
        <f>'[3]NEW GAA'!AJ54</f>
        <v>487</v>
      </c>
      <c r="K53" s="62">
        <f t="shared" ref="K53:K66" si="9">SUM(B53:J53)</f>
        <v>16369</v>
      </c>
    </row>
    <row r="54" spans="1:11" ht="15" hidden="1" customHeight="1" x14ac:dyDescent="0.3">
      <c r="A54" s="73" t="s">
        <v>138</v>
      </c>
      <c r="B54" s="63">
        <f>'[3]NEW GAA'!H55</f>
        <v>0</v>
      </c>
      <c r="C54" s="63">
        <f>'[3]NEW GAA'!L55</f>
        <v>0</v>
      </c>
      <c r="D54" s="63">
        <f>'[3]NEW GAA'!O55</f>
        <v>0</v>
      </c>
      <c r="E54" s="62">
        <f>'[3]NEW GAA'!R55</f>
        <v>0</v>
      </c>
      <c r="F54" s="62">
        <f>'[3]NEW GAA'!V55</f>
        <v>0</v>
      </c>
      <c r="G54" s="62">
        <f>'[3]NEW GAA'!W55</f>
        <v>0</v>
      </c>
      <c r="H54" s="62">
        <f>'[3]NEW GAA'!Z55</f>
        <v>11460</v>
      </c>
      <c r="I54" s="63"/>
      <c r="J54" s="63">
        <f>'[3]NEW GAA'!AJ55</f>
        <v>2908</v>
      </c>
      <c r="K54" s="62">
        <f t="shared" si="9"/>
        <v>14368</v>
      </c>
    </row>
    <row r="55" spans="1:11" ht="15" customHeight="1" x14ac:dyDescent="0.3">
      <c r="A55" s="73" t="s">
        <v>59</v>
      </c>
      <c r="B55" s="63">
        <f>'[3]NEW GAA'!H56</f>
        <v>0</v>
      </c>
      <c r="C55" s="63">
        <f>'[3]NEW GAA'!L56</f>
        <v>0</v>
      </c>
      <c r="D55" s="63">
        <f>'[3]NEW GAA'!O56</f>
        <v>0</v>
      </c>
      <c r="E55" s="62">
        <f>'[3]NEW GAA'!R56</f>
        <v>0</v>
      </c>
      <c r="F55" s="62">
        <f>'[3]NEW GAA'!V56</f>
        <v>0</v>
      </c>
      <c r="G55" s="62">
        <f>'[3]NEW GAA'!W56</f>
        <v>0</v>
      </c>
      <c r="H55" s="62">
        <f>'[3]NEW GAA'!Z56</f>
        <v>2265</v>
      </c>
      <c r="I55" s="63"/>
      <c r="J55" s="63">
        <f>'[3]NEW GAA'!AJ56</f>
        <v>0</v>
      </c>
      <c r="K55" s="62">
        <f t="shared" si="9"/>
        <v>2265</v>
      </c>
    </row>
    <row r="56" spans="1:11" ht="15" customHeight="1" x14ac:dyDescent="0.3">
      <c r="A56" s="73" t="s">
        <v>60</v>
      </c>
      <c r="B56" s="63">
        <f>'[3]NEW GAA'!H57</f>
        <v>0</v>
      </c>
      <c r="C56" s="63">
        <f>'[3]NEW GAA'!L57</f>
        <v>0</v>
      </c>
      <c r="D56" s="63">
        <f>'[3]NEW GAA'!O57</f>
        <v>0</v>
      </c>
      <c r="E56" s="62">
        <f>'[3]NEW GAA'!R57</f>
        <v>0</v>
      </c>
      <c r="F56" s="62">
        <f>'[3]NEW GAA'!V57</f>
        <v>0</v>
      </c>
      <c r="G56" s="62">
        <f>'[3]NEW GAA'!W57</f>
        <v>0</v>
      </c>
      <c r="H56" s="62">
        <f>'[3]NEW GAA'!Z57</f>
        <v>3617</v>
      </c>
      <c r="I56" s="63"/>
      <c r="J56" s="63">
        <f>'[3]NEW GAA'!AJ57</f>
        <v>665</v>
      </c>
      <c r="K56" s="62">
        <f t="shared" si="9"/>
        <v>4282</v>
      </c>
    </row>
    <row r="57" spans="1:11" ht="15" customHeight="1" x14ac:dyDescent="0.3">
      <c r="A57" s="73" t="s">
        <v>61</v>
      </c>
      <c r="B57" s="63">
        <f>'[3]NEW GAA'!H58</f>
        <v>0</v>
      </c>
      <c r="C57" s="63">
        <f>'[3]NEW GAA'!L58</f>
        <v>0</v>
      </c>
      <c r="D57" s="63">
        <f>'[3]NEW GAA'!O58</f>
        <v>0</v>
      </c>
      <c r="E57" s="62">
        <f>'[3]NEW GAA'!R58</f>
        <v>0</v>
      </c>
      <c r="F57" s="62">
        <f>'[3]NEW GAA'!V58</f>
        <v>0</v>
      </c>
      <c r="G57" s="62">
        <f>'[3]NEW GAA'!W58</f>
        <v>0</v>
      </c>
      <c r="H57" s="62">
        <f>'[3]NEW GAA'!Z58</f>
        <v>7059</v>
      </c>
      <c r="I57" s="63"/>
      <c r="J57" s="63">
        <f>'[3]NEW GAA'!AJ58</f>
        <v>27130</v>
      </c>
      <c r="K57" s="62">
        <f t="shared" si="9"/>
        <v>34189</v>
      </c>
    </row>
    <row r="58" spans="1:11" ht="15" customHeight="1" x14ac:dyDescent="0.3">
      <c r="A58" s="73" t="s">
        <v>62</v>
      </c>
      <c r="B58" s="63">
        <f>'[3]NEW GAA'!H59</f>
        <v>0</v>
      </c>
      <c r="C58" s="63">
        <f>'[3]NEW GAA'!L59</f>
        <v>0</v>
      </c>
      <c r="D58" s="63">
        <f>'[3]NEW GAA'!O59</f>
        <v>0</v>
      </c>
      <c r="E58" s="62">
        <f>'[3]NEW GAA'!R59</f>
        <v>0</v>
      </c>
      <c r="F58" s="62">
        <f>'[3]NEW GAA'!V59</f>
        <v>0</v>
      </c>
      <c r="G58" s="62">
        <f>'[3]NEW GAA'!W59</f>
        <v>0</v>
      </c>
      <c r="H58" s="62">
        <f>'[3]NEW GAA'!Z59</f>
        <v>931</v>
      </c>
      <c r="I58" s="63"/>
      <c r="J58" s="63">
        <f>'[3]NEW GAA'!AJ59</f>
        <v>0</v>
      </c>
      <c r="K58" s="62">
        <f t="shared" si="9"/>
        <v>931</v>
      </c>
    </row>
    <row r="59" spans="1:11" ht="15" customHeight="1" x14ac:dyDescent="0.3">
      <c r="A59" s="73" t="s">
        <v>220</v>
      </c>
      <c r="B59" s="63">
        <f>'[3]NEW GAA'!H60</f>
        <v>0</v>
      </c>
      <c r="C59" s="63">
        <f>'[3]NEW GAA'!L60</f>
        <v>0</v>
      </c>
      <c r="D59" s="63">
        <f>'[3]NEW GAA'!O60</f>
        <v>0</v>
      </c>
      <c r="E59" s="62">
        <f>'[3]NEW GAA'!R60</f>
        <v>0</v>
      </c>
      <c r="F59" s="62">
        <f>'[3]NEW GAA'!V60</f>
        <v>0</v>
      </c>
      <c r="G59" s="62">
        <f>'[3]NEW GAA'!W60</f>
        <v>0</v>
      </c>
      <c r="H59" s="62">
        <f>'[3]NEW GAA'!Z60</f>
        <v>0</v>
      </c>
      <c r="I59" s="63"/>
      <c r="J59" s="63">
        <f>'[3]NEW GAA'!AJ60</f>
        <v>1662</v>
      </c>
      <c r="K59" s="62">
        <f t="shared" si="9"/>
        <v>1662</v>
      </c>
    </row>
    <row r="60" spans="1:11" ht="15" customHeight="1" x14ac:dyDescent="0.3">
      <c r="A60" s="73" t="s">
        <v>63</v>
      </c>
      <c r="B60" s="63">
        <f>'[3]NEW GAA'!H61</f>
        <v>0</v>
      </c>
      <c r="C60" s="63">
        <f>'[3]NEW GAA'!L61</f>
        <v>0</v>
      </c>
      <c r="D60" s="63">
        <f>'[3]NEW GAA'!O61</f>
        <v>0</v>
      </c>
      <c r="E60" s="62">
        <f>'[3]NEW GAA'!R61</f>
        <v>0</v>
      </c>
      <c r="F60" s="62">
        <f>'[3]NEW GAA'!V61</f>
        <v>0</v>
      </c>
      <c r="G60" s="62">
        <f>'[3]NEW GAA'!W61</f>
        <v>0</v>
      </c>
      <c r="H60" s="62">
        <f>'[3]NEW GAA'!Z61</f>
        <v>5022</v>
      </c>
      <c r="I60" s="63"/>
      <c r="J60" s="63">
        <f>'[3]NEW GAA'!AJ61</f>
        <v>236</v>
      </c>
      <c r="K60" s="62">
        <f t="shared" si="9"/>
        <v>5258</v>
      </c>
    </row>
    <row r="61" spans="1:11" ht="15" customHeight="1" x14ac:dyDescent="0.3">
      <c r="A61" s="73" t="s">
        <v>178</v>
      </c>
      <c r="B61" s="63">
        <f>'[3]NEW GAA'!H62</f>
        <v>0</v>
      </c>
      <c r="C61" s="63">
        <f>'[3]NEW GAA'!L62</f>
        <v>0</v>
      </c>
      <c r="D61" s="63">
        <f>'[3]NEW GAA'!O62</f>
        <v>0</v>
      </c>
      <c r="E61" s="62">
        <f>'[3]NEW GAA'!R62</f>
        <v>0</v>
      </c>
      <c r="F61" s="62">
        <f>'[3]NEW GAA'!V62</f>
        <v>0</v>
      </c>
      <c r="G61" s="62">
        <f>'[3]NEW GAA'!W62</f>
        <v>0</v>
      </c>
      <c r="H61" s="62">
        <f>'[3]NEW GAA'!Z62</f>
        <v>3185</v>
      </c>
      <c r="I61" s="63"/>
      <c r="J61" s="63">
        <f>'[3]NEW GAA'!AJ62</f>
        <v>0</v>
      </c>
      <c r="K61" s="62">
        <f t="shared" si="9"/>
        <v>3185</v>
      </c>
    </row>
    <row r="62" spans="1:11" ht="15" customHeight="1" x14ac:dyDescent="0.3">
      <c r="A62" s="73" t="s">
        <v>64</v>
      </c>
      <c r="B62" s="63">
        <f>'[3]NEW GAA'!H63</f>
        <v>0</v>
      </c>
      <c r="C62" s="63">
        <f>'[3]NEW GAA'!L63</f>
        <v>0</v>
      </c>
      <c r="D62" s="63">
        <f>'[3]NEW GAA'!O63</f>
        <v>0</v>
      </c>
      <c r="E62" s="62">
        <f>'[3]NEW GAA'!R63</f>
        <v>0</v>
      </c>
      <c r="F62" s="62">
        <f>'[3]NEW GAA'!V63</f>
        <v>0</v>
      </c>
      <c r="G62" s="62">
        <f>'[3]NEW GAA'!W63</f>
        <v>0</v>
      </c>
      <c r="H62" s="62">
        <f>'[3]NEW GAA'!Z63</f>
        <v>16381</v>
      </c>
      <c r="I62" s="63"/>
      <c r="J62" s="63">
        <f>'[3]NEW GAA'!AJ63</f>
        <v>1654</v>
      </c>
      <c r="K62" s="62">
        <f t="shared" si="9"/>
        <v>18035</v>
      </c>
    </row>
    <row r="63" spans="1:11" ht="15" customHeight="1" x14ac:dyDescent="0.3">
      <c r="A63" s="73" t="s">
        <v>65</v>
      </c>
      <c r="B63" s="63">
        <f>'[3]NEW GAA'!H64</f>
        <v>0</v>
      </c>
      <c r="C63" s="63">
        <f>'[3]NEW GAA'!L64</f>
        <v>0</v>
      </c>
      <c r="D63" s="63">
        <f>'[3]NEW GAA'!O64</f>
        <v>0</v>
      </c>
      <c r="E63" s="62">
        <f>'[3]NEW GAA'!R64</f>
        <v>0</v>
      </c>
      <c r="F63" s="62">
        <f>'[3]NEW GAA'!V64</f>
        <v>0</v>
      </c>
      <c r="G63" s="62">
        <f>'[3]NEW GAA'!W64</f>
        <v>0</v>
      </c>
      <c r="H63" s="62">
        <f>'[3]NEW GAA'!Z64</f>
        <v>3781</v>
      </c>
      <c r="I63" s="63"/>
      <c r="J63" s="63">
        <f>'[3]NEW GAA'!AJ64</f>
        <v>0</v>
      </c>
      <c r="K63" s="62">
        <f t="shared" si="9"/>
        <v>3781</v>
      </c>
    </row>
    <row r="64" spans="1:11" ht="15" customHeight="1" x14ac:dyDescent="0.3">
      <c r="A64" s="73" t="s">
        <v>66</v>
      </c>
      <c r="B64" s="63">
        <f>'[3]NEW GAA'!H65</f>
        <v>0</v>
      </c>
      <c r="C64" s="63">
        <f>'[3]NEW GAA'!L65</f>
        <v>0</v>
      </c>
      <c r="D64" s="63">
        <f>'[3]NEW GAA'!O65</f>
        <v>0</v>
      </c>
      <c r="E64" s="62">
        <f>'[3]NEW GAA'!R65</f>
        <v>0</v>
      </c>
      <c r="F64" s="62">
        <f>'[3]NEW GAA'!V65</f>
        <v>0</v>
      </c>
      <c r="G64" s="62">
        <f>'[3]NEW GAA'!W65</f>
        <v>10730</v>
      </c>
      <c r="H64" s="62">
        <f>'[3]NEW GAA'!Z65</f>
        <v>3152</v>
      </c>
      <c r="I64" s="63"/>
      <c r="J64" s="63">
        <f>'[3]NEW GAA'!AJ65</f>
        <v>0</v>
      </c>
      <c r="K64" s="62">
        <f t="shared" si="9"/>
        <v>13882</v>
      </c>
    </row>
    <row r="65" spans="1:11" ht="15" customHeight="1" x14ac:dyDescent="0.3">
      <c r="A65" s="73" t="s">
        <v>67</v>
      </c>
      <c r="B65" s="63">
        <f>'[3]NEW GAA'!H66</f>
        <v>0</v>
      </c>
      <c r="C65" s="63">
        <f>'[3]NEW GAA'!L66</f>
        <v>0</v>
      </c>
      <c r="D65" s="63">
        <f>'[3]NEW GAA'!O66</f>
        <v>0</v>
      </c>
      <c r="E65" s="62">
        <f>'[3]NEW GAA'!R66</f>
        <v>0</v>
      </c>
      <c r="F65" s="62">
        <f>'[3]NEW GAA'!V66</f>
        <v>0</v>
      </c>
      <c r="G65" s="62">
        <f>'[3]NEW GAA'!W66</f>
        <v>0</v>
      </c>
      <c r="H65" s="62">
        <f>'[3]NEW GAA'!Z66</f>
        <v>1741</v>
      </c>
      <c r="I65" s="63"/>
      <c r="J65" s="63">
        <f>'[3]NEW GAA'!AJ66</f>
        <v>0</v>
      </c>
      <c r="K65" s="62">
        <f t="shared" si="9"/>
        <v>1741</v>
      </c>
    </row>
    <row r="66" spans="1:11" ht="15" customHeight="1" x14ac:dyDescent="0.3">
      <c r="A66" s="73" t="s">
        <v>68</v>
      </c>
      <c r="B66" s="63">
        <f>'[3]NEW GAA'!H67</f>
        <v>0</v>
      </c>
      <c r="C66" s="63">
        <f>'[3]NEW GAA'!L67</f>
        <v>0</v>
      </c>
      <c r="D66" s="63">
        <f>'[3]NEW GAA'!O67</f>
        <v>0</v>
      </c>
      <c r="E66" s="62">
        <f>'[3]NEW GAA'!R67</f>
        <v>0</v>
      </c>
      <c r="F66" s="62">
        <f>'[3]NEW GAA'!V67</f>
        <v>0</v>
      </c>
      <c r="G66" s="62">
        <f>'[3]NEW GAA'!W67</f>
        <v>0</v>
      </c>
      <c r="H66" s="62">
        <f>'[3]NEW GAA'!Z67</f>
        <v>1793</v>
      </c>
      <c r="I66" s="63"/>
      <c r="J66" s="63">
        <f>'[3]NEW GAA'!AJ67</f>
        <v>0</v>
      </c>
      <c r="K66" s="62">
        <f t="shared" si="9"/>
        <v>1793</v>
      </c>
    </row>
    <row r="67" spans="1:11" ht="15" customHeight="1" x14ac:dyDescent="0.3">
      <c r="A67" s="18" t="s">
        <v>69</v>
      </c>
      <c r="B67" s="227">
        <f t="shared" ref="B67:K67" si="10">SUM(B68:B71)</f>
        <v>0</v>
      </c>
      <c r="C67" s="227">
        <f t="shared" si="10"/>
        <v>0</v>
      </c>
      <c r="D67" s="227">
        <f t="shared" si="10"/>
        <v>0</v>
      </c>
      <c r="E67" s="141">
        <f t="shared" si="10"/>
        <v>0</v>
      </c>
      <c r="F67" s="141">
        <f t="shared" si="10"/>
        <v>0</v>
      </c>
      <c r="G67" s="227">
        <f t="shared" si="10"/>
        <v>0</v>
      </c>
      <c r="H67" s="227">
        <f t="shared" si="10"/>
        <v>16133</v>
      </c>
      <c r="I67" s="227"/>
      <c r="J67" s="227">
        <f t="shared" si="10"/>
        <v>1751</v>
      </c>
      <c r="K67" s="141">
        <f t="shared" si="10"/>
        <v>17884</v>
      </c>
    </row>
    <row r="68" spans="1:11" ht="15" customHeight="1" x14ac:dyDescent="0.3">
      <c r="A68" s="18" t="s">
        <v>70</v>
      </c>
      <c r="B68" s="63">
        <f>'[3]NEW GAA'!H69</f>
        <v>0</v>
      </c>
      <c r="C68" s="63">
        <f>'[3]NEW GAA'!L69</f>
        <v>0</v>
      </c>
      <c r="D68" s="63">
        <f>'[3]NEW GAA'!O69</f>
        <v>0</v>
      </c>
      <c r="E68" s="62">
        <f>'[3]NEW GAA'!R69</f>
        <v>0</v>
      </c>
      <c r="F68" s="62">
        <f>'[3]NEW GAA'!V69</f>
        <v>0</v>
      </c>
      <c r="G68" s="62">
        <f>'[3]NEW GAA'!W69</f>
        <v>0</v>
      </c>
      <c r="H68" s="62">
        <f>'[3]NEW GAA'!Z69</f>
        <v>2177</v>
      </c>
      <c r="I68" s="63"/>
      <c r="J68" s="63">
        <f>'[3]NEW GAA'!AJ69</f>
        <v>0</v>
      </c>
      <c r="K68" s="62">
        <f t="shared" ref="K68:K87" si="11">SUM(B68:J68)</f>
        <v>2177</v>
      </c>
    </row>
    <row r="69" spans="1:11" ht="15" customHeight="1" x14ac:dyDescent="0.3">
      <c r="A69" s="18" t="s">
        <v>71</v>
      </c>
      <c r="B69" s="63">
        <f>'[3]NEW GAA'!H70</f>
        <v>0</v>
      </c>
      <c r="C69" s="63">
        <f>'[3]NEW GAA'!L70</f>
        <v>0</v>
      </c>
      <c r="D69" s="63">
        <f>'[3]NEW GAA'!O70</f>
        <v>0</v>
      </c>
      <c r="E69" s="62">
        <f>'[3]NEW GAA'!R70</f>
        <v>0</v>
      </c>
      <c r="F69" s="62">
        <f>'[3]NEW GAA'!V70</f>
        <v>0</v>
      </c>
      <c r="G69" s="62">
        <f>'[3]NEW GAA'!W70</f>
        <v>0</v>
      </c>
      <c r="H69" s="62">
        <f>'[3]NEW GAA'!Z70</f>
        <v>5381</v>
      </c>
      <c r="I69" s="63"/>
      <c r="J69" s="63">
        <f>'[3]NEW GAA'!AJ70</f>
        <v>0</v>
      </c>
      <c r="K69" s="62">
        <f t="shared" si="11"/>
        <v>5381</v>
      </c>
    </row>
    <row r="70" spans="1:11" ht="15" customHeight="1" x14ac:dyDescent="0.3">
      <c r="A70" s="18" t="s">
        <v>72</v>
      </c>
      <c r="B70" s="63">
        <f>'[3]NEW GAA'!H71</f>
        <v>0</v>
      </c>
      <c r="C70" s="63">
        <f>'[3]NEW GAA'!L71</f>
        <v>0</v>
      </c>
      <c r="D70" s="63">
        <f>'[3]NEW GAA'!O71</f>
        <v>0</v>
      </c>
      <c r="E70" s="62">
        <f>'[3]NEW GAA'!R71</f>
        <v>0</v>
      </c>
      <c r="F70" s="62">
        <f>'[3]NEW GAA'!V71</f>
        <v>0</v>
      </c>
      <c r="G70" s="62">
        <f>'[3]NEW GAA'!W71</f>
        <v>0</v>
      </c>
      <c r="H70" s="62">
        <f>'[3]NEW GAA'!Z71</f>
        <v>4834</v>
      </c>
      <c r="I70" s="63"/>
      <c r="J70" s="63">
        <f>'[3]NEW GAA'!AJ71</f>
        <v>1034</v>
      </c>
      <c r="K70" s="62">
        <f t="shared" si="11"/>
        <v>5868</v>
      </c>
    </row>
    <row r="71" spans="1:11" ht="15" customHeight="1" x14ac:dyDescent="0.3">
      <c r="A71" s="18" t="s">
        <v>73</v>
      </c>
      <c r="B71" s="63">
        <f>'[3]NEW GAA'!H72</f>
        <v>0</v>
      </c>
      <c r="C71" s="63">
        <f>'[3]NEW GAA'!L72</f>
        <v>0</v>
      </c>
      <c r="D71" s="63">
        <f>'[3]NEW GAA'!O72</f>
        <v>0</v>
      </c>
      <c r="E71" s="62">
        <f>'[3]NEW GAA'!R72</f>
        <v>0</v>
      </c>
      <c r="F71" s="62">
        <f>'[3]NEW GAA'!V72</f>
        <v>0</v>
      </c>
      <c r="G71" s="62">
        <f>'[3]NEW GAA'!W72</f>
        <v>0</v>
      </c>
      <c r="H71" s="62">
        <f>'[3]NEW GAA'!Z72</f>
        <v>3741</v>
      </c>
      <c r="I71" s="63"/>
      <c r="J71" s="63">
        <f>'[3]NEW GAA'!AJ72</f>
        <v>717</v>
      </c>
      <c r="K71" s="62">
        <f t="shared" si="11"/>
        <v>4458</v>
      </c>
    </row>
    <row r="72" spans="1:11" ht="15" customHeight="1" x14ac:dyDescent="0.3">
      <c r="A72" s="18" t="s">
        <v>74</v>
      </c>
      <c r="B72" s="63">
        <f>'[3]NEW GAA'!H73</f>
        <v>0</v>
      </c>
      <c r="C72" s="63">
        <f>'[3]NEW GAA'!L73</f>
        <v>0</v>
      </c>
      <c r="D72" s="63">
        <f>'[3]NEW GAA'!O73</f>
        <v>0</v>
      </c>
      <c r="E72" s="62">
        <f>'[3]NEW GAA'!R73</f>
        <v>0</v>
      </c>
      <c r="F72" s="62">
        <f>'[3]NEW GAA'!V73</f>
        <v>0</v>
      </c>
      <c r="G72" s="62">
        <f>'[3]NEW GAA'!W73</f>
        <v>0</v>
      </c>
      <c r="H72" s="62">
        <f>'[3]NEW GAA'!Z73</f>
        <v>33108</v>
      </c>
      <c r="I72" s="63"/>
      <c r="J72" s="63">
        <f>'[3]NEW GAA'!AJ73</f>
        <v>77923</v>
      </c>
      <c r="K72" s="62">
        <f t="shared" si="11"/>
        <v>111031</v>
      </c>
    </row>
    <row r="73" spans="1:11" ht="15" customHeight="1" x14ac:dyDescent="0.3">
      <c r="A73" s="18" t="s">
        <v>139</v>
      </c>
      <c r="B73" s="63">
        <f>'[3]NEW GAA'!H74</f>
        <v>0</v>
      </c>
      <c r="C73" s="63">
        <f>'[3]NEW GAA'!L74</f>
        <v>0</v>
      </c>
      <c r="D73" s="63">
        <f>'[3]NEW GAA'!O74</f>
        <v>0</v>
      </c>
      <c r="E73" s="62">
        <f>'[3]NEW GAA'!R74</f>
        <v>0</v>
      </c>
      <c r="F73" s="62">
        <f>'[3]NEW GAA'!V74</f>
        <v>0</v>
      </c>
      <c r="G73" s="62">
        <f>'[3]NEW GAA'!W74</f>
        <v>0</v>
      </c>
      <c r="H73" s="62">
        <f>'[3]NEW GAA'!Z74</f>
        <v>22681</v>
      </c>
      <c r="I73" s="63"/>
      <c r="J73" s="63">
        <f>'[3]NEW GAA'!AJ74</f>
        <v>21140</v>
      </c>
      <c r="K73" s="62">
        <f t="shared" si="11"/>
        <v>43821</v>
      </c>
    </row>
    <row r="74" spans="1:11" ht="15" customHeight="1" x14ac:dyDescent="0.3">
      <c r="A74" s="18" t="s">
        <v>75</v>
      </c>
      <c r="B74" s="63">
        <f>'[3]NEW GAA'!H75</f>
        <v>0</v>
      </c>
      <c r="C74" s="63">
        <f>'[3]NEW GAA'!L75</f>
        <v>0</v>
      </c>
      <c r="D74" s="63">
        <f>'[3]NEW GAA'!O75</f>
        <v>0</v>
      </c>
      <c r="E74" s="62">
        <f>'[3]NEW GAA'!R75</f>
        <v>0</v>
      </c>
      <c r="F74" s="62">
        <f>'[3]NEW GAA'!V75</f>
        <v>0</v>
      </c>
      <c r="G74" s="62">
        <f>'[3]NEW GAA'!W75</f>
        <v>0</v>
      </c>
      <c r="H74" s="62">
        <f>'[3]NEW GAA'!Z75</f>
        <v>24513</v>
      </c>
      <c r="I74" s="63"/>
      <c r="J74" s="63">
        <f>'[3]NEW GAA'!AJ75</f>
        <v>2034</v>
      </c>
      <c r="K74" s="62">
        <f t="shared" si="11"/>
        <v>26547</v>
      </c>
    </row>
    <row r="75" spans="1:11" ht="15" customHeight="1" x14ac:dyDescent="0.3">
      <c r="A75" s="18" t="s">
        <v>76</v>
      </c>
      <c r="B75" s="63">
        <f>'[3]NEW GAA'!H76</f>
        <v>0</v>
      </c>
      <c r="C75" s="63">
        <f>'[3]NEW GAA'!L76</f>
        <v>0</v>
      </c>
      <c r="D75" s="63">
        <f>'[3]NEW GAA'!O76</f>
        <v>0</v>
      </c>
      <c r="E75" s="62">
        <f>'[3]NEW GAA'!R76</f>
        <v>0</v>
      </c>
      <c r="F75" s="62">
        <f>'[3]NEW GAA'!V76</f>
        <v>0</v>
      </c>
      <c r="G75" s="62">
        <f>'[3]NEW GAA'!W76</f>
        <v>0</v>
      </c>
      <c r="H75" s="62">
        <f>'[3]NEW GAA'!Z76</f>
        <v>3556</v>
      </c>
      <c r="I75" s="63"/>
      <c r="J75" s="63">
        <f>'[3]NEW GAA'!AJ76</f>
        <v>0</v>
      </c>
      <c r="K75" s="62">
        <f t="shared" si="11"/>
        <v>3556</v>
      </c>
    </row>
    <row r="76" spans="1:11" ht="15" customHeight="1" x14ac:dyDescent="0.3">
      <c r="A76" s="18" t="s">
        <v>77</v>
      </c>
      <c r="B76" s="63">
        <f>'[3]NEW GAA'!H77</f>
        <v>0</v>
      </c>
      <c r="C76" s="63">
        <f>'[3]NEW GAA'!L77</f>
        <v>0</v>
      </c>
      <c r="D76" s="63">
        <f>'[3]NEW GAA'!O77</f>
        <v>0</v>
      </c>
      <c r="E76" s="62">
        <f>'[3]NEW GAA'!R77</f>
        <v>0</v>
      </c>
      <c r="F76" s="62">
        <f>'[3]NEW GAA'!V77</f>
        <v>0</v>
      </c>
      <c r="G76" s="62">
        <f>'[3]NEW GAA'!W77</f>
        <v>3250</v>
      </c>
      <c r="H76" s="62">
        <f>'[3]NEW GAA'!Z77</f>
        <v>16380</v>
      </c>
      <c r="I76" s="63"/>
      <c r="J76" s="63">
        <f>'[3]NEW GAA'!AJ77</f>
        <v>2515</v>
      </c>
      <c r="K76" s="62">
        <f t="shared" si="11"/>
        <v>22145</v>
      </c>
    </row>
    <row r="77" spans="1:11" ht="15" customHeight="1" x14ac:dyDescent="0.3">
      <c r="A77" s="18" t="s">
        <v>78</v>
      </c>
      <c r="B77" s="63">
        <f>'[3]NEW GAA'!H78</f>
        <v>0</v>
      </c>
      <c r="C77" s="63">
        <f>'[3]NEW GAA'!L78</f>
        <v>0</v>
      </c>
      <c r="D77" s="63">
        <f>'[3]NEW GAA'!O78</f>
        <v>0</v>
      </c>
      <c r="E77" s="62">
        <f>'[3]NEW GAA'!R78</f>
        <v>0</v>
      </c>
      <c r="F77" s="62">
        <f>'[3]NEW GAA'!V78</f>
        <v>0</v>
      </c>
      <c r="G77" s="62">
        <f>'[3]NEW GAA'!W78</f>
        <v>0</v>
      </c>
      <c r="H77" s="62">
        <f>'[3]NEW GAA'!Z78</f>
        <v>5029</v>
      </c>
      <c r="I77" s="63"/>
      <c r="J77" s="63">
        <f>'[3]NEW GAA'!AJ78</f>
        <v>0</v>
      </c>
      <c r="K77" s="62">
        <f t="shared" si="11"/>
        <v>5029</v>
      </c>
    </row>
    <row r="78" spans="1:11" ht="15" customHeight="1" x14ac:dyDescent="0.3">
      <c r="A78" s="18" t="s">
        <v>179</v>
      </c>
      <c r="B78" s="63">
        <f>'[3]NEW GAA'!H79</f>
        <v>0</v>
      </c>
      <c r="C78" s="63">
        <f>'[3]NEW GAA'!L79</f>
        <v>0</v>
      </c>
      <c r="D78" s="63">
        <f>'[3]NEW GAA'!O79</f>
        <v>0</v>
      </c>
      <c r="E78" s="62">
        <f>'[3]NEW GAA'!R79</f>
        <v>0</v>
      </c>
      <c r="F78" s="62">
        <f>'[3]NEW GAA'!V79</f>
        <v>0</v>
      </c>
      <c r="G78" s="62">
        <f>'[3]NEW GAA'!W79</f>
        <v>0</v>
      </c>
      <c r="H78" s="62">
        <f>'[3]NEW GAA'!Z79</f>
        <v>2108</v>
      </c>
      <c r="I78" s="63"/>
      <c r="J78" s="63">
        <f>'[3]NEW GAA'!AJ79</f>
        <v>0</v>
      </c>
      <c r="K78" s="62">
        <f t="shared" si="11"/>
        <v>2108</v>
      </c>
    </row>
    <row r="79" spans="1:11" ht="15" hidden="1" customHeight="1" x14ac:dyDescent="0.3">
      <c r="A79" s="18" t="s">
        <v>81</v>
      </c>
      <c r="B79" s="63">
        <f>'[3]NEW GAA'!H80</f>
        <v>0</v>
      </c>
      <c r="C79" s="63">
        <f>'[3]NEW GAA'!L80</f>
        <v>0</v>
      </c>
      <c r="D79" s="63">
        <f>'[3]NEW GAA'!O80</f>
        <v>0</v>
      </c>
      <c r="E79" s="62">
        <f>'[3]NEW GAA'!R80</f>
        <v>0</v>
      </c>
      <c r="F79" s="62">
        <f>'[3]NEW GAA'!V80</f>
        <v>0</v>
      </c>
      <c r="G79" s="62">
        <f>'[3]NEW GAA'!W80</f>
        <v>0</v>
      </c>
      <c r="H79" s="62">
        <f>'[3]NEW GAA'!Z80</f>
        <v>0</v>
      </c>
      <c r="I79" s="63"/>
      <c r="J79" s="63">
        <f>'[3]NEW GAA'!AJ80</f>
        <v>0</v>
      </c>
      <c r="K79" s="62">
        <f t="shared" si="11"/>
        <v>0</v>
      </c>
    </row>
    <row r="80" spans="1:11" ht="15" customHeight="1" x14ac:dyDescent="0.3">
      <c r="A80" s="18" t="s">
        <v>140</v>
      </c>
      <c r="B80" s="63">
        <f>'[3]NEW GAA'!H81</f>
        <v>0</v>
      </c>
      <c r="C80" s="63">
        <f>'[3]NEW GAA'!L81</f>
        <v>0</v>
      </c>
      <c r="D80" s="63">
        <f>'[3]NEW GAA'!O81</f>
        <v>0</v>
      </c>
      <c r="E80" s="62">
        <f>'[3]NEW GAA'!R81</f>
        <v>0</v>
      </c>
      <c r="F80" s="62">
        <f>'[3]NEW GAA'!V81</f>
        <v>0</v>
      </c>
      <c r="G80" s="62">
        <f>'[3]NEW GAA'!W81</f>
        <v>3830</v>
      </c>
      <c r="H80" s="62">
        <f>'[3]NEW GAA'!Z81</f>
        <v>2218</v>
      </c>
      <c r="I80" s="63"/>
      <c r="J80" s="63">
        <f>'[3]NEW GAA'!AJ81</f>
        <v>690</v>
      </c>
      <c r="K80" s="62">
        <f t="shared" si="11"/>
        <v>6738</v>
      </c>
    </row>
    <row r="81" spans="1:11" ht="15" customHeight="1" x14ac:dyDescent="0.3">
      <c r="A81" s="18" t="s">
        <v>79</v>
      </c>
      <c r="B81" s="63">
        <f>'[3]NEW GAA'!H82</f>
        <v>0</v>
      </c>
      <c r="C81" s="63">
        <f>'[3]NEW GAA'!L82</f>
        <v>0</v>
      </c>
      <c r="D81" s="63">
        <f>'[3]NEW GAA'!O82</f>
        <v>0</v>
      </c>
      <c r="E81" s="62">
        <f>'[3]NEW GAA'!R82</f>
        <v>0</v>
      </c>
      <c r="F81" s="62">
        <f>'[3]NEW GAA'!V82</f>
        <v>0</v>
      </c>
      <c r="G81" s="62">
        <f>'[3]NEW GAA'!W82</f>
        <v>0</v>
      </c>
      <c r="H81" s="62">
        <f>'[3]NEW GAA'!Z82</f>
        <v>69267</v>
      </c>
      <c r="I81" s="63"/>
      <c r="J81" s="63">
        <f>'[3]NEW GAA'!AJ82</f>
        <v>32021</v>
      </c>
      <c r="K81" s="62">
        <f t="shared" si="11"/>
        <v>101288</v>
      </c>
    </row>
    <row r="82" spans="1:11" ht="15" customHeight="1" x14ac:dyDescent="0.3">
      <c r="A82" s="18" t="s">
        <v>80</v>
      </c>
      <c r="B82" s="63">
        <f>'[3]NEW GAA'!H83</f>
        <v>0</v>
      </c>
      <c r="C82" s="63">
        <f>'[3]NEW GAA'!L83</f>
        <v>0</v>
      </c>
      <c r="D82" s="63">
        <f>'[3]NEW GAA'!O83</f>
        <v>0</v>
      </c>
      <c r="E82" s="62">
        <f>'[3]NEW GAA'!R83</f>
        <v>0</v>
      </c>
      <c r="F82" s="62">
        <f>'[3]NEW GAA'!V83</f>
        <v>0</v>
      </c>
      <c r="G82" s="62">
        <f>'[3]NEW GAA'!W83</f>
        <v>0</v>
      </c>
      <c r="H82" s="62">
        <f>'[3]NEW GAA'!Z83</f>
        <v>2555</v>
      </c>
      <c r="I82" s="63"/>
      <c r="J82" s="63">
        <f>'[3]NEW GAA'!AJ83</f>
        <v>709</v>
      </c>
      <c r="K82" s="62">
        <f t="shared" si="11"/>
        <v>3264</v>
      </c>
    </row>
    <row r="83" spans="1:11" ht="15" customHeight="1" x14ac:dyDescent="0.3">
      <c r="A83" s="18" t="s">
        <v>82</v>
      </c>
      <c r="B83" s="63">
        <f>'[3]NEW GAA'!H84</f>
        <v>0</v>
      </c>
      <c r="C83" s="63">
        <f>'[3]NEW GAA'!L84</f>
        <v>0</v>
      </c>
      <c r="D83" s="63">
        <f>'[3]NEW GAA'!O84</f>
        <v>0</v>
      </c>
      <c r="E83" s="62">
        <f>'[3]NEW GAA'!R84</f>
        <v>0</v>
      </c>
      <c r="F83" s="62">
        <f>'[3]NEW GAA'!V84</f>
        <v>0</v>
      </c>
      <c r="G83" s="62">
        <f>'[3]NEW GAA'!W84</f>
        <v>0</v>
      </c>
      <c r="H83" s="62">
        <f>'[3]NEW GAA'!Z84</f>
        <v>3864</v>
      </c>
      <c r="I83" s="63"/>
      <c r="J83" s="63">
        <f>'[3]NEW GAA'!AJ84</f>
        <v>29</v>
      </c>
      <c r="K83" s="62">
        <f t="shared" si="11"/>
        <v>3893</v>
      </c>
    </row>
    <row r="84" spans="1:11" ht="15" customHeight="1" x14ac:dyDescent="0.3">
      <c r="A84" s="18" t="s">
        <v>83</v>
      </c>
      <c r="B84" s="63">
        <f>'[3]NEW GAA'!H85</f>
        <v>0</v>
      </c>
      <c r="C84" s="63">
        <f>'[3]NEW GAA'!L85</f>
        <v>0</v>
      </c>
      <c r="D84" s="63">
        <f>'[3]NEW GAA'!O85</f>
        <v>0</v>
      </c>
      <c r="E84" s="62">
        <f>'[3]NEW GAA'!R85</f>
        <v>0</v>
      </c>
      <c r="F84" s="62">
        <f>'[3]NEW GAA'!V85</f>
        <v>0</v>
      </c>
      <c r="G84" s="62">
        <f>'[3]NEW GAA'!W85</f>
        <v>0</v>
      </c>
      <c r="H84" s="62">
        <f>'[3]NEW GAA'!Z85</f>
        <v>4727</v>
      </c>
      <c r="I84" s="63"/>
      <c r="J84" s="63">
        <f>'[3]NEW GAA'!AJ85</f>
        <v>46</v>
      </c>
      <c r="K84" s="62">
        <f t="shared" si="11"/>
        <v>4773</v>
      </c>
    </row>
    <row r="85" spans="1:11" ht="15" customHeight="1" x14ac:dyDescent="0.3">
      <c r="A85" s="18" t="s">
        <v>210</v>
      </c>
      <c r="B85" s="63">
        <f>'[3]NEW GAA'!H86</f>
        <v>0</v>
      </c>
      <c r="C85" s="63">
        <f>'[3]NEW GAA'!L86</f>
        <v>0</v>
      </c>
      <c r="D85" s="63">
        <f>'[3]NEW GAA'!O86</f>
        <v>0</v>
      </c>
      <c r="E85" s="62">
        <f>'[3]NEW GAA'!R86</f>
        <v>0</v>
      </c>
      <c r="F85" s="62">
        <f>'[3]NEW GAA'!V86</f>
        <v>0</v>
      </c>
      <c r="G85" s="62">
        <f>'[3]NEW GAA'!W86</f>
        <v>0</v>
      </c>
      <c r="H85" s="62">
        <f>'[3]NEW GAA'!Z86</f>
        <v>1435</v>
      </c>
      <c r="I85" s="63"/>
      <c r="J85" s="63">
        <f>'[3]NEW GAA'!AJ86</f>
        <v>0</v>
      </c>
      <c r="K85" s="62">
        <f t="shared" si="11"/>
        <v>1435</v>
      </c>
    </row>
    <row r="86" spans="1:11" ht="15" customHeight="1" x14ac:dyDescent="0.3">
      <c r="A86" s="18" t="s">
        <v>84</v>
      </c>
      <c r="B86" s="63">
        <f>'[3]NEW GAA'!H87</f>
        <v>0</v>
      </c>
      <c r="C86" s="63">
        <f>'[3]NEW GAA'!L87</f>
        <v>0</v>
      </c>
      <c r="D86" s="63">
        <f>'[3]NEW GAA'!O87</f>
        <v>0</v>
      </c>
      <c r="E86" s="62">
        <f>'[3]NEW GAA'!R87</f>
        <v>0</v>
      </c>
      <c r="F86" s="62">
        <f>'[3]NEW GAA'!V87</f>
        <v>0</v>
      </c>
      <c r="G86" s="62">
        <f>'[3]NEW GAA'!W87</f>
        <v>0</v>
      </c>
      <c r="H86" s="62">
        <f>'[3]NEW GAA'!Z87</f>
        <v>1737</v>
      </c>
      <c r="I86" s="63"/>
      <c r="J86" s="63">
        <f>'[3]NEW GAA'!AJ87</f>
        <v>765</v>
      </c>
      <c r="K86" s="62">
        <f t="shared" si="11"/>
        <v>2502</v>
      </c>
    </row>
    <row r="87" spans="1:11" ht="15" customHeight="1" x14ac:dyDescent="0.3">
      <c r="A87" s="18" t="s">
        <v>85</v>
      </c>
      <c r="B87" s="63">
        <f>'[3]NEW GAA'!H88</f>
        <v>0</v>
      </c>
      <c r="C87" s="63">
        <f>'[3]NEW GAA'!L88</f>
        <v>0</v>
      </c>
      <c r="D87" s="63">
        <f>'[3]NEW GAA'!O88</f>
        <v>0</v>
      </c>
      <c r="E87" s="62">
        <f>'[3]NEW GAA'!R88</f>
        <v>0</v>
      </c>
      <c r="F87" s="62">
        <f>'[3]NEW GAA'!V88</f>
        <v>0</v>
      </c>
      <c r="G87" s="62">
        <f>'[3]NEW GAA'!W88</f>
        <v>0</v>
      </c>
      <c r="H87" s="62">
        <f>'[3]NEW GAA'!Z88</f>
        <v>10638</v>
      </c>
      <c r="I87" s="63"/>
      <c r="J87" s="63">
        <f>'[3]NEW GAA'!AJ88</f>
        <v>4119</v>
      </c>
      <c r="K87" s="62">
        <f t="shared" si="11"/>
        <v>14757</v>
      </c>
    </row>
    <row r="88" spans="1:11" ht="15" hidden="1" customHeight="1" x14ac:dyDescent="0.3">
      <c r="A88" s="228"/>
      <c r="B88" s="63"/>
      <c r="C88" s="63"/>
      <c r="D88" s="63"/>
      <c r="E88" s="62"/>
      <c r="F88" s="62"/>
      <c r="G88" s="62"/>
      <c r="H88" s="62"/>
      <c r="I88" s="63"/>
      <c r="J88" s="63"/>
      <c r="K88" s="62"/>
    </row>
    <row r="89" spans="1:11" ht="15" customHeight="1" x14ac:dyDescent="0.3">
      <c r="A89" s="73" t="s">
        <v>147</v>
      </c>
      <c r="B89" s="63">
        <f>'[3]NEW GAA'!H90</f>
        <v>82896544</v>
      </c>
      <c r="C89" s="63">
        <f>'[3]NEW GAA'!L90</f>
        <v>0</v>
      </c>
      <c r="D89" s="63">
        <f>'[3]NEW GAA'!O90</f>
        <v>0</v>
      </c>
      <c r="E89" s="62">
        <f>'[3]NEW GAA'!R90</f>
        <v>0</v>
      </c>
      <c r="F89" s="62">
        <f>'[3]NEW GAA'!V90</f>
        <v>0</v>
      </c>
      <c r="G89" s="62">
        <f>'[3]NEW GAA'!W90</f>
        <v>0</v>
      </c>
      <c r="H89" s="62">
        <f>'[3]NEW GAA'!Z90</f>
        <v>0</v>
      </c>
      <c r="I89" s="63">
        <f>'[3]NEW GAA'!AD90</f>
        <v>0</v>
      </c>
      <c r="J89" s="63">
        <f>'[3]NEW GAA'!AJ90</f>
        <v>42779</v>
      </c>
      <c r="K89" s="62">
        <f>SUM(B89:J89)</f>
        <v>82939323</v>
      </c>
    </row>
    <row r="90" spans="1:11" ht="15" customHeight="1" x14ac:dyDescent="0.3">
      <c r="A90" s="229" t="s">
        <v>148</v>
      </c>
      <c r="B90" s="63">
        <f>SUM(B91:B92)</f>
        <v>0</v>
      </c>
      <c r="C90" s="63">
        <f>SUM(C91:C92)</f>
        <v>7971952</v>
      </c>
      <c r="D90" s="63">
        <f t="shared" ref="D90:J90" si="12">SUM(D91:D92)</f>
        <v>0</v>
      </c>
      <c r="E90" s="62">
        <f t="shared" si="12"/>
        <v>0</v>
      </c>
      <c r="F90" s="62">
        <f t="shared" si="12"/>
        <v>0</v>
      </c>
      <c r="G90" s="62">
        <f t="shared" si="12"/>
        <v>0</v>
      </c>
      <c r="H90" s="62">
        <f t="shared" si="12"/>
        <v>0</v>
      </c>
      <c r="I90" s="63"/>
      <c r="J90" s="63">
        <f t="shared" si="12"/>
        <v>52073</v>
      </c>
      <c r="K90" s="62">
        <f>SUM(K91:K92)</f>
        <v>8024025</v>
      </c>
    </row>
    <row r="91" spans="1:11" ht="15" hidden="1" customHeight="1" x14ac:dyDescent="0.3">
      <c r="A91" s="229" t="s">
        <v>149</v>
      </c>
      <c r="B91" s="63">
        <f>'[3]NEW GAA'!H92</f>
        <v>0</v>
      </c>
      <c r="C91" s="63">
        <f>'[3]NEW GAA'!L92</f>
        <v>6239215</v>
      </c>
      <c r="D91" s="63">
        <f>'[3]NEW GAA'!O92</f>
        <v>0</v>
      </c>
      <c r="E91" s="62">
        <f>'[3]NEW GAA'!R92</f>
        <v>0</v>
      </c>
      <c r="F91" s="62">
        <f>'[3]NEW GAA'!V92</f>
        <v>0</v>
      </c>
      <c r="G91" s="62">
        <f>'[3]NEW GAA'!W92</f>
        <v>0</v>
      </c>
      <c r="H91" s="62">
        <f>'[3]NEW GAA'!Z92</f>
        <v>0</v>
      </c>
      <c r="I91" s="63"/>
      <c r="J91" s="63">
        <f>'[3]NEW GAA'!AJ92</f>
        <v>0</v>
      </c>
      <c r="K91" s="62">
        <f>SUM(B91:J91)</f>
        <v>6239215</v>
      </c>
    </row>
    <row r="92" spans="1:11" ht="15" hidden="1" customHeight="1" x14ac:dyDescent="0.3">
      <c r="A92" s="229" t="s">
        <v>150</v>
      </c>
      <c r="B92" s="63">
        <f>'[3]NEW GAA'!H93</f>
        <v>0</v>
      </c>
      <c r="C92" s="63">
        <f>'[3]NEW GAA'!L93</f>
        <v>1732737</v>
      </c>
      <c r="D92" s="63">
        <f>'[3]NEW GAA'!O93</f>
        <v>0</v>
      </c>
      <c r="E92" s="62">
        <f>'[3]NEW GAA'!R93</f>
        <v>0</v>
      </c>
      <c r="F92" s="62">
        <f>'[3]NEW GAA'!V93</f>
        <v>0</v>
      </c>
      <c r="G92" s="62">
        <f>'[3]NEW GAA'!W93</f>
        <v>0</v>
      </c>
      <c r="H92" s="62">
        <f>'[3]NEW GAA'!Z93</f>
        <v>0</v>
      </c>
      <c r="I92" s="63"/>
      <c r="J92" s="63">
        <f>'[3]NEW GAA'!AJ93</f>
        <v>52073</v>
      </c>
      <c r="K92" s="62">
        <f>SUM(B92:J92)</f>
        <v>1784810</v>
      </c>
    </row>
    <row r="93" spans="1:11" ht="15" customHeight="1" x14ac:dyDescent="0.3">
      <c r="A93" s="73" t="s">
        <v>151</v>
      </c>
      <c r="B93" s="63">
        <f>'[3]NEW GAA'!H94</f>
        <v>0</v>
      </c>
      <c r="C93" s="63">
        <f>'[3]NEW GAA'!L94</f>
        <v>1979540</v>
      </c>
      <c r="D93" s="63">
        <f>'[3]NEW GAA'!O94</f>
        <v>0</v>
      </c>
      <c r="E93" s="62">
        <f>'[3]NEW GAA'!R94</f>
        <v>0</v>
      </c>
      <c r="F93" s="62">
        <f>'[3]NEW GAA'!V94</f>
        <v>0</v>
      </c>
      <c r="G93" s="62">
        <f>'[3]NEW GAA'!W94</f>
        <v>0</v>
      </c>
      <c r="H93" s="62">
        <f>'[3]NEW GAA'!Z94</f>
        <v>0</v>
      </c>
      <c r="I93" s="63"/>
      <c r="J93" s="63">
        <f>'[3]NEW GAA'!AJ94</f>
        <v>2102</v>
      </c>
      <c r="K93" s="62">
        <f>SUM(B93:J93)</f>
        <v>1981642</v>
      </c>
    </row>
    <row r="94" spans="1:11" ht="15" hidden="1" customHeight="1" x14ac:dyDescent="0.3">
      <c r="A94" s="228"/>
      <c r="B94" s="63"/>
      <c r="C94" s="63"/>
      <c r="D94" s="63"/>
      <c r="E94" s="62"/>
      <c r="F94" s="62"/>
      <c r="G94" s="62"/>
      <c r="H94" s="62"/>
      <c r="I94" s="63"/>
      <c r="J94" s="63"/>
      <c r="K94" s="62"/>
    </row>
    <row r="95" spans="1:11" ht="18.75" customHeight="1" thickBot="1" x14ac:dyDescent="0.35">
      <c r="A95" s="230" t="s">
        <v>13</v>
      </c>
      <c r="B95" s="231">
        <f t="shared" ref="B95:K95" si="13">SUM(B6:B12)+SUM(B15:B20)+SUM(B23:B25)+SUM(B28:B29)+SUM(B32:B48)+B90+B94+B89+B93</f>
        <v>82896544</v>
      </c>
      <c r="C95" s="231">
        <f t="shared" si="13"/>
        <v>9967241</v>
      </c>
      <c r="D95" s="231">
        <f t="shared" si="13"/>
        <v>3719152</v>
      </c>
      <c r="E95" s="231">
        <f t="shared" si="13"/>
        <v>537050</v>
      </c>
      <c r="F95" s="231">
        <f t="shared" si="13"/>
        <v>215717</v>
      </c>
      <c r="G95" s="231">
        <f t="shared" si="13"/>
        <v>7991226</v>
      </c>
      <c r="H95" s="231">
        <f t="shared" si="13"/>
        <v>49952688</v>
      </c>
      <c r="I95" s="231">
        <f t="shared" si="13"/>
        <v>0</v>
      </c>
      <c r="J95" s="231">
        <f t="shared" si="13"/>
        <v>70566471</v>
      </c>
      <c r="K95" s="231">
        <f t="shared" si="13"/>
        <v>225846089</v>
      </c>
    </row>
    <row r="96" spans="1:11" ht="14.4" thickTop="1" x14ac:dyDescent="0.3"/>
  </sheetData>
  <printOptions gridLines="1"/>
  <pageMargins left="0.97" right="0.21" top="0.47" bottom="0.43" header="0.19" footer="0.2"/>
  <pageSetup paperSize="9" scale="80" orientation="portrait" r:id="rId1"/>
  <headerFooter alignWithMargins="0">
    <oddFooter>&amp;C&amp;P of &amp;N</oddFooter>
  </headerFooter>
  <rowBreaks count="1" manualBreakCount="1">
    <brk id="5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57"/>
  <sheetViews>
    <sheetView view="pageBreakPreview" zoomScale="6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97" sqref="K97"/>
    </sheetView>
  </sheetViews>
  <sheetFormatPr defaultRowHeight="13.8" x14ac:dyDescent="0.25"/>
  <cols>
    <col min="1" max="1" width="18.5546875" style="251" customWidth="1"/>
    <col min="2" max="2" width="16.109375" style="251" hidden="1" customWidth="1"/>
    <col min="3" max="3" width="16.6640625" style="251" hidden="1" customWidth="1"/>
    <col min="4" max="4" width="15.6640625" style="251" customWidth="1"/>
    <col min="5" max="6" width="16.6640625" style="251" customWidth="1"/>
    <col min="7" max="7" width="15.6640625" style="251" hidden="1" customWidth="1"/>
    <col min="8" max="8" width="16" style="251" customWidth="1"/>
    <col min="9" max="256" width="9.109375" style="251"/>
    <col min="257" max="257" width="18.5546875" style="251" customWidth="1"/>
    <col min="258" max="259" width="0" style="251" hidden="1" customWidth="1"/>
    <col min="260" max="260" width="15.6640625" style="251" customWidth="1"/>
    <col min="261" max="262" width="16.6640625" style="251" customWidth="1"/>
    <col min="263" max="263" width="0" style="251" hidden="1" customWidth="1"/>
    <col min="264" max="264" width="16" style="251" customWidth="1"/>
    <col min="265" max="512" width="9.109375" style="251"/>
    <col min="513" max="513" width="18.5546875" style="251" customWidth="1"/>
    <col min="514" max="515" width="0" style="251" hidden="1" customWidth="1"/>
    <col min="516" max="516" width="15.6640625" style="251" customWidth="1"/>
    <col min="517" max="518" width="16.6640625" style="251" customWidth="1"/>
    <col min="519" max="519" width="0" style="251" hidden="1" customWidth="1"/>
    <col min="520" max="520" width="16" style="251" customWidth="1"/>
    <col min="521" max="768" width="9.109375" style="251"/>
    <col min="769" max="769" width="18.5546875" style="251" customWidth="1"/>
    <col min="770" max="771" width="0" style="251" hidden="1" customWidth="1"/>
    <col min="772" max="772" width="15.6640625" style="251" customWidth="1"/>
    <col min="773" max="774" width="16.6640625" style="251" customWidth="1"/>
    <col min="775" max="775" width="0" style="251" hidden="1" customWidth="1"/>
    <col min="776" max="776" width="16" style="251" customWidth="1"/>
    <col min="777" max="1024" width="9.109375" style="251"/>
    <col min="1025" max="1025" width="18.5546875" style="251" customWidth="1"/>
    <col min="1026" max="1027" width="0" style="251" hidden="1" customWidth="1"/>
    <col min="1028" max="1028" width="15.6640625" style="251" customWidth="1"/>
    <col min="1029" max="1030" width="16.6640625" style="251" customWidth="1"/>
    <col min="1031" max="1031" width="0" style="251" hidden="1" customWidth="1"/>
    <col min="1032" max="1032" width="16" style="251" customWidth="1"/>
    <col min="1033" max="1280" width="9.109375" style="251"/>
    <col min="1281" max="1281" width="18.5546875" style="251" customWidth="1"/>
    <col min="1282" max="1283" width="0" style="251" hidden="1" customWidth="1"/>
    <col min="1284" max="1284" width="15.6640625" style="251" customWidth="1"/>
    <col min="1285" max="1286" width="16.6640625" style="251" customWidth="1"/>
    <col min="1287" max="1287" width="0" style="251" hidden="1" customWidth="1"/>
    <col min="1288" max="1288" width="16" style="251" customWidth="1"/>
    <col min="1289" max="1536" width="9.109375" style="251"/>
    <col min="1537" max="1537" width="18.5546875" style="251" customWidth="1"/>
    <col min="1538" max="1539" width="0" style="251" hidden="1" customWidth="1"/>
    <col min="1540" max="1540" width="15.6640625" style="251" customWidth="1"/>
    <col min="1541" max="1542" width="16.6640625" style="251" customWidth="1"/>
    <col min="1543" max="1543" width="0" style="251" hidden="1" customWidth="1"/>
    <col min="1544" max="1544" width="16" style="251" customWidth="1"/>
    <col min="1545" max="1792" width="9.109375" style="251"/>
    <col min="1793" max="1793" width="18.5546875" style="251" customWidth="1"/>
    <col min="1794" max="1795" width="0" style="251" hidden="1" customWidth="1"/>
    <col min="1796" max="1796" width="15.6640625" style="251" customWidth="1"/>
    <col min="1797" max="1798" width="16.6640625" style="251" customWidth="1"/>
    <col min="1799" max="1799" width="0" style="251" hidden="1" customWidth="1"/>
    <col min="1800" max="1800" width="16" style="251" customWidth="1"/>
    <col min="1801" max="2048" width="9.109375" style="251"/>
    <col min="2049" max="2049" width="18.5546875" style="251" customWidth="1"/>
    <col min="2050" max="2051" width="0" style="251" hidden="1" customWidth="1"/>
    <col min="2052" max="2052" width="15.6640625" style="251" customWidth="1"/>
    <col min="2053" max="2054" width="16.6640625" style="251" customWidth="1"/>
    <col min="2055" max="2055" width="0" style="251" hidden="1" customWidth="1"/>
    <col min="2056" max="2056" width="16" style="251" customWidth="1"/>
    <col min="2057" max="2304" width="9.109375" style="251"/>
    <col min="2305" max="2305" width="18.5546875" style="251" customWidth="1"/>
    <col min="2306" max="2307" width="0" style="251" hidden="1" customWidth="1"/>
    <col min="2308" max="2308" width="15.6640625" style="251" customWidth="1"/>
    <col min="2309" max="2310" width="16.6640625" style="251" customWidth="1"/>
    <col min="2311" max="2311" width="0" style="251" hidden="1" customWidth="1"/>
    <col min="2312" max="2312" width="16" style="251" customWidth="1"/>
    <col min="2313" max="2560" width="9.109375" style="251"/>
    <col min="2561" max="2561" width="18.5546875" style="251" customWidth="1"/>
    <col min="2562" max="2563" width="0" style="251" hidden="1" customWidth="1"/>
    <col min="2564" max="2564" width="15.6640625" style="251" customWidth="1"/>
    <col min="2565" max="2566" width="16.6640625" style="251" customWidth="1"/>
    <col min="2567" max="2567" width="0" style="251" hidden="1" customWidth="1"/>
    <col min="2568" max="2568" width="16" style="251" customWidth="1"/>
    <col min="2569" max="2816" width="9.109375" style="251"/>
    <col min="2817" max="2817" width="18.5546875" style="251" customWidth="1"/>
    <col min="2818" max="2819" width="0" style="251" hidden="1" customWidth="1"/>
    <col min="2820" max="2820" width="15.6640625" style="251" customWidth="1"/>
    <col min="2821" max="2822" width="16.6640625" style="251" customWidth="1"/>
    <col min="2823" max="2823" width="0" style="251" hidden="1" customWidth="1"/>
    <col min="2824" max="2824" width="16" style="251" customWidth="1"/>
    <col min="2825" max="3072" width="9.109375" style="251"/>
    <col min="3073" max="3073" width="18.5546875" style="251" customWidth="1"/>
    <col min="3074" max="3075" width="0" style="251" hidden="1" customWidth="1"/>
    <col min="3076" max="3076" width="15.6640625" style="251" customWidth="1"/>
    <col min="3077" max="3078" width="16.6640625" style="251" customWidth="1"/>
    <col min="3079" max="3079" width="0" style="251" hidden="1" customWidth="1"/>
    <col min="3080" max="3080" width="16" style="251" customWidth="1"/>
    <col min="3081" max="3328" width="9.109375" style="251"/>
    <col min="3329" max="3329" width="18.5546875" style="251" customWidth="1"/>
    <col min="3330" max="3331" width="0" style="251" hidden="1" customWidth="1"/>
    <col min="3332" max="3332" width="15.6640625" style="251" customWidth="1"/>
    <col min="3333" max="3334" width="16.6640625" style="251" customWidth="1"/>
    <col min="3335" max="3335" width="0" style="251" hidden="1" customWidth="1"/>
    <col min="3336" max="3336" width="16" style="251" customWidth="1"/>
    <col min="3337" max="3584" width="9.109375" style="251"/>
    <col min="3585" max="3585" width="18.5546875" style="251" customWidth="1"/>
    <col min="3586" max="3587" width="0" style="251" hidden="1" customWidth="1"/>
    <col min="3588" max="3588" width="15.6640625" style="251" customWidth="1"/>
    <col min="3589" max="3590" width="16.6640625" style="251" customWidth="1"/>
    <col min="3591" max="3591" width="0" style="251" hidden="1" customWidth="1"/>
    <col min="3592" max="3592" width="16" style="251" customWidth="1"/>
    <col min="3593" max="3840" width="9.109375" style="251"/>
    <col min="3841" max="3841" width="18.5546875" style="251" customWidth="1"/>
    <col min="3842" max="3843" width="0" style="251" hidden="1" customWidth="1"/>
    <col min="3844" max="3844" width="15.6640625" style="251" customWidth="1"/>
    <col min="3845" max="3846" width="16.6640625" style="251" customWidth="1"/>
    <col min="3847" max="3847" width="0" style="251" hidden="1" customWidth="1"/>
    <col min="3848" max="3848" width="16" style="251" customWidth="1"/>
    <col min="3849" max="4096" width="9.109375" style="251"/>
    <col min="4097" max="4097" width="18.5546875" style="251" customWidth="1"/>
    <col min="4098" max="4099" width="0" style="251" hidden="1" customWidth="1"/>
    <col min="4100" max="4100" width="15.6640625" style="251" customWidth="1"/>
    <col min="4101" max="4102" width="16.6640625" style="251" customWidth="1"/>
    <col min="4103" max="4103" width="0" style="251" hidden="1" customWidth="1"/>
    <col min="4104" max="4104" width="16" style="251" customWidth="1"/>
    <col min="4105" max="4352" width="9.109375" style="251"/>
    <col min="4353" max="4353" width="18.5546875" style="251" customWidth="1"/>
    <col min="4354" max="4355" width="0" style="251" hidden="1" customWidth="1"/>
    <col min="4356" max="4356" width="15.6640625" style="251" customWidth="1"/>
    <col min="4357" max="4358" width="16.6640625" style="251" customWidth="1"/>
    <col min="4359" max="4359" width="0" style="251" hidden="1" customWidth="1"/>
    <col min="4360" max="4360" width="16" style="251" customWidth="1"/>
    <col min="4361" max="4608" width="9.109375" style="251"/>
    <col min="4609" max="4609" width="18.5546875" style="251" customWidth="1"/>
    <col min="4610" max="4611" width="0" style="251" hidden="1" customWidth="1"/>
    <col min="4612" max="4612" width="15.6640625" style="251" customWidth="1"/>
    <col min="4613" max="4614" width="16.6640625" style="251" customWidth="1"/>
    <col min="4615" max="4615" width="0" style="251" hidden="1" customWidth="1"/>
    <col min="4616" max="4616" width="16" style="251" customWidth="1"/>
    <col min="4617" max="4864" width="9.109375" style="251"/>
    <col min="4865" max="4865" width="18.5546875" style="251" customWidth="1"/>
    <col min="4866" max="4867" width="0" style="251" hidden="1" customWidth="1"/>
    <col min="4868" max="4868" width="15.6640625" style="251" customWidth="1"/>
    <col min="4869" max="4870" width="16.6640625" style="251" customWidth="1"/>
    <col min="4871" max="4871" width="0" style="251" hidden="1" customWidth="1"/>
    <col min="4872" max="4872" width="16" style="251" customWidth="1"/>
    <col min="4873" max="5120" width="9.109375" style="251"/>
    <col min="5121" max="5121" width="18.5546875" style="251" customWidth="1"/>
    <col min="5122" max="5123" width="0" style="251" hidden="1" customWidth="1"/>
    <col min="5124" max="5124" width="15.6640625" style="251" customWidth="1"/>
    <col min="5125" max="5126" width="16.6640625" style="251" customWidth="1"/>
    <col min="5127" max="5127" width="0" style="251" hidden="1" customWidth="1"/>
    <col min="5128" max="5128" width="16" style="251" customWidth="1"/>
    <col min="5129" max="5376" width="9.109375" style="251"/>
    <col min="5377" max="5377" width="18.5546875" style="251" customWidth="1"/>
    <col min="5378" max="5379" width="0" style="251" hidden="1" customWidth="1"/>
    <col min="5380" max="5380" width="15.6640625" style="251" customWidth="1"/>
    <col min="5381" max="5382" width="16.6640625" style="251" customWidth="1"/>
    <col min="5383" max="5383" width="0" style="251" hidden="1" customWidth="1"/>
    <col min="5384" max="5384" width="16" style="251" customWidth="1"/>
    <col min="5385" max="5632" width="9.109375" style="251"/>
    <col min="5633" max="5633" width="18.5546875" style="251" customWidth="1"/>
    <col min="5634" max="5635" width="0" style="251" hidden="1" customWidth="1"/>
    <col min="5636" max="5636" width="15.6640625" style="251" customWidth="1"/>
    <col min="5637" max="5638" width="16.6640625" style="251" customWidth="1"/>
    <col min="5639" max="5639" width="0" style="251" hidden="1" customWidth="1"/>
    <col min="5640" max="5640" width="16" style="251" customWidth="1"/>
    <col min="5641" max="5888" width="9.109375" style="251"/>
    <col min="5889" max="5889" width="18.5546875" style="251" customWidth="1"/>
    <col min="5890" max="5891" width="0" style="251" hidden="1" customWidth="1"/>
    <col min="5892" max="5892" width="15.6640625" style="251" customWidth="1"/>
    <col min="5893" max="5894" width="16.6640625" style="251" customWidth="1"/>
    <col min="5895" max="5895" width="0" style="251" hidden="1" customWidth="1"/>
    <col min="5896" max="5896" width="16" style="251" customWidth="1"/>
    <col min="5897" max="6144" width="9.109375" style="251"/>
    <col min="6145" max="6145" width="18.5546875" style="251" customWidth="1"/>
    <col min="6146" max="6147" width="0" style="251" hidden="1" customWidth="1"/>
    <col min="6148" max="6148" width="15.6640625" style="251" customWidth="1"/>
    <col min="6149" max="6150" width="16.6640625" style="251" customWidth="1"/>
    <col min="6151" max="6151" width="0" style="251" hidden="1" customWidth="1"/>
    <col min="6152" max="6152" width="16" style="251" customWidth="1"/>
    <col min="6153" max="6400" width="9.109375" style="251"/>
    <col min="6401" max="6401" width="18.5546875" style="251" customWidth="1"/>
    <col min="6402" max="6403" width="0" style="251" hidden="1" customWidth="1"/>
    <col min="6404" max="6404" width="15.6640625" style="251" customWidth="1"/>
    <col min="6405" max="6406" width="16.6640625" style="251" customWidth="1"/>
    <col min="6407" max="6407" width="0" style="251" hidden="1" customWidth="1"/>
    <col min="6408" max="6408" width="16" style="251" customWidth="1"/>
    <col min="6409" max="6656" width="9.109375" style="251"/>
    <col min="6657" max="6657" width="18.5546875" style="251" customWidth="1"/>
    <col min="6658" max="6659" width="0" style="251" hidden="1" customWidth="1"/>
    <col min="6660" max="6660" width="15.6640625" style="251" customWidth="1"/>
    <col min="6661" max="6662" width="16.6640625" style="251" customWidth="1"/>
    <col min="6663" max="6663" width="0" style="251" hidden="1" customWidth="1"/>
    <col min="6664" max="6664" width="16" style="251" customWidth="1"/>
    <col min="6665" max="6912" width="9.109375" style="251"/>
    <col min="6913" max="6913" width="18.5546875" style="251" customWidth="1"/>
    <col min="6914" max="6915" width="0" style="251" hidden="1" customWidth="1"/>
    <col min="6916" max="6916" width="15.6640625" style="251" customWidth="1"/>
    <col min="6917" max="6918" width="16.6640625" style="251" customWidth="1"/>
    <col min="6919" max="6919" width="0" style="251" hidden="1" customWidth="1"/>
    <col min="6920" max="6920" width="16" style="251" customWidth="1"/>
    <col min="6921" max="7168" width="9.109375" style="251"/>
    <col min="7169" max="7169" width="18.5546875" style="251" customWidth="1"/>
    <col min="7170" max="7171" width="0" style="251" hidden="1" customWidth="1"/>
    <col min="7172" max="7172" width="15.6640625" style="251" customWidth="1"/>
    <col min="7173" max="7174" width="16.6640625" style="251" customWidth="1"/>
    <col min="7175" max="7175" width="0" style="251" hidden="1" customWidth="1"/>
    <col min="7176" max="7176" width="16" style="251" customWidth="1"/>
    <col min="7177" max="7424" width="9.109375" style="251"/>
    <col min="7425" max="7425" width="18.5546875" style="251" customWidth="1"/>
    <col min="7426" max="7427" width="0" style="251" hidden="1" customWidth="1"/>
    <col min="7428" max="7428" width="15.6640625" style="251" customWidth="1"/>
    <col min="7429" max="7430" width="16.6640625" style="251" customWidth="1"/>
    <col min="7431" max="7431" width="0" style="251" hidden="1" customWidth="1"/>
    <col min="7432" max="7432" width="16" style="251" customWidth="1"/>
    <col min="7433" max="7680" width="9.109375" style="251"/>
    <col min="7681" max="7681" width="18.5546875" style="251" customWidth="1"/>
    <col min="7682" max="7683" width="0" style="251" hidden="1" customWidth="1"/>
    <col min="7684" max="7684" width="15.6640625" style="251" customWidth="1"/>
    <col min="7685" max="7686" width="16.6640625" style="251" customWidth="1"/>
    <col min="7687" max="7687" width="0" style="251" hidden="1" customWidth="1"/>
    <col min="7688" max="7688" width="16" style="251" customWidth="1"/>
    <col min="7689" max="7936" width="9.109375" style="251"/>
    <col min="7937" max="7937" width="18.5546875" style="251" customWidth="1"/>
    <col min="7938" max="7939" width="0" style="251" hidden="1" customWidth="1"/>
    <col min="7940" max="7940" width="15.6640625" style="251" customWidth="1"/>
    <col min="7941" max="7942" width="16.6640625" style="251" customWidth="1"/>
    <col min="7943" max="7943" width="0" style="251" hidden="1" customWidth="1"/>
    <col min="7944" max="7944" width="16" style="251" customWidth="1"/>
    <col min="7945" max="8192" width="9.109375" style="251"/>
    <col min="8193" max="8193" width="18.5546875" style="251" customWidth="1"/>
    <col min="8194" max="8195" width="0" style="251" hidden="1" customWidth="1"/>
    <col min="8196" max="8196" width="15.6640625" style="251" customWidth="1"/>
    <col min="8197" max="8198" width="16.6640625" style="251" customWidth="1"/>
    <col min="8199" max="8199" width="0" style="251" hidden="1" customWidth="1"/>
    <col min="8200" max="8200" width="16" style="251" customWidth="1"/>
    <col min="8201" max="8448" width="9.109375" style="251"/>
    <col min="8449" max="8449" width="18.5546875" style="251" customWidth="1"/>
    <col min="8450" max="8451" width="0" style="251" hidden="1" customWidth="1"/>
    <col min="8452" max="8452" width="15.6640625" style="251" customWidth="1"/>
    <col min="8453" max="8454" width="16.6640625" style="251" customWidth="1"/>
    <col min="8455" max="8455" width="0" style="251" hidden="1" customWidth="1"/>
    <col min="8456" max="8456" width="16" style="251" customWidth="1"/>
    <col min="8457" max="8704" width="9.109375" style="251"/>
    <col min="8705" max="8705" width="18.5546875" style="251" customWidth="1"/>
    <col min="8706" max="8707" width="0" style="251" hidden="1" customWidth="1"/>
    <col min="8708" max="8708" width="15.6640625" style="251" customWidth="1"/>
    <col min="8709" max="8710" width="16.6640625" style="251" customWidth="1"/>
    <col min="8711" max="8711" width="0" style="251" hidden="1" customWidth="1"/>
    <col min="8712" max="8712" width="16" style="251" customWidth="1"/>
    <col min="8713" max="8960" width="9.109375" style="251"/>
    <col min="8961" max="8961" width="18.5546875" style="251" customWidth="1"/>
    <col min="8962" max="8963" width="0" style="251" hidden="1" customWidth="1"/>
    <col min="8964" max="8964" width="15.6640625" style="251" customWidth="1"/>
    <col min="8965" max="8966" width="16.6640625" style="251" customWidth="1"/>
    <col min="8967" max="8967" width="0" style="251" hidden="1" customWidth="1"/>
    <col min="8968" max="8968" width="16" style="251" customWidth="1"/>
    <col min="8969" max="9216" width="9.109375" style="251"/>
    <col min="9217" max="9217" width="18.5546875" style="251" customWidth="1"/>
    <col min="9218" max="9219" width="0" style="251" hidden="1" customWidth="1"/>
    <col min="9220" max="9220" width="15.6640625" style="251" customWidth="1"/>
    <col min="9221" max="9222" width="16.6640625" style="251" customWidth="1"/>
    <col min="9223" max="9223" width="0" style="251" hidden="1" customWidth="1"/>
    <col min="9224" max="9224" width="16" style="251" customWidth="1"/>
    <col min="9225" max="9472" width="9.109375" style="251"/>
    <col min="9473" max="9473" width="18.5546875" style="251" customWidth="1"/>
    <col min="9474" max="9475" width="0" style="251" hidden="1" customWidth="1"/>
    <col min="9476" max="9476" width="15.6640625" style="251" customWidth="1"/>
    <col min="9477" max="9478" width="16.6640625" style="251" customWidth="1"/>
    <col min="9479" max="9479" width="0" style="251" hidden="1" customWidth="1"/>
    <col min="9480" max="9480" width="16" style="251" customWidth="1"/>
    <col min="9481" max="9728" width="9.109375" style="251"/>
    <col min="9729" max="9729" width="18.5546875" style="251" customWidth="1"/>
    <col min="9730" max="9731" width="0" style="251" hidden="1" customWidth="1"/>
    <col min="9732" max="9732" width="15.6640625" style="251" customWidth="1"/>
    <col min="9733" max="9734" width="16.6640625" style="251" customWidth="1"/>
    <col min="9735" max="9735" width="0" style="251" hidden="1" customWidth="1"/>
    <col min="9736" max="9736" width="16" style="251" customWidth="1"/>
    <col min="9737" max="9984" width="9.109375" style="251"/>
    <col min="9985" max="9985" width="18.5546875" style="251" customWidth="1"/>
    <col min="9986" max="9987" width="0" style="251" hidden="1" customWidth="1"/>
    <col min="9988" max="9988" width="15.6640625" style="251" customWidth="1"/>
    <col min="9989" max="9990" width="16.6640625" style="251" customWidth="1"/>
    <col min="9991" max="9991" width="0" style="251" hidden="1" customWidth="1"/>
    <col min="9992" max="9992" width="16" style="251" customWidth="1"/>
    <col min="9993" max="10240" width="9.109375" style="251"/>
    <col min="10241" max="10241" width="18.5546875" style="251" customWidth="1"/>
    <col min="10242" max="10243" width="0" style="251" hidden="1" customWidth="1"/>
    <col min="10244" max="10244" width="15.6640625" style="251" customWidth="1"/>
    <col min="10245" max="10246" width="16.6640625" style="251" customWidth="1"/>
    <col min="10247" max="10247" width="0" style="251" hidden="1" customWidth="1"/>
    <col min="10248" max="10248" width="16" style="251" customWidth="1"/>
    <col min="10249" max="10496" width="9.109375" style="251"/>
    <col min="10497" max="10497" width="18.5546875" style="251" customWidth="1"/>
    <col min="10498" max="10499" width="0" style="251" hidden="1" customWidth="1"/>
    <col min="10500" max="10500" width="15.6640625" style="251" customWidth="1"/>
    <col min="10501" max="10502" width="16.6640625" style="251" customWidth="1"/>
    <col min="10503" max="10503" width="0" style="251" hidden="1" customWidth="1"/>
    <col min="10504" max="10504" width="16" style="251" customWidth="1"/>
    <col min="10505" max="10752" width="9.109375" style="251"/>
    <col min="10753" max="10753" width="18.5546875" style="251" customWidth="1"/>
    <col min="10754" max="10755" width="0" style="251" hidden="1" customWidth="1"/>
    <col min="10756" max="10756" width="15.6640625" style="251" customWidth="1"/>
    <col min="10757" max="10758" width="16.6640625" style="251" customWidth="1"/>
    <col min="10759" max="10759" width="0" style="251" hidden="1" customWidth="1"/>
    <col min="10760" max="10760" width="16" style="251" customWidth="1"/>
    <col min="10761" max="11008" width="9.109375" style="251"/>
    <col min="11009" max="11009" width="18.5546875" style="251" customWidth="1"/>
    <col min="11010" max="11011" width="0" style="251" hidden="1" customWidth="1"/>
    <col min="11012" max="11012" width="15.6640625" style="251" customWidth="1"/>
    <col min="11013" max="11014" width="16.6640625" style="251" customWidth="1"/>
    <col min="11015" max="11015" width="0" style="251" hidden="1" customWidth="1"/>
    <col min="11016" max="11016" width="16" style="251" customWidth="1"/>
    <col min="11017" max="11264" width="9.109375" style="251"/>
    <col min="11265" max="11265" width="18.5546875" style="251" customWidth="1"/>
    <col min="11266" max="11267" width="0" style="251" hidden="1" customWidth="1"/>
    <col min="11268" max="11268" width="15.6640625" style="251" customWidth="1"/>
    <col min="11269" max="11270" width="16.6640625" style="251" customWidth="1"/>
    <col min="11271" max="11271" width="0" style="251" hidden="1" customWidth="1"/>
    <col min="11272" max="11272" width="16" style="251" customWidth="1"/>
    <col min="11273" max="11520" width="9.109375" style="251"/>
    <col min="11521" max="11521" width="18.5546875" style="251" customWidth="1"/>
    <col min="11522" max="11523" width="0" style="251" hidden="1" customWidth="1"/>
    <col min="11524" max="11524" width="15.6640625" style="251" customWidth="1"/>
    <col min="11525" max="11526" width="16.6640625" style="251" customWidth="1"/>
    <col min="11527" max="11527" width="0" style="251" hidden="1" customWidth="1"/>
    <col min="11528" max="11528" width="16" style="251" customWidth="1"/>
    <col min="11529" max="11776" width="9.109375" style="251"/>
    <col min="11777" max="11777" width="18.5546875" style="251" customWidth="1"/>
    <col min="11778" max="11779" width="0" style="251" hidden="1" customWidth="1"/>
    <col min="11780" max="11780" width="15.6640625" style="251" customWidth="1"/>
    <col min="11781" max="11782" width="16.6640625" style="251" customWidth="1"/>
    <col min="11783" max="11783" width="0" style="251" hidden="1" customWidth="1"/>
    <col min="11784" max="11784" width="16" style="251" customWidth="1"/>
    <col min="11785" max="12032" width="9.109375" style="251"/>
    <col min="12033" max="12033" width="18.5546875" style="251" customWidth="1"/>
    <col min="12034" max="12035" width="0" style="251" hidden="1" customWidth="1"/>
    <col min="12036" max="12036" width="15.6640625" style="251" customWidth="1"/>
    <col min="12037" max="12038" width="16.6640625" style="251" customWidth="1"/>
    <col min="12039" max="12039" width="0" style="251" hidden="1" customWidth="1"/>
    <col min="12040" max="12040" width="16" style="251" customWidth="1"/>
    <col min="12041" max="12288" width="9.109375" style="251"/>
    <col min="12289" max="12289" width="18.5546875" style="251" customWidth="1"/>
    <col min="12290" max="12291" width="0" style="251" hidden="1" customWidth="1"/>
    <col min="12292" max="12292" width="15.6640625" style="251" customWidth="1"/>
    <col min="12293" max="12294" width="16.6640625" style="251" customWidth="1"/>
    <col min="12295" max="12295" width="0" style="251" hidden="1" customWidth="1"/>
    <col min="12296" max="12296" width="16" style="251" customWidth="1"/>
    <col min="12297" max="12544" width="9.109375" style="251"/>
    <col min="12545" max="12545" width="18.5546875" style="251" customWidth="1"/>
    <col min="12546" max="12547" width="0" style="251" hidden="1" customWidth="1"/>
    <col min="12548" max="12548" width="15.6640625" style="251" customWidth="1"/>
    <col min="12549" max="12550" width="16.6640625" style="251" customWidth="1"/>
    <col min="12551" max="12551" width="0" style="251" hidden="1" customWidth="1"/>
    <col min="12552" max="12552" width="16" style="251" customWidth="1"/>
    <col min="12553" max="12800" width="9.109375" style="251"/>
    <col min="12801" max="12801" width="18.5546875" style="251" customWidth="1"/>
    <col min="12802" max="12803" width="0" style="251" hidden="1" customWidth="1"/>
    <col min="12804" max="12804" width="15.6640625" style="251" customWidth="1"/>
    <col min="12805" max="12806" width="16.6640625" style="251" customWidth="1"/>
    <col min="12807" max="12807" width="0" style="251" hidden="1" customWidth="1"/>
    <col min="12808" max="12808" width="16" style="251" customWidth="1"/>
    <col min="12809" max="13056" width="9.109375" style="251"/>
    <col min="13057" max="13057" width="18.5546875" style="251" customWidth="1"/>
    <col min="13058" max="13059" width="0" style="251" hidden="1" customWidth="1"/>
    <col min="13060" max="13060" width="15.6640625" style="251" customWidth="1"/>
    <col min="13061" max="13062" width="16.6640625" style="251" customWidth="1"/>
    <col min="13063" max="13063" width="0" style="251" hidden="1" customWidth="1"/>
    <col min="13064" max="13064" width="16" style="251" customWidth="1"/>
    <col min="13065" max="13312" width="9.109375" style="251"/>
    <col min="13313" max="13313" width="18.5546875" style="251" customWidth="1"/>
    <col min="13314" max="13315" width="0" style="251" hidden="1" customWidth="1"/>
    <col min="13316" max="13316" width="15.6640625" style="251" customWidth="1"/>
    <col min="13317" max="13318" width="16.6640625" style="251" customWidth="1"/>
    <col min="13319" max="13319" width="0" style="251" hidden="1" customWidth="1"/>
    <col min="13320" max="13320" width="16" style="251" customWidth="1"/>
    <col min="13321" max="13568" width="9.109375" style="251"/>
    <col min="13569" max="13569" width="18.5546875" style="251" customWidth="1"/>
    <col min="13570" max="13571" width="0" style="251" hidden="1" customWidth="1"/>
    <col min="13572" max="13572" width="15.6640625" style="251" customWidth="1"/>
    <col min="13573" max="13574" width="16.6640625" style="251" customWidth="1"/>
    <col min="13575" max="13575" width="0" style="251" hidden="1" customWidth="1"/>
    <col min="13576" max="13576" width="16" style="251" customWidth="1"/>
    <col min="13577" max="13824" width="9.109375" style="251"/>
    <col min="13825" max="13825" width="18.5546875" style="251" customWidth="1"/>
    <col min="13826" max="13827" width="0" style="251" hidden="1" customWidth="1"/>
    <col min="13828" max="13828" width="15.6640625" style="251" customWidth="1"/>
    <col min="13829" max="13830" width="16.6640625" style="251" customWidth="1"/>
    <col min="13831" max="13831" width="0" style="251" hidden="1" customWidth="1"/>
    <col min="13832" max="13832" width="16" style="251" customWidth="1"/>
    <col min="13833" max="14080" width="9.109375" style="251"/>
    <col min="14081" max="14081" width="18.5546875" style="251" customWidth="1"/>
    <col min="14082" max="14083" width="0" style="251" hidden="1" customWidth="1"/>
    <col min="14084" max="14084" width="15.6640625" style="251" customWidth="1"/>
    <col min="14085" max="14086" width="16.6640625" style="251" customWidth="1"/>
    <col min="14087" max="14087" width="0" style="251" hidden="1" customWidth="1"/>
    <col min="14088" max="14088" width="16" style="251" customWidth="1"/>
    <col min="14089" max="14336" width="9.109375" style="251"/>
    <col min="14337" max="14337" width="18.5546875" style="251" customWidth="1"/>
    <col min="14338" max="14339" width="0" style="251" hidden="1" customWidth="1"/>
    <col min="14340" max="14340" width="15.6640625" style="251" customWidth="1"/>
    <col min="14341" max="14342" width="16.6640625" style="251" customWidth="1"/>
    <col min="14343" max="14343" width="0" style="251" hidden="1" customWidth="1"/>
    <col min="14344" max="14344" width="16" style="251" customWidth="1"/>
    <col min="14345" max="14592" width="9.109375" style="251"/>
    <col min="14593" max="14593" width="18.5546875" style="251" customWidth="1"/>
    <col min="14594" max="14595" width="0" style="251" hidden="1" customWidth="1"/>
    <col min="14596" max="14596" width="15.6640625" style="251" customWidth="1"/>
    <col min="14597" max="14598" width="16.6640625" style="251" customWidth="1"/>
    <col min="14599" max="14599" width="0" style="251" hidden="1" customWidth="1"/>
    <col min="14600" max="14600" width="16" style="251" customWidth="1"/>
    <col min="14601" max="14848" width="9.109375" style="251"/>
    <col min="14849" max="14849" width="18.5546875" style="251" customWidth="1"/>
    <col min="14850" max="14851" width="0" style="251" hidden="1" customWidth="1"/>
    <col min="14852" max="14852" width="15.6640625" style="251" customWidth="1"/>
    <col min="14853" max="14854" width="16.6640625" style="251" customWidth="1"/>
    <col min="14855" max="14855" width="0" style="251" hidden="1" customWidth="1"/>
    <col min="14856" max="14856" width="16" style="251" customWidth="1"/>
    <col min="14857" max="15104" width="9.109375" style="251"/>
    <col min="15105" max="15105" width="18.5546875" style="251" customWidth="1"/>
    <col min="15106" max="15107" width="0" style="251" hidden="1" customWidth="1"/>
    <col min="15108" max="15108" width="15.6640625" style="251" customWidth="1"/>
    <col min="15109" max="15110" width="16.6640625" style="251" customWidth="1"/>
    <col min="15111" max="15111" width="0" style="251" hidden="1" customWidth="1"/>
    <col min="15112" max="15112" width="16" style="251" customWidth="1"/>
    <col min="15113" max="15360" width="9.109375" style="251"/>
    <col min="15361" max="15361" width="18.5546875" style="251" customWidth="1"/>
    <col min="15362" max="15363" width="0" style="251" hidden="1" customWidth="1"/>
    <col min="15364" max="15364" width="15.6640625" style="251" customWidth="1"/>
    <col min="15365" max="15366" width="16.6640625" style="251" customWidth="1"/>
    <col min="15367" max="15367" width="0" style="251" hidden="1" customWidth="1"/>
    <col min="15368" max="15368" width="16" style="251" customWidth="1"/>
    <col min="15369" max="15616" width="9.109375" style="251"/>
    <col min="15617" max="15617" width="18.5546875" style="251" customWidth="1"/>
    <col min="15618" max="15619" width="0" style="251" hidden="1" customWidth="1"/>
    <col min="15620" max="15620" width="15.6640625" style="251" customWidth="1"/>
    <col min="15621" max="15622" width="16.6640625" style="251" customWidth="1"/>
    <col min="15623" max="15623" width="0" style="251" hidden="1" customWidth="1"/>
    <col min="15624" max="15624" width="16" style="251" customWidth="1"/>
    <col min="15625" max="15872" width="9.109375" style="251"/>
    <col min="15873" max="15873" width="18.5546875" style="251" customWidth="1"/>
    <col min="15874" max="15875" width="0" style="251" hidden="1" customWidth="1"/>
    <col min="15876" max="15876" width="15.6640625" style="251" customWidth="1"/>
    <col min="15877" max="15878" width="16.6640625" style="251" customWidth="1"/>
    <col min="15879" max="15879" width="0" style="251" hidden="1" customWidth="1"/>
    <col min="15880" max="15880" width="16" style="251" customWidth="1"/>
    <col min="15881" max="16128" width="9.109375" style="251"/>
    <col min="16129" max="16129" width="18.5546875" style="251" customWidth="1"/>
    <col min="16130" max="16131" width="0" style="251" hidden="1" customWidth="1"/>
    <col min="16132" max="16132" width="15.6640625" style="251" customWidth="1"/>
    <col min="16133" max="16134" width="16.6640625" style="251" customWidth="1"/>
    <col min="16135" max="16135" width="0" style="251" hidden="1" customWidth="1"/>
    <col min="16136" max="16136" width="16" style="251" customWidth="1"/>
    <col min="16137" max="16384" width="9.109375" style="251"/>
  </cols>
  <sheetData>
    <row r="1" spans="1:8" ht="16.5" customHeight="1" x14ac:dyDescent="0.25">
      <c r="A1" s="248" t="str">
        <f>[3]SUM!A1</f>
        <v>CY 2015 ALLOTMENT RELEASES</v>
      </c>
      <c r="B1" s="248"/>
      <c r="C1" s="248"/>
      <c r="D1" s="248"/>
      <c r="E1" s="249"/>
      <c r="F1" s="249"/>
      <c r="G1" s="249"/>
      <c r="H1" s="250"/>
    </row>
    <row r="2" spans="1:8" x14ac:dyDescent="0.25">
      <c r="A2" s="252" t="s">
        <v>217</v>
      </c>
      <c r="B2" s="252"/>
      <c r="C2" s="252"/>
      <c r="D2" s="252"/>
      <c r="E2" s="249"/>
      <c r="F2" s="249"/>
      <c r="G2" s="249"/>
      <c r="H2" s="249"/>
    </row>
    <row r="3" spans="1:8" x14ac:dyDescent="0.25">
      <c r="A3" s="252" t="str">
        <f>[3]SUM!A3</f>
        <v>January 1-August 31, 2015</v>
      </c>
      <c r="B3" s="252"/>
      <c r="C3" s="248"/>
      <c r="D3" s="248"/>
      <c r="E3" s="249"/>
      <c r="F3" s="249"/>
      <c r="G3" s="249"/>
      <c r="H3" s="249"/>
    </row>
    <row r="4" spans="1:8" x14ac:dyDescent="0.25">
      <c r="A4" s="248" t="s">
        <v>0</v>
      </c>
      <c r="B4" s="248"/>
      <c r="C4" s="248"/>
      <c r="D4" s="248"/>
      <c r="E4" s="249"/>
      <c r="F4" s="249"/>
      <c r="G4" s="249"/>
      <c r="H4" s="249"/>
    </row>
    <row r="5" spans="1:8" s="253" customFormat="1" ht="78.75" customHeight="1" x14ac:dyDescent="0.25">
      <c r="A5" s="279" t="s">
        <v>1</v>
      </c>
      <c r="B5" s="280" t="s">
        <v>141</v>
      </c>
      <c r="C5" s="280" t="s">
        <v>316</v>
      </c>
      <c r="D5" s="280" t="s">
        <v>317</v>
      </c>
      <c r="E5" s="280" t="s">
        <v>318</v>
      </c>
      <c r="F5" s="280" t="s">
        <v>234</v>
      </c>
      <c r="G5" s="280" t="s">
        <v>319</v>
      </c>
      <c r="H5" s="281" t="s">
        <v>13</v>
      </c>
    </row>
    <row r="6" spans="1:8" ht="18" hidden="1" customHeight="1" x14ac:dyDescent="0.3">
      <c r="A6" s="225" t="s">
        <v>102</v>
      </c>
      <c r="C6" s="251">
        <f>[3]UF!H7</f>
        <v>0</v>
      </c>
      <c r="D6" s="251">
        <f>[3]UF!L7</f>
        <v>0</v>
      </c>
      <c r="E6" s="251">
        <f>[3]UF!P7</f>
        <v>0</v>
      </c>
      <c r="H6" s="251">
        <f t="shared" ref="H6:H11" si="0">SUM(B6:G6)</f>
        <v>0</v>
      </c>
    </row>
    <row r="7" spans="1:8" ht="18" hidden="1" customHeight="1" x14ac:dyDescent="0.3">
      <c r="A7" s="56" t="s">
        <v>103</v>
      </c>
      <c r="C7" s="251">
        <f>[3]UF!H8</f>
        <v>0</v>
      </c>
      <c r="D7" s="251">
        <f>[3]UF!L8</f>
        <v>0</v>
      </c>
      <c r="E7" s="251">
        <f>[3]UF!P8</f>
        <v>0</v>
      </c>
      <c r="H7" s="251">
        <f t="shared" si="0"/>
        <v>0</v>
      </c>
    </row>
    <row r="8" spans="1:8" ht="18" hidden="1" customHeight="1" x14ac:dyDescent="0.3">
      <c r="A8" s="56" t="s">
        <v>104</v>
      </c>
      <c r="C8" s="251">
        <f>[3]UF!H9</f>
        <v>0</v>
      </c>
      <c r="D8" s="251">
        <f>[3]UF!L9</f>
        <v>0</v>
      </c>
      <c r="E8" s="251">
        <f>[3]UF!P9</f>
        <v>0</v>
      </c>
      <c r="H8" s="251">
        <f t="shared" si="0"/>
        <v>0</v>
      </c>
    </row>
    <row r="9" spans="1:8" ht="18" hidden="1" customHeight="1" x14ac:dyDescent="0.3">
      <c r="A9" s="56" t="s">
        <v>105</v>
      </c>
      <c r="C9" s="251">
        <f>[3]UF!H10</f>
        <v>0</v>
      </c>
      <c r="D9" s="251">
        <f>[3]UF!L10</f>
        <v>0</v>
      </c>
      <c r="E9" s="251">
        <f>[3]UF!P10</f>
        <v>0</v>
      </c>
      <c r="H9" s="251">
        <f t="shared" si="0"/>
        <v>0</v>
      </c>
    </row>
    <row r="10" spans="1:8" ht="35.25" hidden="1" customHeight="1" x14ac:dyDescent="0.3">
      <c r="A10" s="56" t="s">
        <v>106</v>
      </c>
      <c r="C10" s="251">
        <f>[3]UF!H11</f>
        <v>0</v>
      </c>
      <c r="D10" s="251">
        <f>[3]UF!L11</f>
        <v>0</v>
      </c>
      <c r="E10" s="251">
        <f>[3]UF!P11</f>
        <v>0</v>
      </c>
      <c r="H10" s="251">
        <f t="shared" si="0"/>
        <v>0</v>
      </c>
    </row>
    <row r="11" spans="1:8" ht="18" hidden="1" customHeight="1" x14ac:dyDescent="0.3">
      <c r="A11" s="56" t="s">
        <v>107</v>
      </c>
      <c r="C11" s="251">
        <f>[3]UF!H12</f>
        <v>0</v>
      </c>
      <c r="D11" s="251">
        <f>[3]UF!L12</f>
        <v>0</v>
      </c>
      <c r="E11" s="251">
        <f>[3]UF!P12</f>
        <v>0</v>
      </c>
      <c r="H11" s="251">
        <f t="shared" si="0"/>
        <v>0</v>
      </c>
    </row>
    <row r="12" spans="1:8" ht="18" hidden="1" customHeight="1" x14ac:dyDescent="0.3">
      <c r="A12" s="73" t="s">
        <v>108</v>
      </c>
      <c r="C12" s="251">
        <f>SUM(C13:C14)</f>
        <v>0</v>
      </c>
      <c r="D12" s="251">
        <f>SUM(D13:D14)</f>
        <v>0</v>
      </c>
      <c r="E12" s="251">
        <f>SUM(E13:E14)</f>
        <v>0</v>
      </c>
      <c r="G12" s="251">
        <f>SUM(G13:G14)</f>
        <v>0</v>
      </c>
      <c r="H12" s="251">
        <f>SUM(H13:H14)</f>
        <v>0</v>
      </c>
    </row>
    <row r="13" spans="1:8" ht="18" hidden="1" customHeight="1" x14ac:dyDescent="0.3">
      <c r="A13" s="73" t="s">
        <v>109</v>
      </c>
      <c r="C13" s="251">
        <f>[3]UF!H14</f>
        <v>0</v>
      </c>
      <c r="D13" s="251">
        <f>[3]UF!L14</f>
        <v>0</v>
      </c>
      <c r="E13" s="251">
        <f>[3]UF!P14</f>
        <v>0</v>
      </c>
      <c r="H13" s="251">
        <f t="shared" ref="H13:H19" si="1">SUM(B13:G13)</f>
        <v>0</v>
      </c>
    </row>
    <row r="14" spans="1:8" ht="18" hidden="1" customHeight="1" x14ac:dyDescent="0.3">
      <c r="A14" s="73" t="s">
        <v>110</v>
      </c>
      <c r="C14" s="251">
        <f>[3]UF!H15</f>
        <v>0</v>
      </c>
      <c r="D14" s="251">
        <f>[3]UF!L15</f>
        <v>0</v>
      </c>
      <c r="E14" s="251">
        <f>[3]UF!P15</f>
        <v>0</v>
      </c>
      <c r="H14" s="251">
        <f t="shared" si="1"/>
        <v>0</v>
      </c>
    </row>
    <row r="15" spans="1:8" ht="18" hidden="1" customHeight="1" x14ac:dyDescent="0.3">
      <c r="A15" s="73" t="s">
        <v>111</v>
      </c>
      <c r="C15" s="251">
        <f>[3]UF!H16</f>
        <v>0</v>
      </c>
      <c r="D15" s="251">
        <f>[3]UF!L16</f>
        <v>0</v>
      </c>
      <c r="E15" s="251">
        <f>[3]UF!P16</f>
        <v>0</v>
      </c>
      <c r="H15" s="251">
        <f t="shared" si="1"/>
        <v>0</v>
      </c>
    </row>
    <row r="16" spans="1:8" ht="18" hidden="1" customHeight="1" x14ac:dyDescent="0.3">
      <c r="A16" s="73" t="s">
        <v>112</v>
      </c>
      <c r="C16" s="251">
        <f>[3]UF!H17</f>
        <v>0</v>
      </c>
      <c r="D16" s="251">
        <f>[3]UF!L17</f>
        <v>0</v>
      </c>
      <c r="E16" s="251">
        <f>[3]UF!P17</f>
        <v>0</v>
      </c>
      <c r="H16" s="251">
        <f t="shared" si="1"/>
        <v>0</v>
      </c>
    </row>
    <row r="17" spans="1:8" ht="18" hidden="1" customHeight="1" x14ac:dyDescent="0.3">
      <c r="A17" s="73" t="s">
        <v>113</v>
      </c>
      <c r="C17" s="251">
        <f>[3]UF!H18</f>
        <v>0</v>
      </c>
      <c r="D17" s="251">
        <f>[3]UF!L18</f>
        <v>0</v>
      </c>
      <c r="E17" s="251">
        <f>[3]UF!P18</f>
        <v>0</v>
      </c>
      <c r="H17" s="251">
        <f t="shared" si="1"/>
        <v>0</v>
      </c>
    </row>
    <row r="18" spans="1:8" ht="18" hidden="1" customHeight="1" x14ac:dyDescent="0.3">
      <c r="A18" s="73" t="s">
        <v>114</v>
      </c>
      <c r="C18" s="251">
        <f>[3]UF!H19</f>
        <v>0</v>
      </c>
      <c r="D18" s="251">
        <f>[3]UF!L19</f>
        <v>0</v>
      </c>
      <c r="E18" s="251">
        <f>[3]UF!P19</f>
        <v>0</v>
      </c>
      <c r="H18" s="251">
        <f t="shared" si="1"/>
        <v>0</v>
      </c>
    </row>
    <row r="19" spans="1:8" ht="18" hidden="1" customHeight="1" x14ac:dyDescent="0.3">
      <c r="A19" s="73" t="s">
        <v>115</v>
      </c>
      <c r="C19" s="251">
        <f>[3]UF!H20</f>
        <v>0</v>
      </c>
      <c r="D19" s="251">
        <f>[3]UF!L20</f>
        <v>0</v>
      </c>
      <c r="E19" s="251">
        <f>[3]UF!P20</f>
        <v>0</v>
      </c>
      <c r="H19" s="251">
        <f t="shared" si="1"/>
        <v>0</v>
      </c>
    </row>
    <row r="20" spans="1:8" ht="18" hidden="1" customHeight="1" x14ac:dyDescent="0.3">
      <c r="A20" s="73" t="s">
        <v>116</v>
      </c>
      <c r="C20" s="251">
        <f>SUM(C21:C22)</f>
        <v>0</v>
      </c>
      <c r="D20" s="251">
        <f>SUM(D21:D22)</f>
        <v>0</v>
      </c>
      <c r="E20" s="251">
        <f>SUM(E21:E22)</f>
        <v>0</v>
      </c>
      <c r="G20" s="251">
        <f>SUM(G21:G22)</f>
        <v>0</v>
      </c>
      <c r="H20" s="251">
        <f>SUM(H21:H22)</f>
        <v>0</v>
      </c>
    </row>
    <row r="21" spans="1:8" ht="18" hidden="1" customHeight="1" x14ac:dyDescent="0.3">
      <c r="A21" s="73" t="s">
        <v>109</v>
      </c>
      <c r="C21" s="251">
        <f>[3]UF!H22</f>
        <v>0</v>
      </c>
      <c r="D21" s="251">
        <f>[3]UF!L22</f>
        <v>0</v>
      </c>
      <c r="E21" s="251">
        <f>[3]UF!P22</f>
        <v>0</v>
      </c>
      <c r="H21" s="251">
        <f>SUM(B21:G21)</f>
        <v>0</v>
      </c>
    </row>
    <row r="22" spans="1:8" ht="18" hidden="1" customHeight="1" x14ac:dyDescent="0.3">
      <c r="A22" s="73" t="s">
        <v>110</v>
      </c>
      <c r="C22" s="251">
        <f>[3]UF!H23</f>
        <v>0</v>
      </c>
      <c r="D22" s="251">
        <f>[3]UF!L23</f>
        <v>0</v>
      </c>
      <c r="E22" s="251">
        <f>[3]UF!P23</f>
        <v>0</v>
      </c>
      <c r="H22" s="251">
        <f>SUM(B22:G22)</f>
        <v>0</v>
      </c>
    </row>
    <row r="23" spans="1:8" ht="18" hidden="1" customHeight="1" x14ac:dyDescent="0.3">
      <c r="A23" s="73" t="s">
        <v>117</v>
      </c>
      <c r="C23" s="251">
        <f>[3]UF!H24</f>
        <v>0</v>
      </c>
      <c r="D23" s="251">
        <f>[3]UF!L24</f>
        <v>0</v>
      </c>
      <c r="E23" s="251">
        <f>[3]UF!P24</f>
        <v>0</v>
      </c>
      <c r="H23" s="251">
        <f>SUM(B23:G23)</f>
        <v>0</v>
      </c>
    </row>
    <row r="24" spans="1:8" ht="18" hidden="1" customHeight="1" x14ac:dyDescent="0.3">
      <c r="A24" s="73" t="s">
        <v>118</v>
      </c>
      <c r="C24" s="251">
        <f>[3]UF!H25</f>
        <v>0</v>
      </c>
      <c r="D24" s="251">
        <f>[3]UF!L25</f>
        <v>0</v>
      </c>
      <c r="E24" s="251">
        <f>[3]UF!P25</f>
        <v>0</v>
      </c>
      <c r="H24" s="251">
        <f>SUM(B24:G24)</f>
        <v>0</v>
      </c>
    </row>
    <row r="25" spans="1:8" ht="18" hidden="1" customHeight="1" x14ac:dyDescent="0.3">
      <c r="A25" s="73" t="s">
        <v>119</v>
      </c>
      <c r="C25" s="251">
        <f>SUM(C26:C27)</f>
        <v>0</v>
      </c>
      <c r="D25" s="251">
        <f>SUM(D26:D27)</f>
        <v>0</v>
      </c>
      <c r="E25" s="251">
        <f>SUM(E26:E27)</f>
        <v>0</v>
      </c>
      <c r="G25" s="251">
        <f>SUM(G26:G27)</f>
        <v>0</v>
      </c>
      <c r="H25" s="251">
        <f>SUM(H26:H27)</f>
        <v>0</v>
      </c>
    </row>
    <row r="26" spans="1:8" ht="18" hidden="1" customHeight="1" x14ac:dyDescent="0.3">
      <c r="A26" s="73" t="s">
        <v>109</v>
      </c>
      <c r="C26" s="251">
        <f>[3]UF!H27</f>
        <v>0</v>
      </c>
      <c r="D26" s="251">
        <f>[3]UF!L27</f>
        <v>0</v>
      </c>
      <c r="E26" s="251">
        <f>[3]UF!P27</f>
        <v>0</v>
      </c>
      <c r="H26" s="251">
        <f>SUM(B26:G26)</f>
        <v>0</v>
      </c>
    </row>
    <row r="27" spans="1:8" ht="18" hidden="1" customHeight="1" x14ac:dyDescent="0.3">
      <c r="A27" s="73" t="s">
        <v>110</v>
      </c>
      <c r="C27" s="251">
        <f>[3]UF!H28</f>
        <v>0</v>
      </c>
      <c r="D27" s="251">
        <f>[3]UF!L28</f>
        <v>0</v>
      </c>
      <c r="E27" s="251">
        <f>[3]UF!P28</f>
        <v>0</v>
      </c>
      <c r="H27" s="251">
        <f>SUM(B27:G27)</f>
        <v>0</v>
      </c>
    </row>
    <row r="28" spans="1:8" ht="28.5" hidden="1" customHeight="1" x14ac:dyDescent="0.3">
      <c r="A28" s="73" t="s">
        <v>120</v>
      </c>
      <c r="C28" s="251">
        <f>[3]UF!H29</f>
        <v>0</v>
      </c>
      <c r="D28" s="251">
        <f>[3]UF!L29</f>
        <v>0</v>
      </c>
      <c r="E28" s="251">
        <f>[3]UF!P29</f>
        <v>0</v>
      </c>
      <c r="G28" s="251">
        <f>[3]UF!X29</f>
        <v>0</v>
      </c>
      <c r="H28" s="251">
        <f>SUM(B28:G28)</f>
        <v>0</v>
      </c>
    </row>
    <row r="29" spans="1:8" ht="29.25" hidden="1" customHeight="1" x14ac:dyDescent="0.3">
      <c r="A29" s="73" t="s">
        <v>121</v>
      </c>
      <c r="C29" s="251">
        <f>SUM(C30:C31)</f>
        <v>0</v>
      </c>
      <c r="D29" s="251">
        <f>SUM(D30:D31)</f>
        <v>0</v>
      </c>
      <c r="E29" s="251">
        <f>SUM(E30:E31)</f>
        <v>0</v>
      </c>
      <c r="G29" s="251">
        <f>SUM(G30:G31)</f>
        <v>0</v>
      </c>
      <c r="H29" s="251">
        <f>SUM(H30:H31)</f>
        <v>0</v>
      </c>
    </row>
    <row r="30" spans="1:8" ht="18" hidden="1" customHeight="1" x14ac:dyDescent="0.3">
      <c r="A30" s="73" t="s">
        <v>109</v>
      </c>
      <c r="C30" s="251">
        <f>[3]UF!H31</f>
        <v>0</v>
      </c>
      <c r="D30" s="251">
        <f>[3]UF!L31</f>
        <v>0</v>
      </c>
      <c r="E30" s="251">
        <f>[3]UF!P31</f>
        <v>0</v>
      </c>
      <c r="H30" s="251">
        <f t="shared" ref="H30:H46" si="2">SUM(B30:G30)</f>
        <v>0</v>
      </c>
    </row>
    <row r="31" spans="1:8" ht="18" hidden="1" customHeight="1" x14ac:dyDescent="0.3">
      <c r="A31" s="73" t="s">
        <v>110</v>
      </c>
      <c r="C31" s="251">
        <f>[3]UF!H32</f>
        <v>0</v>
      </c>
      <c r="D31" s="251">
        <f>[3]UF!L32</f>
        <v>0</v>
      </c>
      <c r="E31" s="251">
        <f>[3]UF!P32</f>
        <v>0</v>
      </c>
      <c r="H31" s="251">
        <f t="shared" si="2"/>
        <v>0</v>
      </c>
    </row>
    <row r="32" spans="1:8" ht="18" hidden="1" customHeight="1" x14ac:dyDescent="0.3">
      <c r="A32" s="73" t="s">
        <v>122</v>
      </c>
      <c r="C32" s="251">
        <f>[3]UF!H33</f>
        <v>0</v>
      </c>
      <c r="D32" s="251">
        <f>[3]UF!L33</f>
        <v>0</v>
      </c>
      <c r="E32" s="251">
        <f>[3]UF!P33</f>
        <v>0</v>
      </c>
      <c r="H32" s="251">
        <f t="shared" si="2"/>
        <v>0</v>
      </c>
    </row>
    <row r="33" spans="1:8" ht="45" customHeight="1" x14ac:dyDescent="0.25">
      <c r="A33" s="254" t="s">
        <v>123</v>
      </c>
      <c r="B33" s="255"/>
      <c r="C33" s="255">
        <f>[3]UF!H34</f>
        <v>0</v>
      </c>
      <c r="D33" s="255">
        <f>[3]UF!L34</f>
        <v>0</v>
      </c>
      <c r="E33" s="255">
        <f>[3]UF!P34</f>
        <v>6180520</v>
      </c>
      <c r="F33" s="255">
        <f>[3]UF!AB34</f>
        <v>5000000</v>
      </c>
      <c r="G33" s="255"/>
      <c r="H33" s="255">
        <f t="shared" si="2"/>
        <v>11180520</v>
      </c>
    </row>
    <row r="34" spans="1:8" ht="18" hidden="1" customHeight="1" x14ac:dyDescent="0.25">
      <c r="A34" s="254" t="s">
        <v>124</v>
      </c>
      <c r="B34" s="255"/>
      <c r="C34" s="255">
        <f>[3]UF!H35</f>
        <v>0</v>
      </c>
      <c r="D34" s="255">
        <f>[3]UF!L35</f>
        <v>0</v>
      </c>
      <c r="E34" s="255">
        <f>[3]UF!P35</f>
        <v>0</v>
      </c>
      <c r="F34" s="255"/>
      <c r="G34" s="255"/>
      <c r="H34" s="255">
        <f t="shared" si="2"/>
        <v>0</v>
      </c>
    </row>
    <row r="35" spans="1:8" ht="18" hidden="1" customHeight="1" x14ac:dyDescent="0.25">
      <c r="A35" s="254" t="s">
        <v>125</v>
      </c>
      <c r="B35" s="255"/>
      <c r="C35" s="255">
        <f>[3]UF!H36</f>
        <v>0</v>
      </c>
      <c r="D35" s="255">
        <f>[3]UF!L36</f>
        <v>0</v>
      </c>
      <c r="E35" s="255">
        <f>[3]UF!P36</f>
        <v>0</v>
      </c>
      <c r="F35" s="255"/>
      <c r="G35" s="255"/>
      <c r="H35" s="255">
        <f t="shared" si="2"/>
        <v>0</v>
      </c>
    </row>
    <row r="36" spans="1:8" ht="37.5" hidden="1" customHeight="1" x14ac:dyDescent="0.25">
      <c r="A36" s="254" t="s">
        <v>126</v>
      </c>
      <c r="B36" s="255"/>
      <c r="C36" s="255">
        <f>[3]UF!H37</f>
        <v>0</v>
      </c>
      <c r="D36" s="255">
        <f>[3]UF!L37</f>
        <v>0</v>
      </c>
      <c r="E36" s="255">
        <f>[3]UF!P37</f>
        <v>0</v>
      </c>
      <c r="F36" s="255"/>
      <c r="G36" s="255"/>
      <c r="H36" s="255">
        <f t="shared" si="2"/>
        <v>0</v>
      </c>
    </row>
    <row r="37" spans="1:8" ht="18" hidden="1" customHeight="1" x14ac:dyDescent="0.25">
      <c r="A37" s="254" t="s">
        <v>127</v>
      </c>
      <c r="B37" s="255"/>
      <c r="C37" s="255">
        <f>[3]UF!H38</f>
        <v>0</v>
      </c>
      <c r="D37" s="255">
        <f>[3]UF!L38</f>
        <v>0</v>
      </c>
      <c r="E37" s="255">
        <f>[3]UF!P38</f>
        <v>0</v>
      </c>
      <c r="F37" s="255"/>
      <c r="G37" s="255"/>
      <c r="H37" s="255">
        <f t="shared" si="2"/>
        <v>0</v>
      </c>
    </row>
    <row r="38" spans="1:8" ht="18" hidden="1" customHeight="1" x14ac:dyDescent="0.25">
      <c r="A38" s="254" t="s">
        <v>128</v>
      </c>
      <c r="B38" s="255"/>
      <c r="C38" s="255">
        <f>[3]UF!H39</f>
        <v>0</v>
      </c>
      <c r="D38" s="255">
        <f>[3]UF!L39</f>
        <v>0</v>
      </c>
      <c r="E38" s="255">
        <f>[3]UF!P39</f>
        <v>0</v>
      </c>
      <c r="F38" s="255"/>
      <c r="G38" s="255"/>
      <c r="H38" s="255">
        <f t="shared" si="2"/>
        <v>0</v>
      </c>
    </row>
    <row r="39" spans="1:8" ht="45" customHeight="1" x14ac:dyDescent="0.25">
      <c r="A39" s="254" t="s">
        <v>152</v>
      </c>
      <c r="B39" s="255"/>
      <c r="C39" s="255">
        <f>[3]UF!H40</f>
        <v>0</v>
      </c>
      <c r="D39" s="255">
        <f>[3]UF!L40</f>
        <v>382305</v>
      </c>
      <c r="E39" s="255">
        <f>[3]UF!P40</f>
        <v>0</v>
      </c>
      <c r="F39" s="255"/>
      <c r="G39" s="255"/>
      <c r="H39" s="255">
        <f t="shared" si="2"/>
        <v>382305</v>
      </c>
    </row>
    <row r="40" spans="1:8" ht="18" hidden="1" customHeight="1" x14ac:dyDescent="0.3">
      <c r="A40" s="73" t="s">
        <v>129</v>
      </c>
      <c r="C40" s="251">
        <f>[3]UF!H41</f>
        <v>0</v>
      </c>
      <c r="D40" s="251">
        <f>[3]UF!L41</f>
        <v>0</v>
      </c>
      <c r="E40" s="251">
        <f>[3]UF!P41</f>
        <v>0</v>
      </c>
      <c r="H40" s="251">
        <f t="shared" si="2"/>
        <v>0</v>
      </c>
    </row>
    <row r="41" spans="1:8" ht="18" hidden="1" customHeight="1" x14ac:dyDescent="0.3">
      <c r="A41" s="73" t="s">
        <v>130</v>
      </c>
      <c r="C41" s="251">
        <f>[3]UF!H42</f>
        <v>0</v>
      </c>
      <c r="D41" s="251">
        <f>[3]UF!L42</f>
        <v>0</v>
      </c>
      <c r="E41" s="251">
        <f>[3]UF!P42</f>
        <v>0</v>
      </c>
      <c r="H41" s="251">
        <f t="shared" si="2"/>
        <v>0</v>
      </c>
    </row>
    <row r="42" spans="1:8" ht="18" hidden="1" customHeight="1" x14ac:dyDescent="0.3">
      <c r="A42" s="73" t="s">
        <v>131</v>
      </c>
      <c r="C42" s="251">
        <f>[3]UF!H43</f>
        <v>0</v>
      </c>
      <c r="D42" s="251">
        <f>[3]UF!L43</f>
        <v>0</v>
      </c>
      <c r="E42" s="251">
        <f>[3]UF!P43</f>
        <v>0</v>
      </c>
      <c r="H42" s="251">
        <f t="shared" si="2"/>
        <v>0</v>
      </c>
    </row>
    <row r="43" spans="1:8" ht="18" hidden="1" customHeight="1" x14ac:dyDescent="0.3">
      <c r="A43" s="73" t="s">
        <v>132</v>
      </c>
      <c r="C43" s="251">
        <f>[3]UF!H44</f>
        <v>0</v>
      </c>
      <c r="D43" s="251">
        <f>[3]UF!L44</f>
        <v>0</v>
      </c>
      <c r="E43" s="251">
        <f>[3]UF!P44</f>
        <v>0</v>
      </c>
      <c r="H43" s="251">
        <f t="shared" si="2"/>
        <v>0</v>
      </c>
    </row>
    <row r="44" spans="1:8" ht="18" hidden="1" customHeight="1" x14ac:dyDescent="0.3">
      <c r="A44" s="73" t="s">
        <v>133</v>
      </c>
      <c r="C44" s="251">
        <f>[3]UF!H45</f>
        <v>0</v>
      </c>
      <c r="D44" s="251">
        <f>[3]UF!L45</f>
        <v>0</v>
      </c>
      <c r="E44" s="251">
        <f>[3]UF!P45</f>
        <v>0</v>
      </c>
      <c r="H44" s="251">
        <f t="shared" si="2"/>
        <v>0</v>
      </c>
    </row>
    <row r="45" spans="1:8" ht="18" hidden="1" customHeight="1" x14ac:dyDescent="0.3">
      <c r="A45" s="73" t="s">
        <v>134</v>
      </c>
      <c r="C45" s="251">
        <f>[3]UF!H46</f>
        <v>0</v>
      </c>
      <c r="D45" s="251">
        <f>[3]UF!L46</f>
        <v>0</v>
      </c>
      <c r="E45" s="251">
        <f>[3]UF!P46</f>
        <v>0</v>
      </c>
      <c r="H45" s="251">
        <f t="shared" si="2"/>
        <v>0</v>
      </c>
    </row>
    <row r="46" spans="1:8" ht="18" hidden="1" customHeight="1" x14ac:dyDescent="0.3">
      <c r="A46" s="73" t="s">
        <v>135</v>
      </c>
      <c r="C46" s="251">
        <f>[3]UF!H47</f>
        <v>0</v>
      </c>
      <c r="D46" s="251">
        <f>[3]UF!L47</f>
        <v>0</v>
      </c>
      <c r="E46" s="251">
        <f>[3]UF!P47</f>
        <v>0</v>
      </c>
      <c r="H46" s="251">
        <f t="shared" si="2"/>
        <v>0</v>
      </c>
    </row>
    <row r="47" spans="1:8" ht="18" hidden="1" customHeight="1" x14ac:dyDescent="0.3">
      <c r="A47" s="73"/>
    </row>
    <row r="48" spans="1:8" ht="18" hidden="1" customHeight="1" x14ac:dyDescent="0.3">
      <c r="A48" s="132" t="s">
        <v>136</v>
      </c>
      <c r="B48" s="256">
        <f t="shared" ref="B48:H48" si="3">SUM(B49:B52)+SUM(B55:B66)+SUM(B71:B87)</f>
        <v>0</v>
      </c>
      <c r="C48" s="256">
        <f t="shared" si="3"/>
        <v>0</v>
      </c>
      <c r="D48" s="256">
        <f t="shared" si="3"/>
        <v>0</v>
      </c>
      <c r="E48" s="256">
        <f t="shared" si="3"/>
        <v>0</v>
      </c>
      <c r="F48" s="256"/>
      <c r="G48" s="256">
        <f t="shared" si="3"/>
        <v>0</v>
      </c>
      <c r="H48" s="256">
        <f t="shared" si="3"/>
        <v>0</v>
      </c>
    </row>
    <row r="49" spans="1:8" ht="18" hidden="1" customHeight="1" x14ac:dyDescent="0.3">
      <c r="A49" s="73" t="s">
        <v>53</v>
      </c>
      <c r="C49" s="251">
        <f>[3]UF!H50</f>
        <v>0</v>
      </c>
      <c r="D49" s="251">
        <f>[3]UF!L50</f>
        <v>0</v>
      </c>
      <c r="E49" s="251">
        <f>[3]UF!P50</f>
        <v>0</v>
      </c>
      <c r="H49" s="251">
        <f>SUM(B49:G49)</f>
        <v>0</v>
      </c>
    </row>
    <row r="50" spans="1:8" ht="18" hidden="1" customHeight="1" x14ac:dyDescent="0.3">
      <c r="A50" s="73" t="s">
        <v>54</v>
      </c>
      <c r="C50" s="251">
        <f>[3]UF!H51</f>
        <v>0</v>
      </c>
      <c r="D50" s="251">
        <f>[3]UF!L51</f>
        <v>0</v>
      </c>
      <c r="E50" s="251">
        <f>[3]UF!P51</f>
        <v>0</v>
      </c>
      <c r="H50" s="251">
        <f>SUM(B50:G50)</f>
        <v>0</v>
      </c>
    </row>
    <row r="51" spans="1:8" ht="18" hidden="1" customHeight="1" x14ac:dyDescent="0.3">
      <c r="A51" s="73" t="s">
        <v>55</v>
      </c>
      <c r="C51" s="251">
        <f>[3]UF!H52</f>
        <v>0</v>
      </c>
      <c r="D51" s="251">
        <f>[3]UF!L52</f>
        <v>0</v>
      </c>
      <c r="E51" s="251">
        <f>[3]UF!P52</f>
        <v>0</v>
      </c>
      <c r="H51" s="251">
        <f>SUM(B51:G51)</f>
        <v>0</v>
      </c>
    </row>
    <row r="52" spans="1:8" ht="18" hidden="1" customHeight="1" x14ac:dyDescent="0.3">
      <c r="A52" s="73" t="s">
        <v>56</v>
      </c>
      <c r="C52" s="251">
        <f>SUM(C53:C54)</f>
        <v>0</v>
      </c>
      <c r="D52" s="251">
        <f>SUM(D53:D54)</f>
        <v>0</v>
      </c>
      <c r="E52" s="251">
        <f>SUM(E53:E54)</f>
        <v>0</v>
      </c>
      <c r="G52" s="251">
        <f>SUM(G53:G54)</f>
        <v>0</v>
      </c>
      <c r="H52" s="251">
        <f>SUM(H53:H54)</f>
        <v>0</v>
      </c>
    </row>
    <row r="53" spans="1:8" ht="18" hidden="1" customHeight="1" x14ac:dyDescent="0.3">
      <c r="A53" s="73" t="s">
        <v>137</v>
      </c>
      <c r="C53" s="251">
        <f>[3]UF!H54</f>
        <v>0</v>
      </c>
      <c r="D53" s="251">
        <f>[3]UF!L54</f>
        <v>0</v>
      </c>
      <c r="E53" s="251">
        <f>[3]UF!P54</f>
        <v>0</v>
      </c>
      <c r="H53" s="251">
        <f t="shared" ref="H53:H65" si="4">SUM(B53:G53)</f>
        <v>0</v>
      </c>
    </row>
    <row r="54" spans="1:8" ht="18" hidden="1" customHeight="1" x14ac:dyDescent="0.3">
      <c r="A54" s="73" t="s">
        <v>138</v>
      </c>
      <c r="C54" s="251">
        <f>[3]UF!H55</f>
        <v>0</v>
      </c>
      <c r="D54" s="251">
        <f>[3]UF!L55</f>
        <v>0</v>
      </c>
      <c r="E54" s="251">
        <f>[3]UF!P55</f>
        <v>0</v>
      </c>
      <c r="H54" s="251">
        <f t="shared" si="4"/>
        <v>0</v>
      </c>
    </row>
    <row r="55" spans="1:8" ht="18" hidden="1" customHeight="1" x14ac:dyDescent="0.3">
      <c r="A55" s="73" t="s">
        <v>59</v>
      </c>
      <c r="C55" s="251">
        <f>[3]UF!H56</f>
        <v>0</v>
      </c>
      <c r="D55" s="251">
        <f>[3]UF!L56</f>
        <v>0</v>
      </c>
      <c r="E55" s="251">
        <f>[3]UF!P56</f>
        <v>0</v>
      </c>
      <c r="H55" s="251">
        <f t="shared" si="4"/>
        <v>0</v>
      </c>
    </row>
    <row r="56" spans="1:8" ht="18" hidden="1" customHeight="1" x14ac:dyDescent="0.3">
      <c r="A56" s="73" t="s">
        <v>60</v>
      </c>
      <c r="C56" s="251">
        <f>[3]UF!H57</f>
        <v>0</v>
      </c>
      <c r="D56" s="251">
        <f>[3]UF!L57</f>
        <v>0</v>
      </c>
      <c r="E56" s="251">
        <f>[3]UF!P57</f>
        <v>0</v>
      </c>
      <c r="H56" s="251">
        <f t="shared" si="4"/>
        <v>0</v>
      </c>
    </row>
    <row r="57" spans="1:8" ht="18" hidden="1" customHeight="1" x14ac:dyDescent="0.3">
      <c r="A57" s="73" t="s">
        <v>61</v>
      </c>
      <c r="C57" s="251">
        <f>[3]UF!H58</f>
        <v>0</v>
      </c>
      <c r="D57" s="251">
        <f>[3]UF!L58</f>
        <v>0</v>
      </c>
      <c r="E57" s="251">
        <f>[3]UF!P58</f>
        <v>0</v>
      </c>
      <c r="H57" s="251">
        <f t="shared" si="4"/>
        <v>0</v>
      </c>
    </row>
    <row r="58" spans="1:8" ht="18" hidden="1" customHeight="1" x14ac:dyDescent="0.3">
      <c r="A58" s="73" t="s">
        <v>62</v>
      </c>
      <c r="C58" s="251">
        <f>[3]UF!H59</f>
        <v>0</v>
      </c>
      <c r="D58" s="251">
        <f>[3]UF!L59</f>
        <v>0</v>
      </c>
      <c r="E58" s="251">
        <f>[3]UF!P59</f>
        <v>0</v>
      </c>
      <c r="H58" s="251">
        <f t="shared" si="4"/>
        <v>0</v>
      </c>
    </row>
    <row r="59" spans="1:8" ht="18" hidden="1" customHeight="1" x14ac:dyDescent="0.3">
      <c r="A59" s="73" t="s">
        <v>63</v>
      </c>
      <c r="C59" s="251">
        <f>[3]UF!H61</f>
        <v>0</v>
      </c>
      <c r="D59" s="251">
        <f>[3]UF!L61</f>
        <v>0</v>
      </c>
      <c r="E59" s="251">
        <f>[3]UF!P61</f>
        <v>0</v>
      </c>
      <c r="H59" s="251">
        <f t="shared" si="4"/>
        <v>0</v>
      </c>
    </row>
    <row r="60" spans="1:8" ht="18" hidden="1" customHeight="1" x14ac:dyDescent="0.3">
      <c r="A60" s="73" t="s">
        <v>178</v>
      </c>
    </row>
    <row r="61" spans="1:8" ht="18" hidden="1" customHeight="1" x14ac:dyDescent="0.3">
      <c r="A61" s="73" t="s">
        <v>64</v>
      </c>
      <c r="C61" s="251">
        <f>[3]UF!H63</f>
        <v>0</v>
      </c>
      <c r="D61" s="251">
        <f>[3]UF!L63</f>
        <v>0</v>
      </c>
      <c r="E61" s="251">
        <f>[3]UF!P63</f>
        <v>0</v>
      </c>
      <c r="H61" s="251">
        <f t="shared" si="4"/>
        <v>0</v>
      </c>
    </row>
    <row r="62" spans="1:8" ht="18" hidden="1" customHeight="1" x14ac:dyDescent="0.3">
      <c r="A62" s="73" t="s">
        <v>65</v>
      </c>
      <c r="C62" s="251">
        <f>[3]UF!H64</f>
        <v>0</v>
      </c>
      <c r="D62" s="251">
        <f>[3]UF!L64</f>
        <v>0</v>
      </c>
      <c r="E62" s="251">
        <f>[3]UF!P64</f>
        <v>0</v>
      </c>
      <c r="H62" s="251">
        <f t="shared" si="4"/>
        <v>0</v>
      </c>
    </row>
    <row r="63" spans="1:8" ht="18" hidden="1" customHeight="1" x14ac:dyDescent="0.3">
      <c r="A63" s="73" t="s">
        <v>66</v>
      </c>
      <c r="C63" s="251">
        <f>[3]UF!H65</f>
        <v>0</v>
      </c>
      <c r="D63" s="251">
        <f>[3]UF!L65</f>
        <v>0</v>
      </c>
      <c r="E63" s="251">
        <f>[3]UF!P65</f>
        <v>0</v>
      </c>
      <c r="H63" s="251">
        <f t="shared" si="4"/>
        <v>0</v>
      </c>
    </row>
    <row r="64" spans="1:8" ht="18" hidden="1" customHeight="1" x14ac:dyDescent="0.3">
      <c r="A64" s="73" t="s">
        <v>67</v>
      </c>
      <c r="C64" s="251">
        <f>[3]UF!H66</f>
        <v>0</v>
      </c>
      <c r="D64" s="251">
        <f>[3]UF!L66</f>
        <v>0</v>
      </c>
      <c r="E64" s="251">
        <f>[3]UF!P66</f>
        <v>0</v>
      </c>
      <c r="H64" s="251">
        <f t="shared" si="4"/>
        <v>0</v>
      </c>
    </row>
    <row r="65" spans="1:8" ht="18" hidden="1" customHeight="1" x14ac:dyDescent="0.3">
      <c r="A65" s="73" t="s">
        <v>68</v>
      </c>
      <c r="C65" s="251">
        <f>[3]UF!H67</f>
        <v>0</v>
      </c>
      <c r="D65" s="251">
        <f>[3]UF!L67</f>
        <v>0</v>
      </c>
      <c r="E65" s="251">
        <f>[3]UF!P67</f>
        <v>0</v>
      </c>
      <c r="H65" s="251">
        <f t="shared" si="4"/>
        <v>0</v>
      </c>
    </row>
    <row r="66" spans="1:8" ht="18" hidden="1" customHeight="1" x14ac:dyDescent="0.3">
      <c r="A66" s="18" t="s">
        <v>69</v>
      </c>
      <c r="B66" s="257">
        <f t="shared" ref="B66:H66" si="5">SUM(B67:B70)</f>
        <v>0</v>
      </c>
      <c r="C66" s="256">
        <f t="shared" si="5"/>
        <v>0</v>
      </c>
      <c r="D66" s="256">
        <f t="shared" si="5"/>
        <v>0</v>
      </c>
      <c r="E66" s="256">
        <f t="shared" si="5"/>
        <v>0</v>
      </c>
      <c r="F66" s="256"/>
      <c r="G66" s="256">
        <f t="shared" si="5"/>
        <v>0</v>
      </c>
      <c r="H66" s="256">
        <f t="shared" si="5"/>
        <v>0</v>
      </c>
    </row>
    <row r="67" spans="1:8" ht="18" hidden="1" customHeight="1" x14ac:dyDescent="0.3">
      <c r="A67" s="18" t="s">
        <v>70</v>
      </c>
      <c r="C67" s="251">
        <f>[3]UF!H69</f>
        <v>0</v>
      </c>
      <c r="D67" s="251">
        <f>[3]UF!L69</f>
        <v>0</v>
      </c>
      <c r="E67" s="251">
        <f>[3]UF!P69</f>
        <v>0</v>
      </c>
      <c r="H67" s="251">
        <f t="shared" ref="H67:H86" si="6">SUM(B67:G67)</f>
        <v>0</v>
      </c>
    </row>
    <row r="68" spans="1:8" ht="18" hidden="1" customHeight="1" x14ac:dyDescent="0.3">
      <c r="A68" s="18" t="s">
        <v>71</v>
      </c>
      <c r="C68" s="251">
        <f>[3]UF!H70</f>
        <v>0</v>
      </c>
      <c r="D68" s="251">
        <f>[3]UF!L70</f>
        <v>0</v>
      </c>
      <c r="E68" s="251">
        <f>[3]UF!P70</f>
        <v>0</v>
      </c>
      <c r="H68" s="251">
        <f t="shared" si="6"/>
        <v>0</v>
      </c>
    </row>
    <row r="69" spans="1:8" ht="18" hidden="1" customHeight="1" x14ac:dyDescent="0.3">
      <c r="A69" s="18" t="s">
        <v>72</v>
      </c>
      <c r="C69" s="251">
        <f>[3]UF!H71</f>
        <v>0</v>
      </c>
      <c r="D69" s="251">
        <f>[3]UF!L71</f>
        <v>0</v>
      </c>
      <c r="E69" s="251">
        <f>[3]UF!P71</f>
        <v>0</v>
      </c>
      <c r="H69" s="251">
        <f t="shared" si="6"/>
        <v>0</v>
      </c>
    </row>
    <row r="70" spans="1:8" ht="18" hidden="1" customHeight="1" x14ac:dyDescent="0.3">
      <c r="A70" s="18" t="s">
        <v>73</v>
      </c>
      <c r="C70" s="251">
        <f>[3]UF!H72</f>
        <v>0</v>
      </c>
      <c r="D70" s="251">
        <f>[3]UF!L72</f>
        <v>0</v>
      </c>
      <c r="E70" s="251">
        <f>[3]UF!P72</f>
        <v>0</v>
      </c>
      <c r="H70" s="251">
        <f t="shared" si="6"/>
        <v>0</v>
      </c>
    </row>
    <row r="71" spans="1:8" ht="18" hidden="1" customHeight="1" x14ac:dyDescent="0.3">
      <c r="A71" s="18" t="s">
        <v>74</v>
      </c>
      <c r="C71" s="251">
        <f>[3]UF!H73</f>
        <v>0</v>
      </c>
      <c r="D71" s="251">
        <f>[3]UF!L73</f>
        <v>0</v>
      </c>
      <c r="E71" s="251">
        <f>[3]UF!P73</f>
        <v>0</v>
      </c>
      <c r="H71" s="251">
        <f>SUM(B71:G71)</f>
        <v>0</v>
      </c>
    </row>
    <row r="72" spans="1:8" ht="18" hidden="1" customHeight="1" x14ac:dyDescent="0.3">
      <c r="A72" s="18" t="s">
        <v>139</v>
      </c>
      <c r="C72" s="251">
        <f>[3]UF!H74</f>
        <v>0</v>
      </c>
      <c r="D72" s="251">
        <f>[3]UF!L74</f>
        <v>0</v>
      </c>
      <c r="E72" s="251">
        <f>[3]UF!P74</f>
        <v>0</v>
      </c>
      <c r="H72" s="251">
        <f t="shared" si="6"/>
        <v>0</v>
      </c>
    </row>
    <row r="73" spans="1:8" ht="18" hidden="1" customHeight="1" x14ac:dyDescent="0.3">
      <c r="A73" s="18" t="s">
        <v>75</v>
      </c>
      <c r="C73" s="251">
        <f>[3]UF!H75</f>
        <v>0</v>
      </c>
      <c r="D73" s="251">
        <f>[3]UF!L75</f>
        <v>0</v>
      </c>
      <c r="E73" s="251">
        <f>[3]UF!P75</f>
        <v>0</v>
      </c>
      <c r="H73" s="251">
        <f t="shared" si="6"/>
        <v>0</v>
      </c>
    </row>
    <row r="74" spans="1:8" ht="18" hidden="1" customHeight="1" x14ac:dyDescent="0.3">
      <c r="A74" s="18" t="s">
        <v>76</v>
      </c>
      <c r="C74" s="251">
        <f>[3]UF!H76</f>
        <v>0</v>
      </c>
      <c r="D74" s="251">
        <f>[3]UF!L76</f>
        <v>0</v>
      </c>
      <c r="E74" s="251">
        <f>[3]UF!P76</f>
        <v>0</v>
      </c>
      <c r="H74" s="251">
        <f t="shared" si="6"/>
        <v>0</v>
      </c>
    </row>
    <row r="75" spans="1:8" ht="18" hidden="1" customHeight="1" x14ac:dyDescent="0.3">
      <c r="A75" s="18" t="s">
        <v>77</v>
      </c>
    </row>
    <row r="76" spans="1:8" ht="18" hidden="1" customHeight="1" x14ac:dyDescent="0.3">
      <c r="A76" s="18" t="s">
        <v>78</v>
      </c>
      <c r="C76" s="251">
        <f>[3]UF!H78</f>
        <v>0</v>
      </c>
      <c r="D76" s="251">
        <f>[3]UF!L78</f>
        <v>0</v>
      </c>
      <c r="E76" s="251">
        <f>[3]UF!P78</f>
        <v>0</v>
      </c>
      <c r="H76" s="251">
        <f t="shared" si="6"/>
        <v>0</v>
      </c>
    </row>
    <row r="77" spans="1:8" ht="18" hidden="1" customHeight="1" x14ac:dyDescent="0.3">
      <c r="A77" s="18" t="s">
        <v>179</v>
      </c>
    </row>
    <row r="78" spans="1:8" ht="18" hidden="1" customHeight="1" x14ac:dyDescent="0.3">
      <c r="A78" s="18" t="s">
        <v>81</v>
      </c>
      <c r="C78" s="251">
        <f>[3]UF!H80</f>
        <v>0</v>
      </c>
      <c r="D78" s="251">
        <f>[3]UF!L80</f>
        <v>0</v>
      </c>
      <c r="E78" s="251">
        <f>[3]UF!P80</f>
        <v>0</v>
      </c>
      <c r="H78" s="251">
        <f t="shared" si="6"/>
        <v>0</v>
      </c>
    </row>
    <row r="79" spans="1:8" ht="18" hidden="1" customHeight="1" x14ac:dyDescent="0.3">
      <c r="A79" s="18" t="s">
        <v>140</v>
      </c>
      <c r="C79" s="251">
        <f>[3]UF!H81</f>
        <v>0</v>
      </c>
      <c r="D79" s="251">
        <f>[3]UF!L81</f>
        <v>0</v>
      </c>
      <c r="E79" s="251">
        <f>[3]UF!P81</f>
        <v>0</v>
      </c>
      <c r="H79" s="251">
        <f t="shared" si="6"/>
        <v>0</v>
      </c>
    </row>
    <row r="80" spans="1:8" ht="18" hidden="1" customHeight="1" x14ac:dyDescent="0.3">
      <c r="A80" s="18" t="s">
        <v>79</v>
      </c>
      <c r="C80" s="251">
        <f>[3]UF!H82</f>
        <v>0</v>
      </c>
      <c r="D80" s="251">
        <f>[3]UF!L82</f>
        <v>0</v>
      </c>
      <c r="E80" s="251">
        <f>[3]UF!P82</f>
        <v>0</v>
      </c>
      <c r="H80" s="251">
        <f t="shared" si="6"/>
        <v>0</v>
      </c>
    </row>
    <row r="81" spans="1:8" ht="18" hidden="1" customHeight="1" x14ac:dyDescent="0.3">
      <c r="A81" s="18" t="s">
        <v>80</v>
      </c>
    </row>
    <row r="82" spans="1:8" ht="18" hidden="1" customHeight="1" x14ac:dyDescent="0.3">
      <c r="A82" s="18" t="s">
        <v>82</v>
      </c>
      <c r="C82" s="251">
        <f>[3]UF!H84</f>
        <v>0</v>
      </c>
      <c r="D82" s="251">
        <f>[3]UF!L84</f>
        <v>0</v>
      </c>
      <c r="E82" s="251">
        <f>[3]UF!P84</f>
        <v>0</v>
      </c>
      <c r="H82" s="251">
        <f t="shared" si="6"/>
        <v>0</v>
      </c>
    </row>
    <row r="83" spans="1:8" ht="18" hidden="1" customHeight="1" x14ac:dyDescent="0.3">
      <c r="A83" s="18" t="s">
        <v>83</v>
      </c>
      <c r="C83" s="251">
        <f>[3]UF!H85</f>
        <v>0</v>
      </c>
      <c r="D83" s="251">
        <f>[3]UF!L85</f>
        <v>0</v>
      </c>
      <c r="E83" s="251">
        <f>[3]UF!P85</f>
        <v>0</v>
      </c>
      <c r="H83" s="251">
        <f t="shared" si="6"/>
        <v>0</v>
      </c>
    </row>
    <row r="84" spans="1:8" ht="18" hidden="1" customHeight="1" x14ac:dyDescent="0.3">
      <c r="A84" s="18" t="s">
        <v>210</v>
      </c>
      <c r="C84" s="251">
        <f>[3]UF!H86</f>
        <v>0</v>
      </c>
      <c r="D84" s="251">
        <f>[3]UF!L86</f>
        <v>0</v>
      </c>
      <c r="E84" s="251">
        <f>[3]UF!P86</f>
        <v>0</v>
      </c>
      <c r="H84" s="251">
        <f t="shared" si="6"/>
        <v>0</v>
      </c>
    </row>
    <row r="85" spans="1:8" ht="18" hidden="1" customHeight="1" x14ac:dyDescent="0.3">
      <c r="A85" s="18" t="s">
        <v>84</v>
      </c>
      <c r="C85" s="251">
        <f>[3]UF!H87</f>
        <v>0</v>
      </c>
      <c r="D85" s="251">
        <f>[3]UF!L87</f>
        <v>0</v>
      </c>
      <c r="E85" s="251">
        <f>[3]UF!P87</f>
        <v>0</v>
      </c>
      <c r="H85" s="251">
        <f t="shared" si="6"/>
        <v>0</v>
      </c>
    </row>
    <row r="86" spans="1:8" ht="18" hidden="1" customHeight="1" x14ac:dyDescent="0.3">
      <c r="A86" s="18" t="s">
        <v>85</v>
      </c>
      <c r="C86" s="251">
        <f>[3]UF!H88</f>
        <v>0</v>
      </c>
      <c r="D86" s="251">
        <f>[3]UF!L88</f>
        <v>0</v>
      </c>
      <c r="E86" s="251">
        <f>[3]UF!P88</f>
        <v>0</v>
      </c>
      <c r="H86" s="251">
        <f t="shared" si="6"/>
        <v>0</v>
      </c>
    </row>
    <row r="87" spans="1:8" ht="18" hidden="1" customHeight="1" x14ac:dyDescent="0.3">
      <c r="A87" s="73"/>
    </row>
    <row r="88" spans="1:8" ht="18" hidden="1" customHeight="1" x14ac:dyDescent="0.3">
      <c r="A88" s="228"/>
    </row>
    <row r="89" spans="1:8" ht="33.75" hidden="1" customHeight="1" x14ac:dyDescent="0.3">
      <c r="A89" s="73" t="s">
        <v>147</v>
      </c>
      <c r="B89" s="251">
        <f>[3]UF!D90</f>
        <v>0</v>
      </c>
      <c r="C89" s="251">
        <f>[3]UF!H90</f>
        <v>0</v>
      </c>
      <c r="D89" s="251">
        <f>[3]UF!L90</f>
        <v>0</v>
      </c>
      <c r="E89" s="251">
        <f>[3]UF!P90</f>
        <v>0</v>
      </c>
      <c r="H89" s="251">
        <f>SUM(B89:G89)</f>
        <v>0</v>
      </c>
    </row>
    <row r="90" spans="1:8" ht="18" hidden="1" customHeight="1" x14ac:dyDescent="0.3">
      <c r="A90" s="229" t="s">
        <v>148</v>
      </c>
      <c r="C90" s="251">
        <f>SUM(C91:C92)</f>
        <v>0</v>
      </c>
      <c r="D90" s="251">
        <f>SUM(D91:D92)</f>
        <v>0</v>
      </c>
      <c r="E90" s="251">
        <f>SUM(E91:E92)</f>
        <v>0</v>
      </c>
      <c r="H90" s="251">
        <f>SUM(H91:H92)</f>
        <v>0</v>
      </c>
    </row>
    <row r="91" spans="1:8" ht="18" hidden="1" customHeight="1" x14ac:dyDescent="0.3">
      <c r="A91" s="73" t="s">
        <v>137</v>
      </c>
      <c r="C91" s="251">
        <f>[3]UF!H92</f>
        <v>0</v>
      </c>
      <c r="D91" s="251">
        <f>[3]UF!L92</f>
        <v>0</v>
      </c>
      <c r="E91" s="251">
        <f>[3]UF!P92</f>
        <v>0</v>
      </c>
      <c r="H91" s="251">
        <f>SUM(B91:G91)</f>
        <v>0</v>
      </c>
    </row>
    <row r="92" spans="1:8" ht="18" hidden="1" customHeight="1" x14ac:dyDescent="0.3">
      <c r="A92" s="73" t="s">
        <v>138</v>
      </c>
      <c r="C92" s="251">
        <f>[3]UF!H93</f>
        <v>0</v>
      </c>
      <c r="D92" s="251">
        <f>[3]UF!L93</f>
        <v>0</v>
      </c>
      <c r="E92" s="251">
        <f>[3]UF!P93</f>
        <v>0</v>
      </c>
      <c r="H92" s="251">
        <f>SUM(B92:G92)</f>
        <v>0</v>
      </c>
    </row>
    <row r="93" spans="1:8" ht="18" hidden="1" customHeight="1" x14ac:dyDescent="0.3">
      <c r="A93" s="73" t="s">
        <v>320</v>
      </c>
      <c r="C93" s="251">
        <f>[3]UF!H94</f>
        <v>0</v>
      </c>
      <c r="D93" s="251">
        <f>[3]UF!L94</f>
        <v>0</v>
      </c>
      <c r="E93" s="251">
        <f>[3]UF!P94</f>
        <v>0</v>
      </c>
      <c r="H93" s="251">
        <f>SUM(B93:G93)</f>
        <v>0</v>
      </c>
    </row>
    <row r="94" spans="1:8" ht="18" hidden="1" customHeight="1" x14ac:dyDescent="0.3">
      <c r="A94" s="228"/>
      <c r="C94" s="251">
        <f>[3]UF!H95</f>
        <v>0</v>
      </c>
      <c r="D94" s="251">
        <f>[3]UF!L95</f>
        <v>0</v>
      </c>
      <c r="E94" s="251">
        <f>[3]UF!P95</f>
        <v>0</v>
      </c>
      <c r="H94" s="251">
        <f>SUM(B94:G94)</f>
        <v>0</v>
      </c>
    </row>
    <row r="95" spans="1:8" s="258" customFormat="1" ht="38.25" customHeight="1" thickBot="1" x14ac:dyDescent="0.3">
      <c r="A95" s="282" t="s">
        <v>13</v>
      </c>
      <c r="B95" s="283">
        <f t="shared" ref="B95:H95" si="7">SUM(B6:B12)+SUM(B15:B20)+SUM(B23:B25)+SUM(B28:B29)+SUM(B32:B48)+B90+B94+B89+B93</f>
        <v>0</v>
      </c>
      <c r="C95" s="283">
        <f t="shared" si="7"/>
        <v>0</v>
      </c>
      <c r="D95" s="283">
        <f t="shared" si="7"/>
        <v>382305</v>
      </c>
      <c r="E95" s="283">
        <f t="shared" si="7"/>
        <v>6180520</v>
      </c>
      <c r="F95" s="283">
        <f t="shared" si="7"/>
        <v>5000000</v>
      </c>
      <c r="G95" s="283">
        <f t="shared" si="7"/>
        <v>0</v>
      </c>
      <c r="H95" s="283">
        <f t="shared" si="7"/>
        <v>11562825</v>
      </c>
    </row>
    <row r="96" spans="1:8" ht="18" customHeight="1" thickTop="1" x14ac:dyDescent="0.25">
      <c r="A96" s="259"/>
      <c r="B96" s="259">
        <f>[3]UF!D96</f>
        <v>0</v>
      </c>
      <c r="C96" s="259">
        <f>[3]UF!H96</f>
        <v>0</v>
      </c>
      <c r="D96" s="259"/>
    </row>
    <row r="97" spans="1:8" ht="18" customHeight="1" x14ac:dyDescent="0.25">
      <c r="A97" s="259"/>
      <c r="B97" s="259">
        <f t="shared" ref="B97:C97" si="8">B96-B95</f>
        <v>0</v>
      </c>
      <c r="C97" s="259">
        <f t="shared" si="8"/>
        <v>0</v>
      </c>
      <c r="D97" s="259"/>
      <c r="E97" s="259"/>
      <c r="F97" s="259"/>
      <c r="G97" s="259"/>
      <c r="H97" s="259"/>
    </row>
    <row r="98" spans="1:8" ht="18" customHeight="1" x14ac:dyDescent="0.25">
      <c r="A98" s="259"/>
      <c r="B98" s="259"/>
      <c r="C98" s="259"/>
      <c r="D98" s="259"/>
    </row>
    <row r="99" spans="1:8" ht="18" customHeight="1" x14ac:dyDescent="0.25">
      <c r="A99" s="259"/>
      <c r="B99" s="259"/>
      <c r="C99" s="259"/>
      <c r="D99" s="259"/>
    </row>
    <row r="100" spans="1:8" ht="18" customHeight="1" x14ac:dyDescent="0.25">
      <c r="A100" s="259"/>
      <c r="B100" s="259"/>
      <c r="C100" s="259"/>
      <c r="D100" s="259"/>
    </row>
    <row r="101" spans="1:8" ht="18" customHeight="1" x14ac:dyDescent="0.25">
      <c r="A101" s="259"/>
      <c r="B101" s="259"/>
      <c r="C101" s="259"/>
      <c r="D101" s="259"/>
    </row>
    <row r="102" spans="1:8" ht="18" customHeight="1" x14ac:dyDescent="0.25">
      <c r="A102" s="259"/>
      <c r="B102" s="259"/>
      <c r="C102" s="259"/>
      <c r="D102" s="259"/>
    </row>
    <row r="103" spans="1:8" ht="18" customHeight="1" x14ac:dyDescent="0.25">
      <c r="A103" s="259"/>
      <c r="B103" s="259"/>
      <c r="C103" s="259"/>
      <c r="D103" s="259"/>
    </row>
    <row r="104" spans="1:8" ht="18" customHeight="1" x14ac:dyDescent="0.25">
      <c r="A104" s="259"/>
      <c r="B104" s="259"/>
      <c r="C104" s="259"/>
      <c r="D104" s="259"/>
    </row>
    <row r="105" spans="1:8" ht="18" customHeight="1" x14ac:dyDescent="0.25">
      <c r="A105" s="259"/>
      <c r="B105" s="259"/>
      <c r="C105" s="259"/>
      <c r="D105" s="259"/>
    </row>
    <row r="106" spans="1:8" ht="18" customHeight="1" x14ac:dyDescent="0.25">
      <c r="A106" s="259"/>
      <c r="B106" s="259"/>
      <c r="C106" s="259"/>
      <c r="D106" s="259"/>
    </row>
    <row r="107" spans="1:8" ht="18" customHeight="1" x14ac:dyDescent="0.25">
      <c r="A107" s="259"/>
      <c r="B107" s="259"/>
      <c r="C107" s="259"/>
      <c r="D107" s="259"/>
    </row>
    <row r="108" spans="1:8" ht="18" customHeight="1" x14ac:dyDescent="0.25">
      <c r="A108" s="259"/>
      <c r="B108" s="259"/>
      <c r="C108" s="259"/>
      <c r="D108" s="259"/>
    </row>
    <row r="109" spans="1:8" ht="18" customHeight="1" x14ac:dyDescent="0.25">
      <c r="A109" s="259"/>
      <c r="B109" s="259"/>
      <c r="C109" s="259"/>
      <c r="D109" s="259"/>
    </row>
    <row r="110" spans="1:8" ht="18" customHeight="1" x14ac:dyDescent="0.25">
      <c r="A110" s="259"/>
      <c r="B110" s="259"/>
      <c r="C110" s="259"/>
      <c r="D110" s="259"/>
    </row>
    <row r="111" spans="1:8" ht="18" customHeight="1" x14ac:dyDescent="0.25">
      <c r="A111" s="259"/>
      <c r="B111" s="259"/>
      <c r="C111" s="259"/>
      <c r="D111" s="259"/>
    </row>
    <row r="112" spans="1:8" ht="18" customHeight="1" x14ac:dyDescent="0.25">
      <c r="A112" s="259"/>
      <c r="B112" s="259"/>
      <c r="C112" s="259"/>
      <c r="D112" s="259"/>
    </row>
    <row r="113" spans="1:4" ht="18" customHeight="1" x14ac:dyDescent="0.25">
      <c r="A113" s="259"/>
      <c r="B113" s="259"/>
      <c r="C113" s="259"/>
      <c r="D113" s="259"/>
    </row>
    <row r="114" spans="1:4" ht="18" customHeight="1" x14ac:dyDescent="0.25">
      <c r="A114" s="259"/>
      <c r="B114" s="259"/>
      <c r="C114" s="259"/>
      <c r="D114" s="259"/>
    </row>
    <row r="115" spans="1:4" ht="18" customHeight="1" x14ac:dyDescent="0.25">
      <c r="A115" s="259"/>
      <c r="B115" s="259"/>
      <c r="C115" s="259"/>
      <c r="D115" s="259"/>
    </row>
    <row r="116" spans="1:4" ht="18" customHeight="1" x14ac:dyDescent="0.25">
      <c r="A116" s="259"/>
      <c r="B116" s="259"/>
      <c r="C116" s="259"/>
      <c r="D116" s="259"/>
    </row>
    <row r="117" spans="1:4" ht="18" customHeight="1" x14ac:dyDescent="0.25">
      <c r="A117" s="259"/>
      <c r="B117" s="259"/>
      <c r="C117" s="259"/>
      <c r="D117" s="259"/>
    </row>
    <row r="118" spans="1:4" ht="18" customHeight="1" x14ac:dyDescent="0.25">
      <c r="A118" s="259"/>
      <c r="B118" s="259"/>
      <c r="C118" s="259"/>
      <c r="D118" s="259"/>
    </row>
    <row r="119" spans="1:4" ht="18" customHeight="1" x14ac:dyDescent="0.25">
      <c r="A119" s="259"/>
      <c r="B119" s="259"/>
      <c r="C119" s="259"/>
      <c r="D119" s="259"/>
    </row>
    <row r="120" spans="1:4" ht="18" customHeight="1" x14ac:dyDescent="0.25">
      <c r="A120" s="259"/>
      <c r="B120" s="259"/>
      <c r="C120" s="259"/>
      <c r="D120" s="259"/>
    </row>
    <row r="121" spans="1:4" ht="18" customHeight="1" x14ac:dyDescent="0.25">
      <c r="A121" s="259"/>
      <c r="B121" s="259"/>
      <c r="C121" s="259"/>
      <c r="D121" s="259"/>
    </row>
    <row r="122" spans="1:4" ht="18" customHeight="1" x14ac:dyDescent="0.25">
      <c r="A122" s="259"/>
      <c r="B122" s="259"/>
      <c r="C122" s="259"/>
      <c r="D122" s="259"/>
    </row>
    <row r="123" spans="1:4" ht="18" customHeight="1" x14ac:dyDescent="0.25">
      <c r="A123" s="259"/>
      <c r="B123" s="259"/>
      <c r="C123" s="259"/>
      <c r="D123" s="259"/>
    </row>
    <row r="124" spans="1:4" ht="18" customHeight="1" x14ac:dyDescent="0.25">
      <c r="A124" s="259"/>
      <c r="B124" s="259"/>
      <c r="C124" s="259"/>
      <c r="D124" s="259"/>
    </row>
    <row r="125" spans="1:4" ht="18" customHeight="1" x14ac:dyDescent="0.25">
      <c r="A125" s="259"/>
      <c r="B125" s="259"/>
      <c r="C125" s="259"/>
      <c r="D125" s="259"/>
    </row>
    <row r="126" spans="1:4" ht="18" customHeight="1" x14ac:dyDescent="0.25">
      <c r="A126" s="259"/>
      <c r="B126" s="259"/>
      <c r="C126" s="259"/>
      <c r="D126" s="259"/>
    </row>
    <row r="127" spans="1:4" ht="18" customHeight="1" x14ac:dyDescent="0.25">
      <c r="A127" s="259"/>
      <c r="B127" s="259"/>
      <c r="C127" s="259"/>
      <c r="D127" s="259"/>
    </row>
    <row r="128" spans="1:4" ht="18" customHeight="1" x14ac:dyDescent="0.25">
      <c r="A128" s="259"/>
      <c r="B128" s="259"/>
      <c r="C128" s="259"/>
      <c r="D128" s="259"/>
    </row>
    <row r="129" spans="1:8" ht="18" customHeight="1" x14ac:dyDescent="0.25">
      <c r="A129" s="259"/>
      <c r="B129" s="259"/>
      <c r="C129" s="259"/>
      <c r="D129" s="259"/>
    </row>
    <row r="130" spans="1:8" ht="18" customHeight="1" x14ac:dyDescent="0.25">
      <c r="A130" s="259"/>
      <c r="B130" s="259"/>
      <c r="C130" s="259"/>
      <c r="D130" s="259"/>
    </row>
    <row r="131" spans="1:8" ht="18" customHeight="1" x14ac:dyDescent="0.25">
      <c r="A131" s="259"/>
      <c r="B131" s="259"/>
      <c r="C131" s="259"/>
      <c r="D131" s="259"/>
    </row>
    <row r="132" spans="1:8" ht="18" customHeight="1" x14ac:dyDescent="0.25">
      <c r="A132" s="259"/>
      <c r="B132" s="259"/>
      <c r="C132" s="259"/>
      <c r="D132" s="259"/>
    </row>
    <row r="133" spans="1:8" ht="18" customHeight="1" x14ac:dyDescent="0.25">
      <c r="A133" s="259"/>
      <c r="B133" s="259"/>
      <c r="C133" s="259"/>
      <c r="D133" s="259"/>
    </row>
    <row r="134" spans="1:8" ht="18" customHeight="1" x14ac:dyDescent="0.25">
      <c r="A134" s="259"/>
      <c r="B134" s="259"/>
      <c r="C134" s="259"/>
      <c r="D134" s="259"/>
    </row>
    <row r="135" spans="1:8" ht="18" customHeight="1" x14ac:dyDescent="0.25">
      <c r="A135" s="259"/>
      <c r="B135" s="259"/>
      <c r="C135" s="259"/>
      <c r="D135" s="259"/>
    </row>
    <row r="136" spans="1:8" ht="18" customHeight="1" x14ac:dyDescent="0.25">
      <c r="A136" s="259"/>
      <c r="B136" s="259"/>
      <c r="C136" s="259"/>
      <c r="D136" s="259"/>
    </row>
    <row r="137" spans="1:8" ht="18" customHeight="1" x14ac:dyDescent="0.25">
      <c r="A137" s="259"/>
      <c r="B137" s="259"/>
      <c r="C137" s="259"/>
      <c r="D137" s="259"/>
    </row>
    <row r="138" spans="1:8" ht="18" customHeight="1" x14ac:dyDescent="0.25">
      <c r="A138" s="259"/>
      <c r="B138" s="259"/>
      <c r="C138" s="259"/>
      <c r="D138" s="259"/>
    </row>
    <row r="139" spans="1:8" ht="18" customHeight="1" x14ac:dyDescent="0.25">
      <c r="A139" s="259"/>
      <c r="B139" s="259"/>
      <c r="C139" s="259"/>
      <c r="D139" s="259"/>
    </row>
    <row r="140" spans="1:8" ht="18" customHeight="1" x14ac:dyDescent="0.25">
      <c r="A140" s="259"/>
      <c r="B140" s="259"/>
      <c r="C140" s="259"/>
      <c r="D140" s="259"/>
      <c r="H140" s="251">
        <v>173</v>
      </c>
    </row>
    <row r="141" spans="1:8" ht="18" customHeight="1" x14ac:dyDescent="0.25">
      <c r="A141" s="259"/>
      <c r="B141" s="259"/>
      <c r="C141" s="259"/>
      <c r="D141" s="259"/>
      <c r="H141" s="251">
        <f>+H86+H140</f>
        <v>173</v>
      </c>
    </row>
    <row r="142" spans="1:8" ht="18" customHeight="1" x14ac:dyDescent="0.25">
      <c r="A142" s="259"/>
      <c r="B142" s="259"/>
      <c r="C142" s="259"/>
      <c r="D142" s="259"/>
      <c r="H142" s="251">
        <f>11472796-H141</f>
        <v>11472623</v>
      </c>
    </row>
    <row r="143" spans="1:8" ht="18" customHeight="1" x14ac:dyDescent="0.25">
      <c r="A143" s="259"/>
      <c r="B143" s="259"/>
      <c r="C143" s="259"/>
      <c r="D143" s="259"/>
    </row>
    <row r="144" spans="1:8" ht="18" customHeight="1" x14ac:dyDescent="0.25">
      <c r="A144" s="259"/>
      <c r="B144" s="259"/>
      <c r="C144" s="259"/>
      <c r="D144" s="259"/>
    </row>
    <row r="145" spans="1:4" ht="18" customHeight="1" x14ac:dyDescent="0.25">
      <c r="A145" s="259"/>
      <c r="B145" s="259"/>
      <c r="C145" s="259"/>
      <c r="D145" s="259"/>
    </row>
    <row r="146" spans="1:4" ht="18" customHeight="1" x14ac:dyDescent="0.25">
      <c r="A146" s="259"/>
      <c r="B146" s="259"/>
      <c r="C146" s="259"/>
      <c r="D146" s="259"/>
    </row>
    <row r="147" spans="1:4" ht="18" customHeight="1" x14ac:dyDescent="0.25">
      <c r="A147" s="259"/>
      <c r="B147" s="259"/>
      <c r="C147" s="259"/>
      <c r="D147" s="259"/>
    </row>
    <row r="148" spans="1:4" ht="18" customHeight="1" x14ac:dyDescent="0.25">
      <c r="A148" s="259"/>
      <c r="B148" s="259"/>
      <c r="C148" s="259"/>
      <c r="D148" s="259"/>
    </row>
    <row r="149" spans="1:4" ht="18" customHeight="1" x14ac:dyDescent="0.25">
      <c r="A149" s="259"/>
      <c r="B149" s="259"/>
      <c r="C149" s="259"/>
      <c r="D149" s="259"/>
    </row>
    <row r="150" spans="1:4" ht="18" customHeight="1" x14ac:dyDescent="0.25">
      <c r="A150" s="259"/>
      <c r="B150" s="259"/>
      <c r="C150" s="259"/>
      <c r="D150" s="259"/>
    </row>
    <row r="151" spans="1:4" ht="18" customHeight="1" x14ac:dyDescent="0.25">
      <c r="A151" s="259"/>
      <c r="B151" s="259"/>
      <c r="C151" s="259"/>
      <c r="D151" s="259"/>
    </row>
    <row r="152" spans="1:4" ht="18" customHeight="1" x14ac:dyDescent="0.25">
      <c r="A152" s="259"/>
      <c r="B152" s="259"/>
      <c r="C152" s="259"/>
      <c r="D152" s="259"/>
    </row>
    <row r="153" spans="1:4" ht="18" customHeight="1" x14ac:dyDescent="0.25">
      <c r="A153" s="259"/>
      <c r="B153" s="259"/>
      <c r="C153" s="259"/>
      <c r="D153" s="259"/>
    </row>
    <row r="154" spans="1:4" x14ac:dyDescent="0.25">
      <c r="A154" s="259"/>
      <c r="B154" s="259"/>
      <c r="C154" s="259"/>
      <c r="D154" s="259"/>
    </row>
    <row r="155" spans="1:4" x14ac:dyDescent="0.25">
      <c r="A155" s="259"/>
      <c r="B155" s="259"/>
      <c r="C155" s="259"/>
      <c r="D155" s="259"/>
    </row>
    <row r="156" spans="1:4" x14ac:dyDescent="0.25">
      <c r="A156" s="259"/>
      <c r="B156" s="259"/>
      <c r="C156" s="259"/>
      <c r="D156" s="259"/>
    </row>
    <row r="157" spans="1:4" x14ac:dyDescent="0.25">
      <c r="A157" s="259"/>
      <c r="B157" s="259"/>
      <c r="C157" s="259"/>
      <c r="D157" s="259"/>
    </row>
  </sheetData>
  <printOptions gridLines="1"/>
  <pageMargins left="1.44" right="0.27" top="1.19" bottom="0.26" header="0.17" footer="0.17"/>
  <pageSetup paperSize="9" scale="75" orientation="portrait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D117"/>
  <sheetViews>
    <sheetView view="pageBreakPreview" zoomScale="6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37" sqref="E37"/>
    </sheetView>
  </sheetViews>
  <sheetFormatPr defaultRowHeight="13.8" x14ac:dyDescent="0.3"/>
  <cols>
    <col min="1" max="1" width="21.6640625" style="211" customWidth="1"/>
    <col min="2" max="4" width="14.6640625" style="211" customWidth="1"/>
    <col min="5" max="5" width="9.88671875" style="53" bestFit="1" customWidth="1"/>
    <col min="6" max="256" width="9.109375" style="53"/>
    <col min="257" max="257" width="21.6640625" style="53" customWidth="1"/>
    <col min="258" max="260" width="14.6640625" style="53" customWidth="1"/>
    <col min="261" max="261" width="9.88671875" style="53" bestFit="1" customWidth="1"/>
    <col min="262" max="512" width="9.109375" style="53"/>
    <col min="513" max="513" width="21.6640625" style="53" customWidth="1"/>
    <col min="514" max="516" width="14.6640625" style="53" customWidth="1"/>
    <col min="517" max="517" width="9.88671875" style="53" bestFit="1" customWidth="1"/>
    <col min="518" max="768" width="9.109375" style="53"/>
    <col min="769" max="769" width="21.6640625" style="53" customWidth="1"/>
    <col min="770" max="772" width="14.6640625" style="53" customWidth="1"/>
    <col min="773" max="773" width="9.88671875" style="53" bestFit="1" customWidth="1"/>
    <col min="774" max="1024" width="9.109375" style="53"/>
    <col min="1025" max="1025" width="21.6640625" style="53" customWidth="1"/>
    <col min="1026" max="1028" width="14.6640625" style="53" customWidth="1"/>
    <col min="1029" max="1029" width="9.88671875" style="53" bestFit="1" customWidth="1"/>
    <col min="1030" max="1280" width="9.109375" style="53"/>
    <col min="1281" max="1281" width="21.6640625" style="53" customWidth="1"/>
    <col min="1282" max="1284" width="14.6640625" style="53" customWidth="1"/>
    <col min="1285" max="1285" width="9.88671875" style="53" bestFit="1" customWidth="1"/>
    <col min="1286" max="1536" width="9.109375" style="53"/>
    <col min="1537" max="1537" width="21.6640625" style="53" customWidth="1"/>
    <col min="1538" max="1540" width="14.6640625" style="53" customWidth="1"/>
    <col min="1541" max="1541" width="9.88671875" style="53" bestFit="1" customWidth="1"/>
    <col min="1542" max="1792" width="9.109375" style="53"/>
    <col min="1793" max="1793" width="21.6640625" style="53" customWidth="1"/>
    <col min="1794" max="1796" width="14.6640625" style="53" customWidth="1"/>
    <col min="1797" max="1797" width="9.88671875" style="53" bestFit="1" customWidth="1"/>
    <col min="1798" max="2048" width="9.109375" style="53"/>
    <col min="2049" max="2049" width="21.6640625" style="53" customWidth="1"/>
    <col min="2050" max="2052" width="14.6640625" style="53" customWidth="1"/>
    <col min="2053" max="2053" width="9.88671875" style="53" bestFit="1" customWidth="1"/>
    <col min="2054" max="2304" width="9.109375" style="53"/>
    <col min="2305" max="2305" width="21.6640625" style="53" customWidth="1"/>
    <col min="2306" max="2308" width="14.6640625" style="53" customWidth="1"/>
    <col min="2309" max="2309" width="9.88671875" style="53" bestFit="1" customWidth="1"/>
    <col min="2310" max="2560" width="9.109375" style="53"/>
    <col min="2561" max="2561" width="21.6640625" style="53" customWidth="1"/>
    <col min="2562" max="2564" width="14.6640625" style="53" customWidth="1"/>
    <col min="2565" max="2565" width="9.88671875" style="53" bestFit="1" customWidth="1"/>
    <col min="2566" max="2816" width="9.109375" style="53"/>
    <col min="2817" max="2817" width="21.6640625" style="53" customWidth="1"/>
    <col min="2818" max="2820" width="14.6640625" style="53" customWidth="1"/>
    <col min="2821" max="2821" width="9.88671875" style="53" bestFit="1" customWidth="1"/>
    <col min="2822" max="3072" width="9.109375" style="53"/>
    <col min="3073" max="3073" width="21.6640625" style="53" customWidth="1"/>
    <col min="3074" max="3076" width="14.6640625" style="53" customWidth="1"/>
    <col min="3077" max="3077" width="9.88671875" style="53" bestFit="1" customWidth="1"/>
    <col min="3078" max="3328" width="9.109375" style="53"/>
    <col min="3329" max="3329" width="21.6640625" style="53" customWidth="1"/>
    <col min="3330" max="3332" width="14.6640625" style="53" customWidth="1"/>
    <col min="3333" max="3333" width="9.88671875" style="53" bestFit="1" customWidth="1"/>
    <col min="3334" max="3584" width="9.109375" style="53"/>
    <col min="3585" max="3585" width="21.6640625" style="53" customWidth="1"/>
    <col min="3586" max="3588" width="14.6640625" style="53" customWidth="1"/>
    <col min="3589" max="3589" width="9.88671875" style="53" bestFit="1" customWidth="1"/>
    <col min="3590" max="3840" width="9.109375" style="53"/>
    <col min="3841" max="3841" width="21.6640625" style="53" customWidth="1"/>
    <col min="3842" max="3844" width="14.6640625" style="53" customWidth="1"/>
    <col min="3845" max="3845" width="9.88671875" style="53" bestFit="1" customWidth="1"/>
    <col min="3846" max="4096" width="9.109375" style="53"/>
    <col min="4097" max="4097" width="21.6640625" style="53" customWidth="1"/>
    <col min="4098" max="4100" width="14.6640625" style="53" customWidth="1"/>
    <col min="4101" max="4101" width="9.88671875" style="53" bestFit="1" customWidth="1"/>
    <col min="4102" max="4352" width="9.109375" style="53"/>
    <col min="4353" max="4353" width="21.6640625" style="53" customWidth="1"/>
    <col min="4354" max="4356" width="14.6640625" style="53" customWidth="1"/>
    <col min="4357" max="4357" width="9.88671875" style="53" bestFit="1" customWidth="1"/>
    <col min="4358" max="4608" width="9.109375" style="53"/>
    <col min="4609" max="4609" width="21.6640625" style="53" customWidth="1"/>
    <col min="4610" max="4612" width="14.6640625" style="53" customWidth="1"/>
    <col min="4613" max="4613" width="9.88671875" style="53" bestFit="1" customWidth="1"/>
    <col min="4614" max="4864" width="9.109375" style="53"/>
    <col min="4865" max="4865" width="21.6640625" style="53" customWidth="1"/>
    <col min="4866" max="4868" width="14.6640625" style="53" customWidth="1"/>
    <col min="4869" max="4869" width="9.88671875" style="53" bestFit="1" customWidth="1"/>
    <col min="4870" max="5120" width="9.109375" style="53"/>
    <col min="5121" max="5121" width="21.6640625" style="53" customWidth="1"/>
    <col min="5122" max="5124" width="14.6640625" style="53" customWidth="1"/>
    <col min="5125" max="5125" width="9.88671875" style="53" bestFit="1" customWidth="1"/>
    <col min="5126" max="5376" width="9.109375" style="53"/>
    <col min="5377" max="5377" width="21.6640625" style="53" customWidth="1"/>
    <col min="5378" max="5380" width="14.6640625" style="53" customWidth="1"/>
    <col min="5381" max="5381" width="9.88671875" style="53" bestFit="1" customWidth="1"/>
    <col min="5382" max="5632" width="9.109375" style="53"/>
    <col min="5633" max="5633" width="21.6640625" style="53" customWidth="1"/>
    <col min="5634" max="5636" width="14.6640625" style="53" customWidth="1"/>
    <col min="5637" max="5637" width="9.88671875" style="53" bestFit="1" customWidth="1"/>
    <col min="5638" max="5888" width="9.109375" style="53"/>
    <col min="5889" max="5889" width="21.6640625" style="53" customWidth="1"/>
    <col min="5890" max="5892" width="14.6640625" style="53" customWidth="1"/>
    <col min="5893" max="5893" width="9.88671875" style="53" bestFit="1" customWidth="1"/>
    <col min="5894" max="6144" width="9.109375" style="53"/>
    <col min="6145" max="6145" width="21.6640625" style="53" customWidth="1"/>
    <col min="6146" max="6148" width="14.6640625" style="53" customWidth="1"/>
    <col min="6149" max="6149" width="9.88671875" style="53" bestFit="1" customWidth="1"/>
    <col min="6150" max="6400" width="9.109375" style="53"/>
    <col min="6401" max="6401" width="21.6640625" style="53" customWidth="1"/>
    <col min="6402" max="6404" width="14.6640625" style="53" customWidth="1"/>
    <col min="6405" max="6405" width="9.88671875" style="53" bestFit="1" customWidth="1"/>
    <col min="6406" max="6656" width="9.109375" style="53"/>
    <col min="6657" max="6657" width="21.6640625" style="53" customWidth="1"/>
    <col min="6658" max="6660" width="14.6640625" style="53" customWidth="1"/>
    <col min="6661" max="6661" width="9.88671875" style="53" bestFit="1" customWidth="1"/>
    <col min="6662" max="6912" width="9.109375" style="53"/>
    <col min="6913" max="6913" width="21.6640625" style="53" customWidth="1"/>
    <col min="6914" max="6916" width="14.6640625" style="53" customWidth="1"/>
    <col min="6917" max="6917" width="9.88671875" style="53" bestFit="1" customWidth="1"/>
    <col min="6918" max="7168" width="9.109375" style="53"/>
    <col min="7169" max="7169" width="21.6640625" style="53" customWidth="1"/>
    <col min="7170" max="7172" width="14.6640625" style="53" customWidth="1"/>
    <col min="7173" max="7173" width="9.88671875" style="53" bestFit="1" customWidth="1"/>
    <col min="7174" max="7424" width="9.109375" style="53"/>
    <col min="7425" max="7425" width="21.6640625" style="53" customWidth="1"/>
    <col min="7426" max="7428" width="14.6640625" style="53" customWidth="1"/>
    <col min="7429" max="7429" width="9.88671875" style="53" bestFit="1" customWidth="1"/>
    <col min="7430" max="7680" width="9.109375" style="53"/>
    <col min="7681" max="7681" width="21.6640625" style="53" customWidth="1"/>
    <col min="7682" max="7684" width="14.6640625" style="53" customWidth="1"/>
    <col min="7685" max="7685" width="9.88671875" style="53" bestFit="1" customWidth="1"/>
    <col min="7686" max="7936" width="9.109375" style="53"/>
    <col min="7937" max="7937" width="21.6640625" style="53" customWidth="1"/>
    <col min="7938" max="7940" width="14.6640625" style="53" customWidth="1"/>
    <col min="7941" max="7941" width="9.88671875" style="53" bestFit="1" customWidth="1"/>
    <col min="7942" max="8192" width="9.109375" style="53"/>
    <col min="8193" max="8193" width="21.6640625" style="53" customWidth="1"/>
    <col min="8194" max="8196" width="14.6640625" style="53" customWidth="1"/>
    <col min="8197" max="8197" width="9.88671875" style="53" bestFit="1" customWidth="1"/>
    <col min="8198" max="8448" width="9.109375" style="53"/>
    <col min="8449" max="8449" width="21.6640625" style="53" customWidth="1"/>
    <col min="8450" max="8452" width="14.6640625" style="53" customWidth="1"/>
    <col min="8453" max="8453" width="9.88671875" style="53" bestFit="1" customWidth="1"/>
    <col min="8454" max="8704" width="9.109375" style="53"/>
    <col min="8705" max="8705" width="21.6640625" style="53" customWidth="1"/>
    <col min="8706" max="8708" width="14.6640625" style="53" customWidth="1"/>
    <col min="8709" max="8709" width="9.88671875" style="53" bestFit="1" customWidth="1"/>
    <col min="8710" max="8960" width="9.109375" style="53"/>
    <col min="8961" max="8961" width="21.6640625" style="53" customWidth="1"/>
    <col min="8962" max="8964" width="14.6640625" style="53" customWidth="1"/>
    <col min="8965" max="8965" width="9.88671875" style="53" bestFit="1" customWidth="1"/>
    <col min="8966" max="9216" width="9.109375" style="53"/>
    <col min="9217" max="9217" width="21.6640625" style="53" customWidth="1"/>
    <col min="9218" max="9220" width="14.6640625" style="53" customWidth="1"/>
    <col min="9221" max="9221" width="9.88671875" style="53" bestFit="1" customWidth="1"/>
    <col min="9222" max="9472" width="9.109375" style="53"/>
    <col min="9473" max="9473" width="21.6640625" style="53" customWidth="1"/>
    <col min="9474" max="9476" width="14.6640625" style="53" customWidth="1"/>
    <col min="9477" max="9477" width="9.88671875" style="53" bestFit="1" customWidth="1"/>
    <col min="9478" max="9728" width="9.109375" style="53"/>
    <col min="9729" max="9729" width="21.6640625" style="53" customWidth="1"/>
    <col min="9730" max="9732" width="14.6640625" style="53" customWidth="1"/>
    <col min="9733" max="9733" width="9.88671875" style="53" bestFit="1" customWidth="1"/>
    <col min="9734" max="9984" width="9.109375" style="53"/>
    <col min="9985" max="9985" width="21.6640625" style="53" customWidth="1"/>
    <col min="9986" max="9988" width="14.6640625" style="53" customWidth="1"/>
    <col min="9989" max="9989" width="9.88671875" style="53" bestFit="1" customWidth="1"/>
    <col min="9990" max="10240" width="9.109375" style="53"/>
    <col min="10241" max="10241" width="21.6640625" style="53" customWidth="1"/>
    <col min="10242" max="10244" width="14.6640625" style="53" customWidth="1"/>
    <col min="10245" max="10245" width="9.88671875" style="53" bestFit="1" customWidth="1"/>
    <col min="10246" max="10496" width="9.109375" style="53"/>
    <col min="10497" max="10497" width="21.6640625" style="53" customWidth="1"/>
    <col min="10498" max="10500" width="14.6640625" style="53" customWidth="1"/>
    <col min="10501" max="10501" width="9.88671875" style="53" bestFit="1" customWidth="1"/>
    <col min="10502" max="10752" width="9.109375" style="53"/>
    <col min="10753" max="10753" width="21.6640625" style="53" customWidth="1"/>
    <col min="10754" max="10756" width="14.6640625" style="53" customWidth="1"/>
    <col min="10757" max="10757" width="9.88671875" style="53" bestFit="1" customWidth="1"/>
    <col min="10758" max="11008" width="9.109375" style="53"/>
    <col min="11009" max="11009" width="21.6640625" style="53" customWidth="1"/>
    <col min="11010" max="11012" width="14.6640625" style="53" customWidth="1"/>
    <col min="11013" max="11013" width="9.88671875" style="53" bestFit="1" customWidth="1"/>
    <col min="11014" max="11264" width="9.109375" style="53"/>
    <col min="11265" max="11265" width="21.6640625" style="53" customWidth="1"/>
    <col min="11266" max="11268" width="14.6640625" style="53" customWidth="1"/>
    <col min="11269" max="11269" width="9.88671875" style="53" bestFit="1" customWidth="1"/>
    <col min="11270" max="11520" width="9.109375" style="53"/>
    <col min="11521" max="11521" width="21.6640625" style="53" customWidth="1"/>
    <col min="11522" max="11524" width="14.6640625" style="53" customWidth="1"/>
    <col min="11525" max="11525" width="9.88671875" style="53" bestFit="1" customWidth="1"/>
    <col min="11526" max="11776" width="9.109375" style="53"/>
    <col min="11777" max="11777" width="21.6640625" style="53" customWidth="1"/>
    <col min="11778" max="11780" width="14.6640625" style="53" customWidth="1"/>
    <col min="11781" max="11781" width="9.88671875" style="53" bestFit="1" customWidth="1"/>
    <col min="11782" max="12032" width="9.109375" style="53"/>
    <col min="12033" max="12033" width="21.6640625" style="53" customWidth="1"/>
    <col min="12034" max="12036" width="14.6640625" style="53" customWidth="1"/>
    <col min="12037" max="12037" width="9.88671875" style="53" bestFit="1" customWidth="1"/>
    <col min="12038" max="12288" width="9.109375" style="53"/>
    <col min="12289" max="12289" width="21.6640625" style="53" customWidth="1"/>
    <col min="12290" max="12292" width="14.6640625" style="53" customWidth="1"/>
    <col min="12293" max="12293" width="9.88671875" style="53" bestFit="1" customWidth="1"/>
    <col min="12294" max="12544" width="9.109375" style="53"/>
    <col min="12545" max="12545" width="21.6640625" style="53" customWidth="1"/>
    <col min="12546" max="12548" width="14.6640625" style="53" customWidth="1"/>
    <col min="12549" max="12549" width="9.88671875" style="53" bestFit="1" customWidth="1"/>
    <col min="12550" max="12800" width="9.109375" style="53"/>
    <col min="12801" max="12801" width="21.6640625" style="53" customWidth="1"/>
    <col min="12802" max="12804" width="14.6640625" style="53" customWidth="1"/>
    <col min="12805" max="12805" width="9.88671875" style="53" bestFit="1" customWidth="1"/>
    <col min="12806" max="13056" width="9.109375" style="53"/>
    <col min="13057" max="13057" width="21.6640625" style="53" customWidth="1"/>
    <col min="13058" max="13060" width="14.6640625" style="53" customWidth="1"/>
    <col min="13061" max="13061" width="9.88671875" style="53" bestFit="1" customWidth="1"/>
    <col min="13062" max="13312" width="9.109375" style="53"/>
    <col min="13313" max="13313" width="21.6640625" style="53" customWidth="1"/>
    <col min="13314" max="13316" width="14.6640625" style="53" customWidth="1"/>
    <col min="13317" max="13317" width="9.88671875" style="53" bestFit="1" customWidth="1"/>
    <col min="13318" max="13568" width="9.109375" style="53"/>
    <col min="13569" max="13569" width="21.6640625" style="53" customWidth="1"/>
    <col min="13570" max="13572" width="14.6640625" style="53" customWidth="1"/>
    <col min="13573" max="13573" width="9.88671875" style="53" bestFit="1" customWidth="1"/>
    <col min="13574" max="13824" width="9.109375" style="53"/>
    <col min="13825" max="13825" width="21.6640625" style="53" customWidth="1"/>
    <col min="13826" max="13828" width="14.6640625" style="53" customWidth="1"/>
    <col min="13829" max="13829" width="9.88671875" style="53" bestFit="1" customWidth="1"/>
    <col min="13830" max="14080" width="9.109375" style="53"/>
    <col min="14081" max="14081" width="21.6640625" style="53" customWidth="1"/>
    <col min="14082" max="14084" width="14.6640625" style="53" customWidth="1"/>
    <col min="14085" max="14085" width="9.88671875" style="53" bestFit="1" customWidth="1"/>
    <col min="14086" max="14336" width="9.109375" style="53"/>
    <col min="14337" max="14337" width="21.6640625" style="53" customWidth="1"/>
    <col min="14338" max="14340" width="14.6640625" style="53" customWidth="1"/>
    <col min="14341" max="14341" width="9.88671875" style="53" bestFit="1" customWidth="1"/>
    <col min="14342" max="14592" width="9.109375" style="53"/>
    <col min="14593" max="14593" width="21.6640625" style="53" customWidth="1"/>
    <col min="14594" max="14596" width="14.6640625" style="53" customWidth="1"/>
    <col min="14597" max="14597" width="9.88671875" style="53" bestFit="1" customWidth="1"/>
    <col min="14598" max="14848" width="9.109375" style="53"/>
    <col min="14849" max="14849" width="21.6640625" style="53" customWidth="1"/>
    <col min="14850" max="14852" width="14.6640625" style="53" customWidth="1"/>
    <col min="14853" max="14853" width="9.88671875" style="53" bestFit="1" customWidth="1"/>
    <col min="14854" max="15104" width="9.109375" style="53"/>
    <col min="15105" max="15105" width="21.6640625" style="53" customWidth="1"/>
    <col min="15106" max="15108" width="14.6640625" style="53" customWidth="1"/>
    <col min="15109" max="15109" width="9.88671875" style="53" bestFit="1" customWidth="1"/>
    <col min="15110" max="15360" width="9.109375" style="53"/>
    <col min="15361" max="15361" width="21.6640625" style="53" customWidth="1"/>
    <col min="15362" max="15364" width="14.6640625" style="53" customWidth="1"/>
    <col min="15365" max="15365" width="9.88671875" style="53" bestFit="1" customWidth="1"/>
    <col min="15366" max="15616" width="9.109375" style="53"/>
    <col min="15617" max="15617" width="21.6640625" style="53" customWidth="1"/>
    <col min="15618" max="15620" width="14.6640625" style="53" customWidth="1"/>
    <col min="15621" max="15621" width="9.88671875" style="53" bestFit="1" customWidth="1"/>
    <col min="15622" max="15872" width="9.109375" style="53"/>
    <col min="15873" max="15873" width="21.6640625" style="53" customWidth="1"/>
    <col min="15874" max="15876" width="14.6640625" style="53" customWidth="1"/>
    <col min="15877" max="15877" width="9.88671875" style="53" bestFit="1" customWidth="1"/>
    <col min="15878" max="16128" width="9.109375" style="53"/>
    <col min="16129" max="16129" width="21.6640625" style="53" customWidth="1"/>
    <col min="16130" max="16132" width="14.6640625" style="53" customWidth="1"/>
    <col min="16133" max="16133" width="9.88671875" style="53" bestFit="1" customWidth="1"/>
    <col min="16134" max="16384" width="9.109375" style="53"/>
  </cols>
  <sheetData>
    <row r="1" spans="1:4" s="215" customFormat="1" ht="15" customHeight="1" x14ac:dyDescent="0.3">
      <c r="A1" s="214" t="str">
        <f>[3]SUM!A1</f>
        <v>CY 2015 ALLOTMENT RELEASES</v>
      </c>
      <c r="B1" s="214"/>
      <c r="C1" s="214"/>
      <c r="D1" s="214"/>
    </row>
    <row r="2" spans="1:4" s="215" customFormat="1" ht="15" customHeight="1" x14ac:dyDescent="0.3">
      <c r="A2" s="217" t="s">
        <v>349</v>
      </c>
      <c r="B2" s="217"/>
      <c r="C2" s="217"/>
      <c r="D2" s="217"/>
    </row>
    <row r="3" spans="1:4" s="215" customFormat="1" ht="15" customHeight="1" x14ac:dyDescent="0.3">
      <c r="A3" s="214" t="str">
        <f>[3]SUM!A3</f>
        <v>January 1-August 31, 2015</v>
      </c>
      <c r="B3" s="214"/>
      <c r="C3" s="214"/>
      <c r="D3" s="214"/>
    </row>
    <row r="4" spans="1:4" s="215" customFormat="1" ht="15" customHeight="1" x14ac:dyDescent="0.3">
      <c r="A4" s="214" t="s">
        <v>0</v>
      </c>
      <c r="B4" s="214"/>
      <c r="C4" s="214"/>
      <c r="D4" s="214"/>
    </row>
    <row r="5" spans="1:4" ht="24.75" customHeight="1" x14ac:dyDescent="0.3">
      <c r="A5" s="428" t="s">
        <v>1</v>
      </c>
      <c r="B5" s="430" t="s">
        <v>100</v>
      </c>
      <c r="C5" s="432" t="s">
        <v>246</v>
      </c>
      <c r="D5" s="433" t="s">
        <v>13</v>
      </c>
    </row>
    <row r="6" spans="1:4" ht="27" customHeight="1" x14ac:dyDescent="0.3">
      <c r="A6" s="429"/>
      <c r="B6" s="431"/>
      <c r="C6" s="432"/>
      <c r="D6" s="433"/>
    </row>
    <row r="7" spans="1:4" ht="15.9" customHeight="1" x14ac:dyDescent="0.3">
      <c r="A7" s="225" t="s">
        <v>102</v>
      </c>
      <c r="B7" s="64">
        <f>'[3]SUPPL-10652'!E7</f>
        <v>320169</v>
      </c>
      <c r="C7" s="64">
        <f>'[3]SUPPL-10652'!H7</f>
        <v>0</v>
      </c>
      <c r="D7" s="196">
        <f t="shared" ref="D7:D12" si="0">SUM(B7:C7)</f>
        <v>320169</v>
      </c>
    </row>
    <row r="8" spans="1:4" ht="15.9" hidden="1" customHeight="1" x14ac:dyDescent="0.3">
      <c r="A8" s="56" t="s">
        <v>103</v>
      </c>
      <c r="B8" s="64"/>
      <c r="C8" s="64">
        <f>'[3]SUPPL-10652'!H8</f>
        <v>0</v>
      </c>
      <c r="D8" s="196">
        <f t="shared" si="0"/>
        <v>0</v>
      </c>
    </row>
    <row r="9" spans="1:4" ht="15.9" hidden="1" customHeight="1" x14ac:dyDescent="0.3">
      <c r="A9" s="56" t="s">
        <v>104</v>
      </c>
      <c r="B9" s="64"/>
      <c r="C9" s="64">
        <f>'[3]SUPPL-10652'!H9</f>
        <v>0</v>
      </c>
      <c r="D9" s="196">
        <f t="shared" si="0"/>
        <v>0</v>
      </c>
    </row>
    <row r="10" spans="1:4" ht="15.9" hidden="1" customHeight="1" x14ac:dyDescent="0.3">
      <c r="A10" s="56" t="s">
        <v>105</v>
      </c>
      <c r="B10" s="64"/>
      <c r="C10" s="64">
        <f>'[3]SUPPL-10652'!H10</f>
        <v>0</v>
      </c>
      <c r="D10" s="196">
        <f t="shared" si="0"/>
        <v>0</v>
      </c>
    </row>
    <row r="11" spans="1:4" ht="15.9" hidden="1" customHeight="1" x14ac:dyDescent="0.3">
      <c r="A11" s="56" t="s">
        <v>106</v>
      </c>
      <c r="B11" s="64"/>
      <c r="C11" s="64">
        <f>'[3]SUPPL-10652'!H11</f>
        <v>0</v>
      </c>
      <c r="D11" s="196">
        <f t="shared" si="0"/>
        <v>0</v>
      </c>
    </row>
    <row r="12" spans="1:4" ht="15.9" hidden="1" customHeight="1" x14ac:dyDescent="0.3">
      <c r="A12" s="56" t="s">
        <v>107</v>
      </c>
      <c r="B12" s="64"/>
      <c r="C12" s="64">
        <f>'[3]SUPPL-10652'!H12</f>
        <v>0</v>
      </c>
      <c r="D12" s="196">
        <f t="shared" si="0"/>
        <v>0</v>
      </c>
    </row>
    <row r="13" spans="1:4" ht="15.9" hidden="1" customHeight="1" x14ac:dyDescent="0.3">
      <c r="A13" s="73" t="s">
        <v>108</v>
      </c>
      <c r="B13" s="64">
        <f>SUM(B14:B15)</f>
        <v>0</v>
      </c>
      <c r="C13" s="64">
        <f>SUM(C14:C15)</f>
        <v>0</v>
      </c>
      <c r="D13" s="196">
        <f>SUM(D14:D15)</f>
        <v>0</v>
      </c>
    </row>
    <row r="14" spans="1:4" ht="15.9" hidden="1" customHeight="1" x14ac:dyDescent="0.3">
      <c r="A14" s="73" t="s">
        <v>109</v>
      </c>
      <c r="B14" s="64"/>
      <c r="C14" s="64">
        <f>'[3]SUPPL-10652'!H14</f>
        <v>0</v>
      </c>
      <c r="D14" s="196">
        <f t="shared" ref="D14:D20" si="1">SUM(B14:C14)</f>
        <v>0</v>
      </c>
    </row>
    <row r="15" spans="1:4" ht="15.9" hidden="1" customHeight="1" x14ac:dyDescent="0.3">
      <c r="A15" s="73" t="s">
        <v>110</v>
      </c>
      <c r="B15" s="64"/>
      <c r="C15" s="64">
        <f>'[3]SUPPL-10652'!H15</f>
        <v>0</v>
      </c>
      <c r="D15" s="196">
        <f t="shared" si="1"/>
        <v>0</v>
      </c>
    </row>
    <row r="16" spans="1:4" ht="15.9" hidden="1" customHeight="1" x14ac:dyDescent="0.3">
      <c r="A16" s="73" t="s">
        <v>111</v>
      </c>
      <c r="B16" s="64">
        <f>'[3]SUPPL-10652'!E16</f>
        <v>0</v>
      </c>
      <c r="C16" s="64">
        <f>'[3]SUPPL-10652'!H16</f>
        <v>0</v>
      </c>
      <c r="D16" s="196">
        <f t="shared" si="1"/>
        <v>0</v>
      </c>
    </row>
    <row r="17" spans="1:4" ht="15.9" hidden="1" customHeight="1" x14ac:dyDescent="0.3">
      <c r="A17" s="73" t="s">
        <v>112</v>
      </c>
      <c r="B17" s="64">
        <f>'[3]SUPPL-10652'!E17</f>
        <v>0</v>
      </c>
      <c r="C17" s="64">
        <f>'[3]SUPPL-10652'!H17</f>
        <v>0</v>
      </c>
      <c r="D17" s="196">
        <f t="shared" si="1"/>
        <v>0</v>
      </c>
    </row>
    <row r="18" spans="1:4" ht="15.9" customHeight="1" x14ac:dyDescent="0.3">
      <c r="A18" s="73" t="s">
        <v>113</v>
      </c>
      <c r="B18" s="64">
        <f>'[3]SUPPL-10652'!E18</f>
        <v>178005</v>
      </c>
      <c r="C18" s="64">
        <f>'[3]SUPPL-10652'!H18</f>
        <v>0</v>
      </c>
      <c r="D18" s="196">
        <f t="shared" si="1"/>
        <v>178005</v>
      </c>
    </row>
    <row r="19" spans="1:4" ht="15.9" customHeight="1" x14ac:dyDescent="0.3">
      <c r="A19" s="73" t="s">
        <v>114</v>
      </c>
      <c r="B19" s="64">
        <f>'[3]SUPPL-10652'!E19</f>
        <v>936010</v>
      </c>
      <c r="C19" s="64">
        <f>'[3]SUPPL-10652'!H19</f>
        <v>0</v>
      </c>
      <c r="D19" s="196">
        <f t="shared" si="1"/>
        <v>936010</v>
      </c>
    </row>
    <row r="20" spans="1:4" ht="15.9" hidden="1" customHeight="1" x14ac:dyDescent="0.3">
      <c r="A20" s="73" t="s">
        <v>115</v>
      </c>
      <c r="B20" s="64">
        <f>'[3]SUPPL-10652'!E20</f>
        <v>0</v>
      </c>
      <c r="C20" s="64">
        <f>'[3]SUPPL-10652'!H20</f>
        <v>0</v>
      </c>
      <c r="D20" s="196">
        <f t="shared" si="1"/>
        <v>0</v>
      </c>
    </row>
    <row r="21" spans="1:4" ht="15.9" hidden="1" customHeight="1" x14ac:dyDescent="0.3">
      <c r="A21" s="73" t="s">
        <v>116</v>
      </c>
      <c r="B21" s="64">
        <f>+B22+B23</f>
        <v>0</v>
      </c>
      <c r="C21" s="64">
        <f>+C22+C23</f>
        <v>0</v>
      </c>
      <c r="D21" s="196">
        <f>+D22+D23</f>
        <v>0</v>
      </c>
    </row>
    <row r="22" spans="1:4" ht="15.9" hidden="1" customHeight="1" x14ac:dyDescent="0.3">
      <c r="A22" s="73" t="s">
        <v>109</v>
      </c>
      <c r="B22" s="64"/>
      <c r="C22" s="64">
        <f>'[3]SUPPL-10652'!H22</f>
        <v>0</v>
      </c>
      <c r="D22" s="196">
        <f>SUM(B22:C22)</f>
        <v>0</v>
      </c>
    </row>
    <row r="23" spans="1:4" ht="15.9" hidden="1" customHeight="1" x14ac:dyDescent="0.3">
      <c r="A23" s="73" t="s">
        <v>110</v>
      </c>
      <c r="B23" s="64"/>
      <c r="C23" s="64">
        <f>'[3]SUPPL-10652'!H23</f>
        <v>0</v>
      </c>
      <c r="D23" s="196">
        <f>SUM(B23:C23)</f>
        <v>0</v>
      </c>
    </row>
    <row r="24" spans="1:4" ht="15.9" customHeight="1" x14ac:dyDescent="0.3">
      <c r="A24" s="73" t="s">
        <v>117</v>
      </c>
      <c r="B24" s="64">
        <f>'[3]SUPPL-10652'!E24</f>
        <v>3032449</v>
      </c>
      <c r="C24" s="64">
        <f>'[3]SUPPL-10652'!H24</f>
        <v>0</v>
      </c>
      <c r="D24" s="196">
        <f>SUM(B24:C24)</f>
        <v>3032449</v>
      </c>
    </row>
    <row r="25" spans="1:4" ht="15.9" customHeight="1" x14ac:dyDescent="0.3">
      <c r="A25" s="73" t="s">
        <v>118</v>
      </c>
      <c r="B25" s="64">
        <f>'[3]SUPPL-10652'!E25</f>
        <v>10500</v>
      </c>
      <c r="C25" s="64">
        <f>'[3]SUPPL-10652'!H25</f>
        <v>0</v>
      </c>
      <c r="D25" s="196">
        <f>SUM(B25:C25)</f>
        <v>10500</v>
      </c>
    </row>
    <row r="26" spans="1:4" ht="15.9" hidden="1" customHeight="1" x14ac:dyDescent="0.3">
      <c r="A26" s="73" t="s">
        <v>119</v>
      </c>
      <c r="B26" s="64">
        <f>+B27+B28</f>
        <v>0</v>
      </c>
      <c r="C26" s="64">
        <f>+C27+C28</f>
        <v>0</v>
      </c>
      <c r="D26" s="196">
        <f>+D27+D28</f>
        <v>0</v>
      </c>
    </row>
    <row r="27" spans="1:4" ht="15.9" hidden="1" customHeight="1" x14ac:dyDescent="0.3">
      <c r="A27" s="73" t="s">
        <v>109</v>
      </c>
      <c r="B27" s="64"/>
      <c r="C27" s="64">
        <f>'[3]SUPPL-10652'!H27</f>
        <v>0</v>
      </c>
      <c r="D27" s="196">
        <f>SUM(B27:C27)</f>
        <v>0</v>
      </c>
    </row>
    <row r="28" spans="1:4" ht="15.9" hidden="1" customHeight="1" x14ac:dyDescent="0.3">
      <c r="A28" s="73" t="s">
        <v>110</v>
      </c>
      <c r="B28" s="64"/>
      <c r="C28" s="64">
        <f>'[3]SUPPL-10652'!H28</f>
        <v>0</v>
      </c>
      <c r="D28" s="196">
        <f>SUM(B28:C28)</f>
        <v>0</v>
      </c>
    </row>
    <row r="29" spans="1:4" ht="15.9" hidden="1" customHeight="1" x14ac:dyDescent="0.3">
      <c r="A29" s="73" t="s">
        <v>120</v>
      </c>
      <c r="B29" s="64"/>
      <c r="C29" s="64">
        <f>'[3]SUPPL-10652'!H29</f>
        <v>0</v>
      </c>
      <c r="D29" s="196">
        <f>SUM(B29:C29)</f>
        <v>0</v>
      </c>
    </row>
    <row r="30" spans="1:4" ht="15.9" customHeight="1" x14ac:dyDescent="0.3">
      <c r="A30" s="73" t="s">
        <v>121</v>
      </c>
      <c r="B30" s="64">
        <f>+B31+B32</f>
        <v>2702743</v>
      </c>
      <c r="C30" s="64">
        <f>+C31+C32</f>
        <v>0</v>
      </c>
      <c r="D30" s="196">
        <f>+D31+D32</f>
        <v>2702743</v>
      </c>
    </row>
    <row r="31" spans="1:4" ht="15.9" hidden="1" customHeight="1" x14ac:dyDescent="0.3">
      <c r="A31" s="73" t="s">
        <v>109</v>
      </c>
      <c r="B31" s="64">
        <f>'[3]SUPPL-10652'!E31</f>
        <v>2702743</v>
      </c>
      <c r="C31" s="64">
        <f>'[3]SUPPL-10652'!H31</f>
        <v>0</v>
      </c>
      <c r="D31" s="196">
        <f t="shared" ref="D31:D47" si="2">SUM(B31:C31)</f>
        <v>2702743</v>
      </c>
    </row>
    <row r="32" spans="1:4" ht="15.9" hidden="1" customHeight="1" x14ac:dyDescent="0.3">
      <c r="A32" s="73" t="s">
        <v>110</v>
      </c>
      <c r="B32" s="64"/>
      <c r="C32" s="64">
        <f>'[3]SUPPL-10652'!H32</f>
        <v>0</v>
      </c>
      <c r="D32" s="196">
        <f t="shared" si="2"/>
        <v>0</v>
      </c>
    </row>
    <row r="33" spans="1:4" ht="15.9" customHeight="1" x14ac:dyDescent="0.3">
      <c r="A33" s="73" t="s">
        <v>122</v>
      </c>
      <c r="B33" s="64">
        <f>'[3]SUPPL-10652'!E33</f>
        <v>300000</v>
      </c>
      <c r="C33" s="64">
        <f>'[3]SUPPL-10652'!H33</f>
        <v>0</v>
      </c>
      <c r="D33" s="196">
        <f t="shared" si="2"/>
        <v>300000</v>
      </c>
    </row>
    <row r="34" spans="1:4" ht="15.9" customHeight="1" x14ac:dyDescent="0.3">
      <c r="A34" s="73" t="s">
        <v>123</v>
      </c>
      <c r="B34" s="64">
        <f>'[3]SUPPL-10652'!E34</f>
        <v>4027001</v>
      </c>
      <c r="C34" s="64">
        <f>'[3]SUPPL-10652'!H34</f>
        <v>0</v>
      </c>
      <c r="D34" s="196">
        <f t="shared" si="2"/>
        <v>4027001</v>
      </c>
    </row>
    <row r="35" spans="1:4" ht="15.9" hidden="1" customHeight="1" x14ac:dyDescent="0.3">
      <c r="A35" s="73" t="s">
        <v>124</v>
      </c>
      <c r="B35" s="64">
        <f>'[3]SUPPL-10652'!E35</f>
        <v>0</v>
      </c>
      <c r="C35" s="64">
        <f>'[3]SUPPL-10652'!H35</f>
        <v>0</v>
      </c>
      <c r="D35" s="196">
        <f t="shared" si="2"/>
        <v>0</v>
      </c>
    </row>
    <row r="36" spans="1:4" ht="15.9" hidden="1" customHeight="1" x14ac:dyDescent="0.3">
      <c r="A36" s="73" t="s">
        <v>125</v>
      </c>
      <c r="B36" s="64">
        <f>'[3]SUPPL-10652'!E36</f>
        <v>0</v>
      </c>
      <c r="C36" s="64">
        <f>'[3]SUPPL-10652'!H36</f>
        <v>0</v>
      </c>
      <c r="D36" s="196">
        <f t="shared" si="2"/>
        <v>0</v>
      </c>
    </row>
    <row r="37" spans="1:4" ht="15.9" customHeight="1" x14ac:dyDescent="0.3">
      <c r="A37" s="73" t="s">
        <v>126</v>
      </c>
      <c r="B37" s="64">
        <f>'[3]SUPPL-10652'!E37</f>
        <v>1207163</v>
      </c>
      <c r="C37" s="64">
        <f>'[3]SUPPL-10652'!H37</f>
        <v>0</v>
      </c>
      <c r="D37" s="196">
        <f t="shared" si="2"/>
        <v>1207163</v>
      </c>
    </row>
    <row r="38" spans="1:4" ht="15.9" hidden="1" customHeight="1" x14ac:dyDescent="0.3">
      <c r="A38" s="73" t="s">
        <v>127</v>
      </c>
      <c r="B38" s="64">
        <f>'[3]SUPPL-10652'!E38</f>
        <v>0</v>
      </c>
      <c r="C38" s="64">
        <f>'[3]SUPPL-10652'!H38</f>
        <v>0</v>
      </c>
      <c r="D38" s="196">
        <f t="shared" si="2"/>
        <v>0</v>
      </c>
    </row>
    <row r="39" spans="1:4" ht="15.9" hidden="1" customHeight="1" x14ac:dyDescent="0.3">
      <c r="A39" s="73" t="s">
        <v>128</v>
      </c>
      <c r="B39" s="64">
        <f>'[3]SUPPL-10652'!E39</f>
        <v>0</v>
      </c>
      <c r="C39" s="64">
        <f>'[3]SUPPL-10652'!H39</f>
        <v>0</v>
      </c>
      <c r="D39" s="196">
        <f t="shared" si="2"/>
        <v>0</v>
      </c>
    </row>
    <row r="40" spans="1:4" ht="15.9" hidden="1" customHeight="1" x14ac:dyDescent="0.3">
      <c r="A40" s="73" t="s">
        <v>152</v>
      </c>
      <c r="B40" s="64">
        <f>'[3]SUPPL-10652'!E40</f>
        <v>0</v>
      </c>
      <c r="C40" s="64">
        <f>'[3]SUPPL-10652'!H40</f>
        <v>0</v>
      </c>
      <c r="D40" s="196">
        <f t="shared" si="2"/>
        <v>0</v>
      </c>
    </row>
    <row r="41" spans="1:4" ht="15.9" hidden="1" customHeight="1" x14ac:dyDescent="0.3">
      <c r="A41" s="73" t="s">
        <v>129</v>
      </c>
      <c r="B41" s="64">
        <f>'[3]SUPPL-10652'!E41</f>
        <v>0</v>
      </c>
      <c r="C41" s="64">
        <f>'[3]SUPPL-10652'!H41</f>
        <v>0</v>
      </c>
      <c r="D41" s="196">
        <f t="shared" si="2"/>
        <v>0</v>
      </c>
    </row>
    <row r="42" spans="1:4" ht="15.9" hidden="1" customHeight="1" x14ac:dyDescent="0.3">
      <c r="A42" s="73" t="s">
        <v>130</v>
      </c>
      <c r="B42" s="64">
        <f>'[3]SUPPL-10652'!E42</f>
        <v>0</v>
      </c>
      <c r="C42" s="64">
        <f>'[3]SUPPL-10652'!H42</f>
        <v>0</v>
      </c>
      <c r="D42" s="196">
        <f t="shared" si="2"/>
        <v>0</v>
      </c>
    </row>
    <row r="43" spans="1:4" ht="15.9" hidden="1" customHeight="1" x14ac:dyDescent="0.3">
      <c r="A43" s="73" t="s">
        <v>131</v>
      </c>
      <c r="B43" s="64">
        <f>'[3]SUPPL-10652'!E43</f>
        <v>0</v>
      </c>
      <c r="C43" s="64">
        <f>'[3]SUPPL-10652'!H43</f>
        <v>0</v>
      </c>
      <c r="D43" s="196">
        <f t="shared" si="2"/>
        <v>0</v>
      </c>
    </row>
    <row r="44" spans="1:4" ht="15.9" hidden="1" customHeight="1" x14ac:dyDescent="0.3">
      <c r="A44" s="73" t="s">
        <v>132</v>
      </c>
      <c r="B44" s="64">
        <f>'[3]SUPPL-10652'!E44</f>
        <v>0</v>
      </c>
      <c r="C44" s="64">
        <f>'[3]SUPPL-10652'!H44</f>
        <v>0</v>
      </c>
      <c r="D44" s="196">
        <f t="shared" si="2"/>
        <v>0</v>
      </c>
    </row>
    <row r="45" spans="1:4" ht="15.9" hidden="1" customHeight="1" x14ac:dyDescent="0.3">
      <c r="A45" s="73" t="s">
        <v>133</v>
      </c>
      <c r="B45" s="64">
        <f>'[3]SUPPL-10652'!E45</f>
        <v>0</v>
      </c>
      <c r="C45" s="64">
        <f>'[3]SUPPL-10652'!H45</f>
        <v>0</v>
      </c>
      <c r="D45" s="196">
        <f t="shared" si="2"/>
        <v>0</v>
      </c>
    </row>
    <row r="46" spans="1:4" ht="15.9" hidden="1" customHeight="1" x14ac:dyDescent="0.3">
      <c r="A46" s="73" t="s">
        <v>134</v>
      </c>
      <c r="B46" s="64">
        <f>'[3]SUPPL-10652'!E46</f>
        <v>0</v>
      </c>
      <c r="C46" s="64">
        <f>'[3]SUPPL-10652'!H46</f>
        <v>0</v>
      </c>
      <c r="D46" s="196">
        <f t="shared" si="2"/>
        <v>0</v>
      </c>
    </row>
    <row r="47" spans="1:4" ht="15.9" hidden="1" customHeight="1" x14ac:dyDescent="0.3">
      <c r="A47" s="73" t="s">
        <v>135</v>
      </c>
      <c r="B47" s="64">
        <f>'[3]SUPPL-10652'!E47</f>
        <v>0</v>
      </c>
      <c r="C47" s="64">
        <f>'[3]SUPPL-10652'!H47</f>
        <v>0</v>
      </c>
      <c r="D47" s="196">
        <f t="shared" si="2"/>
        <v>0</v>
      </c>
    </row>
    <row r="48" spans="1:4" ht="15.9" hidden="1" customHeight="1" x14ac:dyDescent="0.3">
      <c r="A48" s="73"/>
      <c r="B48" s="64">
        <f>'[3]SUPPL-10652'!E48</f>
        <v>0</v>
      </c>
      <c r="C48" s="64"/>
      <c r="D48" s="196"/>
    </row>
    <row r="49" spans="1:4" ht="15.9" hidden="1" customHeight="1" x14ac:dyDescent="0.3">
      <c r="A49" s="73" t="s">
        <v>255</v>
      </c>
      <c r="B49" s="233">
        <f>SUM(B50:B53)+SUM(B56:B68)+SUM(B73:B88)</f>
        <v>0</v>
      </c>
      <c r="C49" s="233">
        <f>SUM(C50:C53)+SUM(C56:C68)+SUM(C73:C88)</f>
        <v>0</v>
      </c>
      <c r="D49" s="245">
        <f>SUM(D50:D53)+SUM(D56:D68)+SUM(D73:D88)</f>
        <v>0</v>
      </c>
    </row>
    <row r="50" spans="1:4" ht="15.9" hidden="1" customHeight="1" x14ac:dyDescent="0.3">
      <c r="A50" s="73" t="s">
        <v>53</v>
      </c>
      <c r="B50" s="64"/>
      <c r="C50" s="64">
        <f>'[3]SUPPL-10652'!H50</f>
        <v>0</v>
      </c>
      <c r="D50" s="196">
        <f>SUM(B50:C50)</f>
        <v>0</v>
      </c>
    </row>
    <row r="51" spans="1:4" ht="15.9" hidden="1" customHeight="1" x14ac:dyDescent="0.3">
      <c r="A51" s="73" t="s">
        <v>54</v>
      </c>
      <c r="B51" s="64"/>
      <c r="C51" s="64">
        <f>'[3]SUPPL-10652'!H51</f>
        <v>0</v>
      </c>
      <c r="D51" s="196">
        <f>SUM(B51:C51)</f>
        <v>0</v>
      </c>
    </row>
    <row r="52" spans="1:4" ht="15.9" hidden="1" customHeight="1" x14ac:dyDescent="0.3">
      <c r="A52" s="73" t="s">
        <v>55</v>
      </c>
      <c r="B52" s="64"/>
      <c r="C52" s="64">
        <f>'[3]SUPPL-10652'!H52</f>
        <v>0</v>
      </c>
      <c r="D52" s="196">
        <f>SUM(B52:C52)</f>
        <v>0</v>
      </c>
    </row>
    <row r="53" spans="1:4" ht="15.9" hidden="1" customHeight="1" x14ac:dyDescent="0.3">
      <c r="A53" s="73" t="s">
        <v>56</v>
      </c>
      <c r="B53" s="64">
        <f>+B54+B55</f>
        <v>0</v>
      </c>
      <c r="C53" s="64">
        <f>+C54+C55</f>
        <v>0</v>
      </c>
      <c r="D53" s="196">
        <f>+D54+D55</f>
        <v>0</v>
      </c>
    </row>
    <row r="54" spans="1:4" ht="15.9" hidden="1" customHeight="1" x14ac:dyDescent="0.3">
      <c r="A54" s="73" t="s">
        <v>137</v>
      </c>
      <c r="B54" s="64"/>
      <c r="C54" s="64">
        <f>'[3]SUPPL-10652'!H54</f>
        <v>0</v>
      </c>
      <c r="D54" s="196">
        <f t="shared" ref="D54:D67" si="3">SUM(B54:C54)</f>
        <v>0</v>
      </c>
    </row>
    <row r="55" spans="1:4" ht="15.9" hidden="1" customHeight="1" x14ac:dyDescent="0.3">
      <c r="A55" s="73" t="s">
        <v>138</v>
      </c>
      <c r="B55" s="64"/>
      <c r="C55" s="64">
        <f>'[3]SUPPL-10652'!H55</f>
        <v>0</v>
      </c>
      <c r="D55" s="196">
        <f t="shared" si="3"/>
        <v>0</v>
      </c>
    </row>
    <row r="56" spans="1:4" ht="15.9" hidden="1" customHeight="1" x14ac:dyDescent="0.3">
      <c r="A56" s="73" t="s">
        <v>59</v>
      </c>
      <c r="B56" s="64"/>
      <c r="C56" s="64">
        <f>'[3]SUPPL-10652'!H56</f>
        <v>0</v>
      </c>
      <c r="D56" s="196">
        <f t="shared" si="3"/>
        <v>0</v>
      </c>
    </row>
    <row r="57" spans="1:4" ht="15.9" hidden="1" customHeight="1" x14ac:dyDescent="0.3">
      <c r="A57" s="73" t="s">
        <v>60</v>
      </c>
      <c r="B57" s="64"/>
      <c r="C57" s="64">
        <f>'[3]SUPPL-10652'!H57</f>
        <v>0</v>
      </c>
      <c r="D57" s="196">
        <f t="shared" si="3"/>
        <v>0</v>
      </c>
    </row>
    <row r="58" spans="1:4" ht="15.9" hidden="1" customHeight="1" x14ac:dyDescent="0.3">
      <c r="A58" s="73" t="s">
        <v>61</v>
      </c>
      <c r="B58" s="64"/>
      <c r="C58" s="64">
        <f>'[3]SUPPL-10652'!H58</f>
        <v>0</v>
      </c>
      <c r="D58" s="196">
        <f t="shared" si="3"/>
        <v>0</v>
      </c>
    </row>
    <row r="59" spans="1:4" ht="15.9" hidden="1" customHeight="1" x14ac:dyDescent="0.3">
      <c r="A59" s="73" t="s">
        <v>62</v>
      </c>
      <c r="B59" s="64"/>
      <c r="C59" s="64">
        <f>'[3]SUPPL-10652'!H59</f>
        <v>0</v>
      </c>
      <c r="D59" s="196">
        <f t="shared" si="3"/>
        <v>0</v>
      </c>
    </row>
    <row r="60" spans="1:4" ht="15.9" hidden="1" customHeight="1" x14ac:dyDescent="0.3">
      <c r="A60" s="73" t="s">
        <v>220</v>
      </c>
      <c r="B60" s="64"/>
      <c r="C60" s="64"/>
      <c r="D60" s="196"/>
    </row>
    <row r="61" spans="1:4" ht="15.9" hidden="1" customHeight="1" x14ac:dyDescent="0.3">
      <c r="A61" s="73" t="s">
        <v>63</v>
      </c>
      <c r="B61" s="64"/>
      <c r="C61" s="64">
        <f>'[3]SUPPL-10652'!H61</f>
        <v>0</v>
      </c>
      <c r="D61" s="196">
        <f t="shared" si="3"/>
        <v>0</v>
      </c>
    </row>
    <row r="62" spans="1:4" ht="15.9" hidden="1" customHeight="1" x14ac:dyDescent="0.3">
      <c r="A62" s="73" t="s">
        <v>178</v>
      </c>
      <c r="B62" s="64"/>
      <c r="C62" s="64">
        <f>'[3]SUPPL-10652'!H62</f>
        <v>0</v>
      </c>
      <c r="D62" s="196">
        <f t="shared" si="3"/>
        <v>0</v>
      </c>
    </row>
    <row r="63" spans="1:4" ht="15.9" hidden="1" customHeight="1" x14ac:dyDescent="0.3">
      <c r="A63" s="73" t="s">
        <v>64</v>
      </c>
      <c r="B63" s="64"/>
      <c r="C63" s="64">
        <f>'[3]SUPPL-10652'!H63</f>
        <v>0</v>
      </c>
      <c r="D63" s="196">
        <f t="shared" si="3"/>
        <v>0</v>
      </c>
    </row>
    <row r="64" spans="1:4" ht="15.9" hidden="1" customHeight="1" x14ac:dyDescent="0.3">
      <c r="A64" s="73" t="s">
        <v>65</v>
      </c>
      <c r="B64" s="64"/>
      <c r="C64" s="64">
        <f>'[3]SUPPL-10652'!H64</f>
        <v>0</v>
      </c>
      <c r="D64" s="196">
        <f t="shared" si="3"/>
        <v>0</v>
      </c>
    </row>
    <row r="65" spans="1:4" ht="15.9" hidden="1" customHeight="1" x14ac:dyDescent="0.3">
      <c r="A65" s="73" t="s">
        <v>66</v>
      </c>
      <c r="B65" s="64"/>
      <c r="C65" s="64">
        <f>'[3]SUPPL-10652'!H65</f>
        <v>0</v>
      </c>
      <c r="D65" s="196">
        <f t="shared" si="3"/>
        <v>0</v>
      </c>
    </row>
    <row r="66" spans="1:4" ht="15.9" hidden="1" customHeight="1" x14ac:dyDescent="0.3">
      <c r="A66" s="73" t="s">
        <v>67</v>
      </c>
      <c r="B66" s="64"/>
      <c r="C66" s="64">
        <f>'[3]SUPPL-10652'!H66</f>
        <v>0</v>
      </c>
      <c r="D66" s="196">
        <f t="shared" si="3"/>
        <v>0</v>
      </c>
    </row>
    <row r="67" spans="1:4" ht="15.9" hidden="1" customHeight="1" x14ac:dyDescent="0.3">
      <c r="A67" s="73" t="s">
        <v>68</v>
      </c>
      <c r="B67" s="64"/>
      <c r="C67" s="64">
        <f>'[3]SUPPL-10652'!H67</f>
        <v>0</v>
      </c>
      <c r="D67" s="196">
        <f t="shared" si="3"/>
        <v>0</v>
      </c>
    </row>
    <row r="68" spans="1:4" ht="15.9" hidden="1" customHeight="1" x14ac:dyDescent="0.3">
      <c r="A68" s="18" t="s">
        <v>69</v>
      </c>
      <c r="B68" s="64"/>
      <c r="C68" s="64"/>
      <c r="D68" s="196">
        <f>SUM(D69:D72)</f>
        <v>0</v>
      </c>
    </row>
    <row r="69" spans="1:4" ht="15.9" hidden="1" customHeight="1" x14ac:dyDescent="0.3">
      <c r="A69" s="18" t="s">
        <v>70</v>
      </c>
      <c r="B69" s="64"/>
      <c r="C69" s="64">
        <f>'[3]SUPPL-10652'!H69</f>
        <v>0</v>
      </c>
      <c r="D69" s="196">
        <f t="shared" ref="D69:D88" si="4">SUM(B69:C69)</f>
        <v>0</v>
      </c>
    </row>
    <row r="70" spans="1:4" ht="15.9" hidden="1" customHeight="1" x14ac:dyDescent="0.3">
      <c r="A70" s="18" t="s">
        <v>71</v>
      </c>
      <c r="B70" s="64"/>
      <c r="C70" s="64">
        <f>'[3]SUPPL-10652'!H70</f>
        <v>0</v>
      </c>
      <c r="D70" s="196">
        <f t="shared" si="4"/>
        <v>0</v>
      </c>
    </row>
    <row r="71" spans="1:4" ht="15.9" hidden="1" customHeight="1" x14ac:dyDescent="0.3">
      <c r="A71" s="18" t="s">
        <v>72</v>
      </c>
      <c r="B71" s="64"/>
      <c r="C71" s="64">
        <f>'[3]SUPPL-10652'!H71</f>
        <v>0</v>
      </c>
      <c r="D71" s="196">
        <f t="shared" si="4"/>
        <v>0</v>
      </c>
    </row>
    <row r="72" spans="1:4" ht="15.9" hidden="1" customHeight="1" x14ac:dyDescent="0.3">
      <c r="A72" s="18" t="s">
        <v>73</v>
      </c>
      <c r="B72" s="64"/>
      <c r="C72" s="64">
        <f>'[3]SUPPL-10652'!H72</f>
        <v>0</v>
      </c>
      <c r="D72" s="196">
        <f t="shared" si="4"/>
        <v>0</v>
      </c>
    </row>
    <row r="73" spans="1:4" ht="15.9" hidden="1" customHeight="1" x14ac:dyDescent="0.3">
      <c r="A73" s="18" t="s">
        <v>74</v>
      </c>
      <c r="B73" s="64"/>
      <c r="C73" s="64">
        <f>'[3]SUPPL-10652'!H73</f>
        <v>0</v>
      </c>
      <c r="D73" s="196">
        <f t="shared" si="4"/>
        <v>0</v>
      </c>
    </row>
    <row r="74" spans="1:4" ht="15.9" hidden="1" customHeight="1" x14ac:dyDescent="0.3">
      <c r="A74" s="18" t="s">
        <v>139</v>
      </c>
      <c r="B74" s="64"/>
      <c r="C74" s="64">
        <f>'[3]SUPPL-10652'!H74</f>
        <v>0</v>
      </c>
      <c r="D74" s="196">
        <f t="shared" si="4"/>
        <v>0</v>
      </c>
    </row>
    <row r="75" spans="1:4" ht="15.9" hidden="1" customHeight="1" x14ac:dyDescent="0.3">
      <c r="A75" s="18" t="s">
        <v>75</v>
      </c>
      <c r="B75" s="64"/>
      <c r="C75" s="64">
        <f>'[3]SUPPL-10652'!H75</f>
        <v>0</v>
      </c>
      <c r="D75" s="196">
        <f t="shared" si="4"/>
        <v>0</v>
      </c>
    </row>
    <row r="76" spans="1:4" ht="15.9" hidden="1" customHeight="1" x14ac:dyDescent="0.3">
      <c r="A76" s="18" t="s">
        <v>76</v>
      </c>
      <c r="B76" s="64"/>
      <c r="C76" s="64">
        <f>'[3]SUPPL-10652'!H76</f>
        <v>0</v>
      </c>
      <c r="D76" s="196">
        <f t="shared" si="4"/>
        <v>0</v>
      </c>
    </row>
    <row r="77" spans="1:4" ht="15.9" hidden="1" customHeight="1" x14ac:dyDescent="0.3">
      <c r="A77" s="18" t="s">
        <v>77</v>
      </c>
      <c r="B77" s="64"/>
      <c r="C77" s="64">
        <f>'[3]SUPPL-10652'!H77</f>
        <v>0</v>
      </c>
      <c r="D77" s="196">
        <f t="shared" si="4"/>
        <v>0</v>
      </c>
    </row>
    <row r="78" spans="1:4" ht="15.9" hidden="1" customHeight="1" x14ac:dyDescent="0.3">
      <c r="A78" s="18" t="s">
        <v>78</v>
      </c>
      <c r="B78" s="64"/>
      <c r="C78" s="64">
        <f>'[3]SUPPL-10652'!H78</f>
        <v>0</v>
      </c>
      <c r="D78" s="196">
        <f t="shared" si="4"/>
        <v>0</v>
      </c>
    </row>
    <row r="79" spans="1:4" ht="15.9" hidden="1" customHeight="1" x14ac:dyDescent="0.3">
      <c r="A79" s="18" t="s">
        <v>179</v>
      </c>
      <c r="B79" s="64"/>
      <c r="C79" s="64">
        <f>'[3]SUPPL-10652'!H79</f>
        <v>0</v>
      </c>
      <c r="D79" s="196">
        <f t="shared" si="4"/>
        <v>0</v>
      </c>
    </row>
    <row r="80" spans="1:4" ht="15.9" hidden="1" customHeight="1" x14ac:dyDescent="0.3">
      <c r="A80" s="18" t="s">
        <v>81</v>
      </c>
      <c r="B80" s="64"/>
      <c r="C80" s="64">
        <f>'[3]SUPPL-10652'!H80</f>
        <v>0</v>
      </c>
      <c r="D80" s="196">
        <f t="shared" si="4"/>
        <v>0</v>
      </c>
    </row>
    <row r="81" spans="1:4" ht="15.9" hidden="1" customHeight="1" x14ac:dyDescent="0.3">
      <c r="A81" s="18" t="s">
        <v>140</v>
      </c>
      <c r="B81" s="64"/>
      <c r="C81" s="64">
        <f>'[3]SUPPL-10652'!H81</f>
        <v>0</v>
      </c>
      <c r="D81" s="196">
        <f t="shared" si="4"/>
        <v>0</v>
      </c>
    </row>
    <row r="82" spans="1:4" ht="15.9" hidden="1" customHeight="1" x14ac:dyDescent="0.3">
      <c r="A82" s="18" t="s">
        <v>79</v>
      </c>
      <c r="B82" s="64"/>
      <c r="C82" s="64">
        <f>'[3]SUPPL-10652'!H82</f>
        <v>0</v>
      </c>
      <c r="D82" s="196">
        <f t="shared" si="4"/>
        <v>0</v>
      </c>
    </row>
    <row r="83" spans="1:4" ht="15.9" hidden="1" customHeight="1" x14ac:dyDescent="0.3">
      <c r="A83" s="18" t="s">
        <v>80</v>
      </c>
      <c r="B83" s="64"/>
      <c r="C83" s="64">
        <f>'[3]SUPPL-10652'!H83</f>
        <v>0</v>
      </c>
      <c r="D83" s="196">
        <f t="shared" si="4"/>
        <v>0</v>
      </c>
    </row>
    <row r="84" spans="1:4" ht="15.9" hidden="1" customHeight="1" x14ac:dyDescent="0.3">
      <c r="A84" s="18" t="s">
        <v>82</v>
      </c>
      <c r="B84" s="64"/>
      <c r="C84" s="64">
        <f>'[3]SUPPL-10652'!H84</f>
        <v>0</v>
      </c>
      <c r="D84" s="196">
        <f t="shared" si="4"/>
        <v>0</v>
      </c>
    </row>
    <row r="85" spans="1:4" ht="15.9" hidden="1" customHeight="1" x14ac:dyDescent="0.3">
      <c r="A85" s="18" t="s">
        <v>83</v>
      </c>
      <c r="B85" s="64"/>
      <c r="C85" s="64">
        <f>'[3]SUPPL-10652'!H85</f>
        <v>0</v>
      </c>
      <c r="D85" s="196">
        <f t="shared" si="4"/>
        <v>0</v>
      </c>
    </row>
    <row r="86" spans="1:4" ht="15.9" hidden="1" customHeight="1" x14ac:dyDescent="0.3">
      <c r="A86" s="18" t="s">
        <v>210</v>
      </c>
      <c r="B86" s="64"/>
      <c r="C86" s="64">
        <f>'[3]SUPPL-10652'!H86</f>
        <v>0</v>
      </c>
      <c r="D86" s="196">
        <f t="shared" si="4"/>
        <v>0</v>
      </c>
    </row>
    <row r="87" spans="1:4" ht="15.9" hidden="1" customHeight="1" x14ac:dyDescent="0.3">
      <c r="A87" s="18" t="s">
        <v>84</v>
      </c>
      <c r="B87" s="64"/>
      <c r="C87" s="64">
        <f>'[3]SUPPL-10652'!H87</f>
        <v>0</v>
      </c>
      <c r="D87" s="196">
        <f t="shared" si="4"/>
        <v>0</v>
      </c>
    </row>
    <row r="88" spans="1:4" ht="15.9" hidden="1" customHeight="1" x14ac:dyDescent="0.3">
      <c r="A88" s="18" t="s">
        <v>85</v>
      </c>
      <c r="B88" s="64"/>
      <c r="C88" s="64">
        <f>'[3]SUPPL-10652'!H88</f>
        <v>0</v>
      </c>
      <c r="D88" s="196">
        <f t="shared" si="4"/>
        <v>0</v>
      </c>
    </row>
    <row r="89" spans="1:4" ht="15.9" hidden="1" customHeight="1" x14ac:dyDescent="0.3">
      <c r="A89" s="228"/>
      <c r="B89" s="64"/>
      <c r="C89" s="64"/>
      <c r="D89" s="196"/>
    </row>
    <row r="90" spans="1:4" ht="15.9" hidden="1" customHeight="1" x14ac:dyDescent="0.3">
      <c r="A90" s="228"/>
      <c r="B90" s="64"/>
      <c r="C90" s="64"/>
      <c r="D90" s="196"/>
    </row>
    <row r="91" spans="1:4" ht="15.9" customHeight="1" x14ac:dyDescent="0.3">
      <c r="A91" s="73" t="s">
        <v>147</v>
      </c>
      <c r="B91" s="64"/>
      <c r="C91" s="64">
        <f>'[3]SUPPL-10652'!H90</f>
        <v>9735863</v>
      </c>
      <c r="D91" s="196">
        <f>SUM(B91:C91)</f>
        <v>9735863</v>
      </c>
    </row>
    <row r="92" spans="1:4" ht="14.25" hidden="1" customHeight="1" x14ac:dyDescent="0.3">
      <c r="A92" s="229" t="s">
        <v>148</v>
      </c>
      <c r="B92" s="64">
        <f>SUM(B93:B94)</f>
        <v>0</v>
      </c>
      <c r="C92" s="64">
        <f>SUM(C93:C94)</f>
        <v>0</v>
      </c>
      <c r="D92" s="196">
        <f>SUM(D93:D94)</f>
        <v>0</v>
      </c>
    </row>
    <row r="93" spans="1:4" ht="14.25" hidden="1" customHeight="1" x14ac:dyDescent="0.3">
      <c r="A93" s="229" t="s">
        <v>149</v>
      </c>
      <c r="B93" s="64"/>
      <c r="C93" s="64">
        <f>'[3]SUPPL-10652'!H92</f>
        <v>0</v>
      </c>
      <c r="D93" s="196">
        <f>SUM(B93:C93)</f>
        <v>0</v>
      </c>
    </row>
    <row r="94" spans="1:4" ht="15" hidden="1" customHeight="1" x14ac:dyDescent="0.3">
      <c r="A94" s="229" t="s">
        <v>150</v>
      </c>
      <c r="B94" s="64"/>
      <c r="C94" s="64">
        <f>'[3]SUPPL-10652'!H93</f>
        <v>0</v>
      </c>
      <c r="D94" s="196">
        <f>SUM(B94:C94)</f>
        <v>0</v>
      </c>
    </row>
    <row r="95" spans="1:4" hidden="1" x14ac:dyDescent="0.3">
      <c r="A95" s="73" t="s">
        <v>151</v>
      </c>
      <c r="B95" s="64"/>
      <c r="C95" s="64">
        <f>'[3]SUPPL-10652'!H94</f>
        <v>0</v>
      </c>
      <c r="D95" s="196">
        <f>SUM(B95:C95)</f>
        <v>0</v>
      </c>
    </row>
    <row r="96" spans="1:4" hidden="1" x14ac:dyDescent="0.3">
      <c r="A96" s="228"/>
      <c r="B96" s="64"/>
      <c r="C96" s="64"/>
      <c r="D96" s="196"/>
    </row>
    <row r="97" spans="1:4" s="215" customFormat="1" ht="22.5" customHeight="1" thickBot="1" x14ac:dyDescent="0.35">
      <c r="A97" s="97" t="s">
        <v>13</v>
      </c>
      <c r="B97" s="246">
        <f>SUM(B7:B13)+SUM(B16:B21)+SUM(B24:B26)+SUM(B29:B30)+SUM(B33:B49)+B92+B96+B91+B95</f>
        <v>12714040</v>
      </c>
      <c r="C97" s="246">
        <f>SUM(C7:C13)+SUM(C16:C21)+SUM(C24:C26)+SUM(C29:C30)+SUM(C33:C49)+C92+C96+C91+C95</f>
        <v>9735863</v>
      </c>
      <c r="D97" s="247">
        <f>SUM(D7:D13)+SUM(D16:D21)+SUM(D24:D26)+SUM(D29:D30)+SUM(D33:D49)+D92+D96+D91+D95</f>
        <v>22449903</v>
      </c>
    </row>
    <row r="98" spans="1:4" ht="14.4" thickTop="1" x14ac:dyDescent="0.3">
      <c r="B98" s="53"/>
      <c r="C98" s="53"/>
      <c r="D98" s="53"/>
    </row>
    <row r="99" spans="1:4" x14ac:dyDescent="0.3">
      <c r="B99" s="53"/>
      <c r="C99" s="53"/>
      <c r="D99" s="53"/>
    </row>
    <row r="100" spans="1:4" x14ac:dyDescent="0.3">
      <c r="B100" s="53"/>
      <c r="C100" s="53"/>
      <c r="D100" s="53"/>
    </row>
    <row r="101" spans="1:4" x14ac:dyDescent="0.3">
      <c r="B101" s="53"/>
      <c r="C101" s="53"/>
      <c r="D101" s="53"/>
    </row>
    <row r="102" spans="1:4" x14ac:dyDescent="0.3">
      <c r="B102" s="53"/>
      <c r="C102" s="53"/>
      <c r="D102" s="53"/>
    </row>
    <row r="103" spans="1:4" x14ac:dyDescent="0.3">
      <c r="B103" s="53"/>
      <c r="C103" s="53"/>
      <c r="D103" s="53"/>
    </row>
    <row r="104" spans="1:4" x14ac:dyDescent="0.3">
      <c r="B104" s="53"/>
      <c r="C104" s="53"/>
      <c r="D104" s="53"/>
    </row>
    <row r="105" spans="1:4" x14ac:dyDescent="0.3">
      <c r="B105" s="53"/>
      <c r="C105" s="53"/>
      <c r="D105" s="53"/>
    </row>
    <row r="106" spans="1:4" x14ac:dyDescent="0.3">
      <c r="B106" s="53"/>
      <c r="C106" s="53"/>
      <c r="D106" s="53"/>
    </row>
    <row r="107" spans="1:4" x14ac:dyDescent="0.3">
      <c r="B107" s="53"/>
      <c r="C107" s="53"/>
      <c r="D107" s="53"/>
    </row>
    <row r="108" spans="1:4" x14ac:dyDescent="0.3">
      <c r="B108" s="53"/>
      <c r="C108" s="53"/>
      <c r="D108" s="53"/>
    </row>
    <row r="109" spans="1:4" x14ac:dyDescent="0.3">
      <c r="B109" s="53"/>
      <c r="C109" s="53"/>
      <c r="D109" s="53"/>
    </row>
    <row r="110" spans="1:4" x14ac:dyDescent="0.3">
      <c r="B110" s="53"/>
      <c r="C110" s="53"/>
      <c r="D110" s="53"/>
    </row>
    <row r="111" spans="1:4" x14ac:dyDescent="0.3">
      <c r="B111" s="53"/>
      <c r="C111" s="53"/>
      <c r="D111" s="53"/>
    </row>
    <row r="112" spans="1:4" x14ac:dyDescent="0.3">
      <c r="B112" s="53"/>
      <c r="C112" s="53"/>
      <c r="D112" s="53"/>
    </row>
    <row r="114" spans="1:4" x14ac:dyDescent="0.3">
      <c r="B114" s="53"/>
      <c r="C114" s="53"/>
      <c r="D114" s="53"/>
    </row>
    <row r="115" spans="1:4" x14ac:dyDescent="0.3">
      <c r="B115" s="53"/>
      <c r="C115" s="53"/>
      <c r="D115" s="53"/>
    </row>
    <row r="116" spans="1:4" x14ac:dyDescent="0.3">
      <c r="B116" s="53"/>
      <c r="C116" s="53"/>
      <c r="D116" s="53"/>
    </row>
    <row r="117" spans="1:4" x14ac:dyDescent="0.3">
      <c r="A117" s="53"/>
      <c r="B117" s="53"/>
      <c r="C117" s="53"/>
      <c r="D117" s="53"/>
    </row>
  </sheetData>
  <mergeCells count="4">
    <mergeCell ref="A5:A6"/>
    <mergeCell ref="B5:B6"/>
    <mergeCell ref="C5:C6"/>
    <mergeCell ref="D5:D6"/>
  </mergeCells>
  <printOptions gridLines="1"/>
  <pageMargins left="1.63" right="0.27" top="0.83" bottom="0.35" header="0.23" footer="0.19"/>
  <pageSetup paperSize="9" orientation="portrait" r:id="rId1"/>
  <headerFooter alignWithMargins="0">
    <oddFooter>&amp;L&amp;7                        &amp;D/&amp;T&amp;CPage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96"/>
  <sheetViews>
    <sheetView view="pageBreakPreview" zoomScale="80" zoomScaleNormal="118" zoomScaleSheetLayoutView="80" workbookViewId="0">
      <pane xSplit="1" ySplit="5" topLeftCell="B48" activePane="bottomRight" state="frozen"/>
      <selection pane="topRight" activeCell="B1" sqref="B1"/>
      <selection pane="bottomLeft" activeCell="A7" sqref="A7"/>
      <selection pane="bottomRight" activeCell="M89" sqref="M89"/>
    </sheetView>
  </sheetViews>
  <sheetFormatPr defaultRowHeight="13.8" x14ac:dyDescent="0.3"/>
  <cols>
    <col min="1" max="1" width="17.109375" style="211" customWidth="1"/>
    <col min="2" max="2" width="9.88671875" style="211" customWidth="1"/>
    <col min="3" max="3" width="9" style="211" customWidth="1"/>
    <col min="4" max="4" width="9.88671875" style="211" customWidth="1"/>
    <col min="5" max="5" width="9.109375" style="211"/>
    <col min="6" max="6" width="9.88671875" style="211" customWidth="1"/>
    <col min="7" max="7" width="10" style="211" hidden="1" customWidth="1"/>
    <col min="8" max="8" width="8.33203125" style="211" customWidth="1"/>
    <col min="9" max="9" width="10.44140625" style="211" customWidth="1"/>
    <col min="10" max="10" width="10" style="211" customWidth="1"/>
    <col min="11" max="11" width="8.44140625" style="211" customWidth="1"/>
    <col min="12" max="12" width="10.5546875" style="211" customWidth="1"/>
    <col min="13" max="13" width="10.88671875" style="211" customWidth="1"/>
    <col min="14" max="14" width="8.88671875" style="211" hidden="1" customWidth="1"/>
    <col min="15" max="15" width="10.5546875" style="211" customWidth="1"/>
    <col min="16" max="255" width="9.109375" style="53"/>
    <col min="256" max="256" width="17.109375" style="53" customWidth="1"/>
    <col min="257" max="257" width="9.88671875" style="53" customWidth="1"/>
    <col min="258" max="258" width="9" style="53" customWidth="1"/>
    <col min="259" max="259" width="9.88671875" style="53" customWidth="1"/>
    <col min="260" max="260" width="9.109375" style="53"/>
    <col min="261" max="261" width="9.88671875" style="53" customWidth="1"/>
    <col min="262" max="262" width="0" style="53" hidden="1" customWidth="1"/>
    <col min="263" max="263" width="8.33203125" style="53" customWidth="1"/>
    <col min="264" max="264" width="10.44140625" style="53" customWidth="1"/>
    <col min="265" max="265" width="10" style="53" customWidth="1"/>
    <col min="266" max="266" width="8.44140625" style="53" customWidth="1"/>
    <col min="267" max="267" width="10.5546875" style="53" customWidth="1"/>
    <col min="268" max="268" width="10.88671875" style="53" customWidth="1"/>
    <col min="269" max="269" width="0" style="53" hidden="1" customWidth="1"/>
    <col min="270" max="270" width="10.5546875" style="53" customWidth="1"/>
    <col min="271" max="511" width="9.109375" style="53"/>
    <col min="512" max="512" width="17.109375" style="53" customWidth="1"/>
    <col min="513" max="513" width="9.88671875" style="53" customWidth="1"/>
    <col min="514" max="514" width="9" style="53" customWidth="1"/>
    <col min="515" max="515" width="9.88671875" style="53" customWidth="1"/>
    <col min="516" max="516" width="9.109375" style="53"/>
    <col min="517" max="517" width="9.88671875" style="53" customWidth="1"/>
    <col min="518" max="518" width="0" style="53" hidden="1" customWidth="1"/>
    <col min="519" max="519" width="8.33203125" style="53" customWidth="1"/>
    <col min="520" max="520" width="10.44140625" style="53" customWidth="1"/>
    <col min="521" max="521" width="10" style="53" customWidth="1"/>
    <col min="522" max="522" width="8.44140625" style="53" customWidth="1"/>
    <col min="523" max="523" width="10.5546875" style="53" customWidth="1"/>
    <col min="524" max="524" width="10.88671875" style="53" customWidth="1"/>
    <col min="525" max="525" width="0" style="53" hidden="1" customWidth="1"/>
    <col min="526" max="526" width="10.5546875" style="53" customWidth="1"/>
    <col min="527" max="767" width="9.109375" style="53"/>
    <col min="768" max="768" width="17.109375" style="53" customWidth="1"/>
    <col min="769" max="769" width="9.88671875" style="53" customWidth="1"/>
    <col min="770" max="770" width="9" style="53" customWidth="1"/>
    <col min="771" max="771" width="9.88671875" style="53" customWidth="1"/>
    <col min="772" max="772" width="9.109375" style="53"/>
    <col min="773" max="773" width="9.88671875" style="53" customWidth="1"/>
    <col min="774" max="774" width="0" style="53" hidden="1" customWidth="1"/>
    <col min="775" max="775" width="8.33203125" style="53" customWidth="1"/>
    <col min="776" max="776" width="10.44140625" style="53" customWidth="1"/>
    <col min="777" max="777" width="10" style="53" customWidth="1"/>
    <col min="778" max="778" width="8.44140625" style="53" customWidth="1"/>
    <col min="779" max="779" width="10.5546875" style="53" customWidth="1"/>
    <col min="780" max="780" width="10.88671875" style="53" customWidth="1"/>
    <col min="781" max="781" width="0" style="53" hidden="1" customWidth="1"/>
    <col min="782" max="782" width="10.5546875" style="53" customWidth="1"/>
    <col min="783" max="1023" width="9.109375" style="53"/>
    <col min="1024" max="1024" width="17.109375" style="53" customWidth="1"/>
    <col min="1025" max="1025" width="9.88671875" style="53" customWidth="1"/>
    <col min="1026" max="1026" width="9" style="53" customWidth="1"/>
    <col min="1027" max="1027" width="9.88671875" style="53" customWidth="1"/>
    <col min="1028" max="1028" width="9.109375" style="53"/>
    <col min="1029" max="1029" width="9.88671875" style="53" customWidth="1"/>
    <col min="1030" max="1030" width="0" style="53" hidden="1" customWidth="1"/>
    <col min="1031" max="1031" width="8.33203125" style="53" customWidth="1"/>
    <col min="1032" max="1032" width="10.44140625" style="53" customWidth="1"/>
    <col min="1033" max="1033" width="10" style="53" customWidth="1"/>
    <col min="1034" max="1034" width="8.44140625" style="53" customWidth="1"/>
    <col min="1035" max="1035" width="10.5546875" style="53" customWidth="1"/>
    <col min="1036" max="1036" width="10.88671875" style="53" customWidth="1"/>
    <col min="1037" max="1037" width="0" style="53" hidden="1" customWidth="1"/>
    <col min="1038" max="1038" width="10.5546875" style="53" customWidth="1"/>
    <col min="1039" max="1279" width="9.109375" style="53"/>
    <col min="1280" max="1280" width="17.109375" style="53" customWidth="1"/>
    <col min="1281" max="1281" width="9.88671875" style="53" customWidth="1"/>
    <col min="1282" max="1282" width="9" style="53" customWidth="1"/>
    <col min="1283" max="1283" width="9.88671875" style="53" customWidth="1"/>
    <col min="1284" max="1284" width="9.109375" style="53"/>
    <col min="1285" max="1285" width="9.88671875" style="53" customWidth="1"/>
    <col min="1286" max="1286" width="0" style="53" hidden="1" customWidth="1"/>
    <col min="1287" max="1287" width="8.33203125" style="53" customWidth="1"/>
    <col min="1288" max="1288" width="10.44140625" style="53" customWidth="1"/>
    <col min="1289" max="1289" width="10" style="53" customWidth="1"/>
    <col min="1290" max="1290" width="8.44140625" style="53" customWidth="1"/>
    <col min="1291" max="1291" width="10.5546875" style="53" customWidth="1"/>
    <col min="1292" max="1292" width="10.88671875" style="53" customWidth="1"/>
    <col min="1293" max="1293" width="0" style="53" hidden="1" customWidth="1"/>
    <col min="1294" max="1294" width="10.5546875" style="53" customWidth="1"/>
    <col min="1295" max="1535" width="9.109375" style="53"/>
    <col min="1536" max="1536" width="17.109375" style="53" customWidth="1"/>
    <col min="1537" max="1537" width="9.88671875" style="53" customWidth="1"/>
    <col min="1538" max="1538" width="9" style="53" customWidth="1"/>
    <col min="1539" max="1539" width="9.88671875" style="53" customWidth="1"/>
    <col min="1540" max="1540" width="9.109375" style="53"/>
    <col min="1541" max="1541" width="9.88671875" style="53" customWidth="1"/>
    <col min="1542" max="1542" width="0" style="53" hidden="1" customWidth="1"/>
    <col min="1543" max="1543" width="8.33203125" style="53" customWidth="1"/>
    <col min="1544" max="1544" width="10.44140625" style="53" customWidth="1"/>
    <col min="1545" max="1545" width="10" style="53" customWidth="1"/>
    <col min="1546" max="1546" width="8.44140625" style="53" customWidth="1"/>
    <col min="1547" max="1547" width="10.5546875" style="53" customWidth="1"/>
    <col min="1548" max="1548" width="10.88671875" style="53" customWidth="1"/>
    <col min="1549" max="1549" width="0" style="53" hidden="1" customWidth="1"/>
    <col min="1550" max="1550" width="10.5546875" style="53" customWidth="1"/>
    <col min="1551" max="1791" width="9.109375" style="53"/>
    <col min="1792" max="1792" width="17.109375" style="53" customWidth="1"/>
    <col min="1793" max="1793" width="9.88671875" style="53" customWidth="1"/>
    <col min="1794" max="1794" width="9" style="53" customWidth="1"/>
    <col min="1795" max="1795" width="9.88671875" style="53" customWidth="1"/>
    <col min="1796" max="1796" width="9.109375" style="53"/>
    <col min="1797" max="1797" width="9.88671875" style="53" customWidth="1"/>
    <col min="1798" max="1798" width="0" style="53" hidden="1" customWidth="1"/>
    <col min="1799" max="1799" width="8.33203125" style="53" customWidth="1"/>
    <col min="1800" max="1800" width="10.44140625" style="53" customWidth="1"/>
    <col min="1801" max="1801" width="10" style="53" customWidth="1"/>
    <col min="1802" max="1802" width="8.44140625" style="53" customWidth="1"/>
    <col min="1803" max="1803" width="10.5546875" style="53" customWidth="1"/>
    <col min="1804" max="1804" width="10.88671875" style="53" customWidth="1"/>
    <col min="1805" max="1805" width="0" style="53" hidden="1" customWidth="1"/>
    <col min="1806" max="1806" width="10.5546875" style="53" customWidth="1"/>
    <col min="1807" max="2047" width="9.109375" style="53"/>
    <col min="2048" max="2048" width="17.109375" style="53" customWidth="1"/>
    <col min="2049" max="2049" width="9.88671875" style="53" customWidth="1"/>
    <col min="2050" max="2050" width="9" style="53" customWidth="1"/>
    <col min="2051" max="2051" width="9.88671875" style="53" customWidth="1"/>
    <col min="2052" max="2052" width="9.109375" style="53"/>
    <col min="2053" max="2053" width="9.88671875" style="53" customWidth="1"/>
    <col min="2054" max="2054" width="0" style="53" hidden="1" customWidth="1"/>
    <col min="2055" max="2055" width="8.33203125" style="53" customWidth="1"/>
    <col min="2056" max="2056" width="10.44140625" style="53" customWidth="1"/>
    <col min="2057" max="2057" width="10" style="53" customWidth="1"/>
    <col min="2058" max="2058" width="8.44140625" style="53" customWidth="1"/>
    <col min="2059" max="2059" width="10.5546875" style="53" customWidth="1"/>
    <col min="2060" max="2060" width="10.88671875" style="53" customWidth="1"/>
    <col min="2061" max="2061" width="0" style="53" hidden="1" customWidth="1"/>
    <col min="2062" max="2062" width="10.5546875" style="53" customWidth="1"/>
    <col min="2063" max="2303" width="9.109375" style="53"/>
    <col min="2304" max="2304" width="17.109375" style="53" customWidth="1"/>
    <col min="2305" max="2305" width="9.88671875" style="53" customWidth="1"/>
    <col min="2306" max="2306" width="9" style="53" customWidth="1"/>
    <col min="2307" max="2307" width="9.88671875" style="53" customWidth="1"/>
    <col min="2308" max="2308" width="9.109375" style="53"/>
    <col min="2309" max="2309" width="9.88671875" style="53" customWidth="1"/>
    <col min="2310" max="2310" width="0" style="53" hidden="1" customWidth="1"/>
    <col min="2311" max="2311" width="8.33203125" style="53" customWidth="1"/>
    <col min="2312" max="2312" width="10.44140625" style="53" customWidth="1"/>
    <col min="2313" max="2313" width="10" style="53" customWidth="1"/>
    <col min="2314" max="2314" width="8.44140625" style="53" customWidth="1"/>
    <col min="2315" max="2315" width="10.5546875" style="53" customWidth="1"/>
    <col min="2316" max="2316" width="10.88671875" style="53" customWidth="1"/>
    <col min="2317" max="2317" width="0" style="53" hidden="1" customWidth="1"/>
    <col min="2318" max="2318" width="10.5546875" style="53" customWidth="1"/>
    <col min="2319" max="2559" width="9.109375" style="53"/>
    <col min="2560" max="2560" width="17.109375" style="53" customWidth="1"/>
    <col min="2561" max="2561" width="9.88671875" style="53" customWidth="1"/>
    <col min="2562" max="2562" width="9" style="53" customWidth="1"/>
    <col min="2563" max="2563" width="9.88671875" style="53" customWidth="1"/>
    <col min="2564" max="2564" width="9.109375" style="53"/>
    <col min="2565" max="2565" width="9.88671875" style="53" customWidth="1"/>
    <col min="2566" max="2566" width="0" style="53" hidden="1" customWidth="1"/>
    <col min="2567" max="2567" width="8.33203125" style="53" customWidth="1"/>
    <col min="2568" max="2568" width="10.44140625" style="53" customWidth="1"/>
    <col min="2569" max="2569" width="10" style="53" customWidth="1"/>
    <col min="2570" max="2570" width="8.44140625" style="53" customWidth="1"/>
    <col min="2571" max="2571" width="10.5546875" style="53" customWidth="1"/>
    <col min="2572" max="2572" width="10.88671875" style="53" customWidth="1"/>
    <col min="2573" max="2573" width="0" style="53" hidden="1" customWidth="1"/>
    <col min="2574" max="2574" width="10.5546875" style="53" customWidth="1"/>
    <col min="2575" max="2815" width="9.109375" style="53"/>
    <col min="2816" max="2816" width="17.109375" style="53" customWidth="1"/>
    <col min="2817" max="2817" width="9.88671875" style="53" customWidth="1"/>
    <col min="2818" max="2818" width="9" style="53" customWidth="1"/>
    <col min="2819" max="2819" width="9.88671875" style="53" customWidth="1"/>
    <col min="2820" max="2820" width="9.109375" style="53"/>
    <col min="2821" max="2821" width="9.88671875" style="53" customWidth="1"/>
    <col min="2822" max="2822" width="0" style="53" hidden="1" customWidth="1"/>
    <col min="2823" max="2823" width="8.33203125" style="53" customWidth="1"/>
    <col min="2824" max="2824" width="10.44140625" style="53" customWidth="1"/>
    <col min="2825" max="2825" width="10" style="53" customWidth="1"/>
    <col min="2826" max="2826" width="8.44140625" style="53" customWidth="1"/>
    <col min="2827" max="2827" width="10.5546875" style="53" customWidth="1"/>
    <col min="2828" max="2828" width="10.88671875" style="53" customWidth="1"/>
    <col min="2829" max="2829" width="0" style="53" hidden="1" customWidth="1"/>
    <col min="2830" max="2830" width="10.5546875" style="53" customWidth="1"/>
    <col min="2831" max="3071" width="9.109375" style="53"/>
    <col min="3072" max="3072" width="17.109375" style="53" customWidth="1"/>
    <col min="3073" max="3073" width="9.88671875" style="53" customWidth="1"/>
    <col min="3074" max="3074" width="9" style="53" customWidth="1"/>
    <col min="3075" max="3075" width="9.88671875" style="53" customWidth="1"/>
    <col min="3076" max="3076" width="9.109375" style="53"/>
    <col min="3077" max="3077" width="9.88671875" style="53" customWidth="1"/>
    <col min="3078" max="3078" width="0" style="53" hidden="1" customWidth="1"/>
    <col min="3079" max="3079" width="8.33203125" style="53" customWidth="1"/>
    <col min="3080" max="3080" width="10.44140625" style="53" customWidth="1"/>
    <col min="3081" max="3081" width="10" style="53" customWidth="1"/>
    <col min="3082" max="3082" width="8.44140625" style="53" customWidth="1"/>
    <col min="3083" max="3083" width="10.5546875" style="53" customWidth="1"/>
    <col min="3084" max="3084" width="10.88671875" style="53" customWidth="1"/>
    <col min="3085" max="3085" width="0" style="53" hidden="1" customWidth="1"/>
    <col min="3086" max="3086" width="10.5546875" style="53" customWidth="1"/>
    <col min="3087" max="3327" width="9.109375" style="53"/>
    <col min="3328" max="3328" width="17.109375" style="53" customWidth="1"/>
    <col min="3329" max="3329" width="9.88671875" style="53" customWidth="1"/>
    <col min="3330" max="3330" width="9" style="53" customWidth="1"/>
    <col min="3331" max="3331" width="9.88671875" style="53" customWidth="1"/>
    <col min="3332" max="3332" width="9.109375" style="53"/>
    <col min="3333" max="3333" width="9.88671875" style="53" customWidth="1"/>
    <col min="3334" max="3334" width="0" style="53" hidden="1" customWidth="1"/>
    <col min="3335" max="3335" width="8.33203125" style="53" customWidth="1"/>
    <col min="3336" max="3336" width="10.44140625" style="53" customWidth="1"/>
    <col min="3337" max="3337" width="10" style="53" customWidth="1"/>
    <col min="3338" max="3338" width="8.44140625" style="53" customWidth="1"/>
    <col min="3339" max="3339" width="10.5546875" style="53" customWidth="1"/>
    <col min="3340" max="3340" width="10.88671875" style="53" customWidth="1"/>
    <col min="3341" max="3341" width="0" style="53" hidden="1" customWidth="1"/>
    <col min="3342" max="3342" width="10.5546875" style="53" customWidth="1"/>
    <col min="3343" max="3583" width="9.109375" style="53"/>
    <col min="3584" max="3584" width="17.109375" style="53" customWidth="1"/>
    <col min="3585" max="3585" width="9.88671875" style="53" customWidth="1"/>
    <col min="3586" max="3586" width="9" style="53" customWidth="1"/>
    <col min="3587" max="3587" width="9.88671875" style="53" customWidth="1"/>
    <col min="3588" max="3588" width="9.109375" style="53"/>
    <col min="3589" max="3589" width="9.88671875" style="53" customWidth="1"/>
    <col min="3590" max="3590" width="0" style="53" hidden="1" customWidth="1"/>
    <col min="3591" max="3591" width="8.33203125" style="53" customWidth="1"/>
    <col min="3592" max="3592" width="10.44140625" style="53" customWidth="1"/>
    <col min="3593" max="3593" width="10" style="53" customWidth="1"/>
    <col min="3594" max="3594" width="8.44140625" style="53" customWidth="1"/>
    <col min="3595" max="3595" width="10.5546875" style="53" customWidth="1"/>
    <col min="3596" max="3596" width="10.88671875" style="53" customWidth="1"/>
    <col min="3597" max="3597" width="0" style="53" hidden="1" customWidth="1"/>
    <col min="3598" max="3598" width="10.5546875" style="53" customWidth="1"/>
    <col min="3599" max="3839" width="9.109375" style="53"/>
    <col min="3840" max="3840" width="17.109375" style="53" customWidth="1"/>
    <col min="3841" max="3841" width="9.88671875" style="53" customWidth="1"/>
    <col min="3842" max="3842" width="9" style="53" customWidth="1"/>
    <col min="3843" max="3843" width="9.88671875" style="53" customWidth="1"/>
    <col min="3844" max="3844" width="9.109375" style="53"/>
    <col min="3845" max="3845" width="9.88671875" style="53" customWidth="1"/>
    <col min="3846" max="3846" width="0" style="53" hidden="1" customWidth="1"/>
    <col min="3847" max="3847" width="8.33203125" style="53" customWidth="1"/>
    <col min="3848" max="3848" width="10.44140625" style="53" customWidth="1"/>
    <col min="3849" max="3849" width="10" style="53" customWidth="1"/>
    <col min="3850" max="3850" width="8.44140625" style="53" customWidth="1"/>
    <col min="3851" max="3851" width="10.5546875" style="53" customWidth="1"/>
    <col min="3852" max="3852" width="10.88671875" style="53" customWidth="1"/>
    <col min="3853" max="3853" width="0" style="53" hidden="1" customWidth="1"/>
    <col min="3854" max="3854" width="10.5546875" style="53" customWidth="1"/>
    <col min="3855" max="4095" width="9.109375" style="53"/>
    <col min="4096" max="4096" width="17.109375" style="53" customWidth="1"/>
    <col min="4097" max="4097" width="9.88671875" style="53" customWidth="1"/>
    <col min="4098" max="4098" width="9" style="53" customWidth="1"/>
    <col min="4099" max="4099" width="9.88671875" style="53" customWidth="1"/>
    <col min="4100" max="4100" width="9.109375" style="53"/>
    <col min="4101" max="4101" width="9.88671875" style="53" customWidth="1"/>
    <col min="4102" max="4102" width="0" style="53" hidden="1" customWidth="1"/>
    <col min="4103" max="4103" width="8.33203125" style="53" customWidth="1"/>
    <col min="4104" max="4104" width="10.44140625" style="53" customWidth="1"/>
    <col min="4105" max="4105" width="10" style="53" customWidth="1"/>
    <col min="4106" max="4106" width="8.44140625" style="53" customWidth="1"/>
    <col min="4107" max="4107" width="10.5546875" style="53" customWidth="1"/>
    <col min="4108" max="4108" width="10.88671875" style="53" customWidth="1"/>
    <col min="4109" max="4109" width="0" style="53" hidden="1" customWidth="1"/>
    <col min="4110" max="4110" width="10.5546875" style="53" customWidth="1"/>
    <col min="4111" max="4351" width="9.109375" style="53"/>
    <col min="4352" max="4352" width="17.109375" style="53" customWidth="1"/>
    <col min="4353" max="4353" width="9.88671875" style="53" customWidth="1"/>
    <col min="4354" max="4354" width="9" style="53" customWidth="1"/>
    <col min="4355" max="4355" width="9.88671875" style="53" customWidth="1"/>
    <col min="4356" max="4356" width="9.109375" style="53"/>
    <col min="4357" max="4357" width="9.88671875" style="53" customWidth="1"/>
    <col min="4358" max="4358" width="0" style="53" hidden="1" customWidth="1"/>
    <col min="4359" max="4359" width="8.33203125" style="53" customWidth="1"/>
    <col min="4360" max="4360" width="10.44140625" style="53" customWidth="1"/>
    <col min="4361" max="4361" width="10" style="53" customWidth="1"/>
    <col min="4362" max="4362" width="8.44140625" style="53" customWidth="1"/>
    <col min="4363" max="4363" width="10.5546875" style="53" customWidth="1"/>
    <col min="4364" max="4364" width="10.88671875" style="53" customWidth="1"/>
    <col min="4365" max="4365" width="0" style="53" hidden="1" customWidth="1"/>
    <col min="4366" max="4366" width="10.5546875" style="53" customWidth="1"/>
    <col min="4367" max="4607" width="9.109375" style="53"/>
    <col min="4608" max="4608" width="17.109375" style="53" customWidth="1"/>
    <col min="4609" max="4609" width="9.88671875" style="53" customWidth="1"/>
    <col min="4610" max="4610" width="9" style="53" customWidth="1"/>
    <col min="4611" max="4611" width="9.88671875" style="53" customWidth="1"/>
    <col min="4612" max="4612" width="9.109375" style="53"/>
    <col min="4613" max="4613" width="9.88671875" style="53" customWidth="1"/>
    <col min="4614" max="4614" width="0" style="53" hidden="1" customWidth="1"/>
    <col min="4615" max="4615" width="8.33203125" style="53" customWidth="1"/>
    <col min="4616" max="4616" width="10.44140625" style="53" customWidth="1"/>
    <col min="4617" max="4617" width="10" style="53" customWidth="1"/>
    <col min="4618" max="4618" width="8.44140625" style="53" customWidth="1"/>
    <col min="4619" max="4619" width="10.5546875" style="53" customWidth="1"/>
    <col min="4620" max="4620" width="10.88671875" style="53" customWidth="1"/>
    <col min="4621" max="4621" width="0" style="53" hidden="1" customWidth="1"/>
    <col min="4622" max="4622" width="10.5546875" style="53" customWidth="1"/>
    <col min="4623" max="4863" width="9.109375" style="53"/>
    <col min="4864" max="4864" width="17.109375" style="53" customWidth="1"/>
    <col min="4865" max="4865" width="9.88671875" style="53" customWidth="1"/>
    <col min="4866" max="4866" width="9" style="53" customWidth="1"/>
    <col min="4867" max="4867" width="9.88671875" style="53" customWidth="1"/>
    <col min="4868" max="4868" width="9.109375" style="53"/>
    <col min="4869" max="4869" width="9.88671875" style="53" customWidth="1"/>
    <col min="4870" max="4870" width="0" style="53" hidden="1" customWidth="1"/>
    <col min="4871" max="4871" width="8.33203125" style="53" customWidth="1"/>
    <col min="4872" max="4872" width="10.44140625" style="53" customWidth="1"/>
    <col min="4873" max="4873" width="10" style="53" customWidth="1"/>
    <col min="4874" max="4874" width="8.44140625" style="53" customWidth="1"/>
    <col min="4875" max="4875" width="10.5546875" style="53" customWidth="1"/>
    <col min="4876" max="4876" width="10.88671875" style="53" customWidth="1"/>
    <col min="4877" max="4877" width="0" style="53" hidden="1" customWidth="1"/>
    <col min="4878" max="4878" width="10.5546875" style="53" customWidth="1"/>
    <col min="4879" max="5119" width="9.109375" style="53"/>
    <col min="5120" max="5120" width="17.109375" style="53" customWidth="1"/>
    <col min="5121" max="5121" width="9.88671875" style="53" customWidth="1"/>
    <col min="5122" max="5122" width="9" style="53" customWidth="1"/>
    <col min="5123" max="5123" width="9.88671875" style="53" customWidth="1"/>
    <col min="5124" max="5124" width="9.109375" style="53"/>
    <col min="5125" max="5125" width="9.88671875" style="53" customWidth="1"/>
    <col min="5126" max="5126" width="0" style="53" hidden="1" customWidth="1"/>
    <col min="5127" max="5127" width="8.33203125" style="53" customWidth="1"/>
    <col min="5128" max="5128" width="10.44140625" style="53" customWidth="1"/>
    <col min="5129" max="5129" width="10" style="53" customWidth="1"/>
    <col min="5130" max="5130" width="8.44140625" style="53" customWidth="1"/>
    <col min="5131" max="5131" width="10.5546875" style="53" customWidth="1"/>
    <col min="5132" max="5132" width="10.88671875" style="53" customWidth="1"/>
    <col min="5133" max="5133" width="0" style="53" hidden="1" customWidth="1"/>
    <col min="5134" max="5134" width="10.5546875" style="53" customWidth="1"/>
    <col min="5135" max="5375" width="9.109375" style="53"/>
    <col min="5376" max="5376" width="17.109375" style="53" customWidth="1"/>
    <col min="5377" max="5377" width="9.88671875" style="53" customWidth="1"/>
    <col min="5378" max="5378" width="9" style="53" customWidth="1"/>
    <col min="5379" max="5379" width="9.88671875" style="53" customWidth="1"/>
    <col min="5380" max="5380" width="9.109375" style="53"/>
    <col min="5381" max="5381" width="9.88671875" style="53" customWidth="1"/>
    <col min="5382" max="5382" width="0" style="53" hidden="1" customWidth="1"/>
    <col min="5383" max="5383" width="8.33203125" style="53" customWidth="1"/>
    <col min="5384" max="5384" width="10.44140625" style="53" customWidth="1"/>
    <col min="5385" max="5385" width="10" style="53" customWidth="1"/>
    <col min="5386" max="5386" width="8.44140625" style="53" customWidth="1"/>
    <col min="5387" max="5387" width="10.5546875" style="53" customWidth="1"/>
    <col min="5388" max="5388" width="10.88671875" style="53" customWidth="1"/>
    <col min="5389" max="5389" width="0" style="53" hidden="1" customWidth="1"/>
    <col min="5390" max="5390" width="10.5546875" style="53" customWidth="1"/>
    <col min="5391" max="5631" width="9.109375" style="53"/>
    <col min="5632" max="5632" width="17.109375" style="53" customWidth="1"/>
    <col min="5633" max="5633" width="9.88671875" style="53" customWidth="1"/>
    <col min="5634" max="5634" width="9" style="53" customWidth="1"/>
    <col min="5635" max="5635" width="9.88671875" style="53" customWidth="1"/>
    <col min="5636" max="5636" width="9.109375" style="53"/>
    <col min="5637" max="5637" width="9.88671875" style="53" customWidth="1"/>
    <col min="5638" max="5638" width="0" style="53" hidden="1" customWidth="1"/>
    <col min="5639" max="5639" width="8.33203125" style="53" customWidth="1"/>
    <col min="5640" max="5640" width="10.44140625" style="53" customWidth="1"/>
    <col min="5641" max="5641" width="10" style="53" customWidth="1"/>
    <col min="5642" max="5642" width="8.44140625" style="53" customWidth="1"/>
    <col min="5643" max="5643" width="10.5546875" style="53" customWidth="1"/>
    <col min="5644" max="5644" width="10.88671875" style="53" customWidth="1"/>
    <col min="5645" max="5645" width="0" style="53" hidden="1" customWidth="1"/>
    <col min="5646" max="5646" width="10.5546875" style="53" customWidth="1"/>
    <col min="5647" max="5887" width="9.109375" style="53"/>
    <col min="5888" max="5888" width="17.109375" style="53" customWidth="1"/>
    <col min="5889" max="5889" width="9.88671875" style="53" customWidth="1"/>
    <col min="5890" max="5890" width="9" style="53" customWidth="1"/>
    <col min="5891" max="5891" width="9.88671875" style="53" customWidth="1"/>
    <col min="5892" max="5892" width="9.109375" style="53"/>
    <col min="5893" max="5893" width="9.88671875" style="53" customWidth="1"/>
    <col min="5894" max="5894" width="0" style="53" hidden="1" customWidth="1"/>
    <col min="5895" max="5895" width="8.33203125" style="53" customWidth="1"/>
    <col min="5896" max="5896" width="10.44140625" style="53" customWidth="1"/>
    <col min="5897" max="5897" width="10" style="53" customWidth="1"/>
    <col min="5898" max="5898" width="8.44140625" style="53" customWidth="1"/>
    <col min="5899" max="5899" width="10.5546875" style="53" customWidth="1"/>
    <col min="5900" max="5900" width="10.88671875" style="53" customWidth="1"/>
    <col min="5901" max="5901" width="0" style="53" hidden="1" customWidth="1"/>
    <col min="5902" max="5902" width="10.5546875" style="53" customWidth="1"/>
    <col min="5903" max="6143" width="9.109375" style="53"/>
    <col min="6144" max="6144" width="17.109375" style="53" customWidth="1"/>
    <col min="6145" max="6145" width="9.88671875" style="53" customWidth="1"/>
    <col min="6146" max="6146" width="9" style="53" customWidth="1"/>
    <col min="6147" max="6147" width="9.88671875" style="53" customWidth="1"/>
    <col min="6148" max="6148" width="9.109375" style="53"/>
    <col min="6149" max="6149" width="9.88671875" style="53" customWidth="1"/>
    <col min="6150" max="6150" width="0" style="53" hidden="1" customWidth="1"/>
    <col min="6151" max="6151" width="8.33203125" style="53" customWidth="1"/>
    <col min="6152" max="6152" width="10.44140625" style="53" customWidth="1"/>
    <col min="6153" max="6153" width="10" style="53" customWidth="1"/>
    <col min="6154" max="6154" width="8.44140625" style="53" customWidth="1"/>
    <col min="6155" max="6155" width="10.5546875" style="53" customWidth="1"/>
    <col min="6156" max="6156" width="10.88671875" style="53" customWidth="1"/>
    <col min="6157" max="6157" width="0" style="53" hidden="1" customWidth="1"/>
    <col min="6158" max="6158" width="10.5546875" style="53" customWidth="1"/>
    <col min="6159" max="6399" width="9.109375" style="53"/>
    <col min="6400" max="6400" width="17.109375" style="53" customWidth="1"/>
    <col min="6401" max="6401" width="9.88671875" style="53" customWidth="1"/>
    <col min="6402" max="6402" width="9" style="53" customWidth="1"/>
    <col min="6403" max="6403" width="9.88671875" style="53" customWidth="1"/>
    <col min="6404" max="6404" width="9.109375" style="53"/>
    <col min="6405" max="6405" width="9.88671875" style="53" customWidth="1"/>
    <col min="6406" max="6406" width="0" style="53" hidden="1" customWidth="1"/>
    <col min="6407" max="6407" width="8.33203125" style="53" customWidth="1"/>
    <col min="6408" max="6408" width="10.44140625" style="53" customWidth="1"/>
    <col min="6409" max="6409" width="10" style="53" customWidth="1"/>
    <col min="6410" max="6410" width="8.44140625" style="53" customWidth="1"/>
    <col min="6411" max="6411" width="10.5546875" style="53" customWidth="1"/>
    <col min="6412" max="6412" width="10.88671875" style="53" customWidth="1"/>
    <col min="6413" max="6413" width="0" style="53" hidden="1" customWidth="1"/>
    <col min="6414" max="6414" width="10.5546875" style="53" customWidth="1"/>
    <col min="6415" max="6655" width="9.109375" style="53"/>
    <col min="6656" max="6656" width="17.109375" style="53" customWidth="1"/>
    <col min="6657" max="6657" width="9.88671875" style="53" customWidth="1"/>
    <col min="6658" max="6658" width="9" style="53" customWidth="1"/>
    <col min="6659" max="6659" width="9.88671875" style="53" customWidth="1"/>
    <col min="6660" max="6660" width="9.109375" style="53"/>
    <col min="6661" max="6661" width="9.88671875" style="53" customWidth="1"/>
    <col min="6662" max="6662" width="0" style="53" hidden="1" customWidth="1"/>
    <col min="6663" max="6663" width="8.33203125" style="53" customWidth="1"/>
    <col min="6664" max="6664" width="10.44140625" style="53" customWidth="1"/>
    <col min="6665" max="6665" width="10" style="53" customWidth="1"/>
    <col min="6666" max="6666" width="8.44140625" style="53" customWidth="1"/>
    <col min="6667" max="6667" width="10.5546875" style="53" customWidth="1"/>
    <col min="6668" max="6668" width="10.88671875" style="53" customWidth="1"/>
    <col min="6669" max="6669" width="0" style="53" hidden="1" customWidth="1"/>
    <col min="6670" max="6670" width="10.5546875" style="53" customWidth="1"/>
    <col min="6671" max="6911" width="9.109375" style="53"/>
    <col min="6912" max="6912" width="17.109375" style="53" customWidth="1"/>
    <col min="6913" max="6913" width="9.88671875" style="53" customWidth="1"/>
    <col min="6914" max="6914" width="9" style="53" customWidth="1"/>
    <col min="6915" max="6915" width="9.88671875" style="53" customWidth="1"/>
    <col min="6916" max="6916" width="9.109375" style="53"/>
    <col min="6917" max="6917" width="9.88671875" style="53" customWidth="1"/>
    <col min="6918" max="6918" width="0" style="53" hidden="1" customWidth="1"/>
    <col min="6919" max="6919" width="8.33203125" style="53" customWidth="1"/>
    <col min="6920" max="6920" width="10.44140625" style="53" customWidth="1"/>
    <col min="6921" max="6921" width="10" style="53" customWidth="1"/>
    <col min="6922" max="6922" width="8.44140625" style="53" customWidth="1"/>
    <col min="6923" max="6923" width="10.5546875" style="53" customWidth="1"/>
    <col min="6924" max="6924" width="10.88671875" style="53" customWidth="1"/>
    <col min="6925" max="6925" width="0" style="53" hidden="1" customWidth="1"/>
    <col min="6926" max="6926" width="10.5546875" style="53" customWidth="1"/>
    <col min="6927" max="7167" width="9.109375" style="53"/>
    <col min="7168" max="7168" width="17.109375" style="53" customWidth="1"/>
    <col min="7169" max="7169" width="9.88671875" style="53" customWidth="1"/>
    <col min="7170" max="7170" width="9" style="53" customWidth="1"/>
    <col min="7171" max="7171" width="9.88671875" style="53" customWidth="1"/>
    <col min="7172" max="7172" width="9.109375" style="53"/>
    <col min="7173" max="7173" width="9.88671875" style="53" customWidth="1"/>
    <col min="7174" max="7174" width="0" style="53" hidden="1" customWidth="1"/>
    <col min="7175" max="7175" width="8.33203125" style="53" customWidth="1"/>
    <col min="7176" max="7176" width="10.44140625" style="53" customWidth="1"/>
    <col min="7177" max="7177" width="10" style="53" customWidth="1"/>
    <col min="7178" max="7178" width="8.44140625" style="53" customWidth="1"/>
    <col min="7179" max="7179" width="10.5546875" style="53" customWidth="1"/>
    <col min="7180" max="7180" width="10.88671875" style="53" customWidth="1"/>
    <col min="7181" max="7181" width="0" style="53" hidden="1" customWidth="1"/>
    <col min="7182" max="7182" width="10.5546875" style="53" customWidth="1"/>
    <col min="7183" max="7423" width="9.109375" style="53"/>
    <col min="7424" max="7424" width="17.109375" style="53" customWidth="1"/>
    <col min="7425" max="7425" width="9.88671875" style="53" customWidth="1"/>
    <col min="7426" max="7426" width="9" style="53" customWidth="1"/>
    <col min="7427" max="7427" width="9.88671875" style="53" customWidth="1"/>
    <col min="7428" max="7428" width="9.109375" style="53"/>
    <col min="7429" max="7429" width="9.88671875" style="53" customWidth="1"/>
    <col min="7430" max="7430" width="0" style="53" hidden="1" customWidth="1"/>
    <col min="7431" max="7431" width="8.33203125" style="53" customWidth="1"/>
    <col min="7432" max="7432" width="10.44140625" style="53" customWidth="1"/>
    <col min="7433" max="7433" width="10" style="53" customWidth="1"/>
    <col min="7434" max="7434" width="8.44140625" style="53" customWidth="1"/>
    <col min="7435" max="7435" width="10.5546875" style="53" customWidth="1"/>
    <col min="7436" max="7436" width="10.88671875" style="53" customWidth="1"/>
    <col min="7437" max="7437" width="0" style="53" hidden="1" customWidth="1"/>
    <col min="7438" max="7438" width="10.5546875" style="53" customWidth="1"/>
    <col min="7439" max="7679" width="9.109375" style="53"/>
    <col min="7680" max="7680" width="17.109375" style="53" customWidth="1"/>
    <col min="7681" max="7681" width="9.88671875" style="53" customWidth="1"/>
    <col min="7682" max="7682" width="9" style="53" customWidth="1"/>
    <col min="7683" max="7683" width="9.88671875" style="53" customWidth="1"/>
    <col min="7684" max="7684" width="9.109375" style="53"/>
    <col min="7685" max="7685" width="9.88671875" style="53" customWidth="1"/>
    <col min="7686" max="7686" width="0" style="53" hidden="1" customWidth="1"/>
    <col min="7687" max="7687" width="8.33203125" style="53" customWidth="1"/>
    <col min="7688" max="7688" width="10.44140625" style="53" customWidth="1"/>
    <col min="7689" max="7689" width="10" style="53" customWidth="1"/>
    <col min="7690" max="7690" width="8.44140625" style="53" customWidth="1"/>
    <col min="7691" max="7691" width="10.5546875" style="53" customWidth="1"/>
    <col min="7692" max="7692" width="10.88671875" style="53" customWidth="1"/>
    <col min="7693" max="7693" width="0" style="53" hidden="1" customWidth="1"/>
    <col min="7694" max="7694" width="10.5546875" style="53" customWidth="1"/>
    <col min="7695" max="7935" width="9.109375" style="53"/>
    <col min="7936" max="7936" width="17.109375" style="53" customWidth="1"/>
    <col min="7937" max="7937" width="9.88671875" style="53" customWidth="1"/>
    <col min="7938" max="7938" width="9" style="53" customWidth="1"/>
    <col min="7939" max="7939" width="9.88671875" style="53" customWidth="1"/>
    <col min="7940" max="7940" width="9.109375" style="53"/>
    <col min="7941" max="7941" width="9.88671875" style="53" customWidth="1"/>
    <col min="7942" max="7942" width="0" style="53" hidden="1" customWidth="1"/>
    <col min="7943" max="7943" width="8.33203125" style="53" customWidth="1"/>
    <col min="7944" max="7944" width="10.44140625" style="53" customWidth="1"/>
    <col min="7945" max="7945" width="10" style="53" customWidth="1"/>
    <col min="7946" max="7946" width="8.44140625" style="53" customWidth="1"/>
    <col min="7947" max="7947" width="10.5546875" style="53" customWidth="1"/>
    <col min="7948" max="7948" width="10.88671875" style="53" customWidth="1"/>
    <col min="7949" max="7949" width="0" style="53" hidden="1" customWidth="1"/>
    <col min="7950" max="7950" width="10.5546875" style="53" customWidth="1"/>
    <col min="7951" max="8191" width="9.109375" style="53"/>
    <col min="8192" max="8192" width="17.109375" style="53" customWidth="1"/>
    <col min="8193" max="8193" width="9.88671875" style="53" customWidth="1"/>
    <col min="8194" max="8194" width="9" style="53" customWidth="1"/>
    <col min="8195" max="8195" width="9.88671875" style="53" customWidth="1"/>
    <col min="8196" max="8196" width="9.109375" style="53"/>
    <col min="8197" max="8197" width="9.88671875" style="53" customWidth="1"/>
    <col min="8198" max="8198" width="0" style="53" hidden="1" customWidth="1"/>
    <col min="8199" max="8199" width="8.33203125" style="53" customWidth="1"/>
    <col min="8200" max="8200" width="10.44140625" style="53" customWidth="1"/>
    <col min="8201" max="8201" width="10" style="53" customWidth="1"/>
    <col min="8202" max="8202" width="8.44140625" style="53" customWidth="1"/>
    <col min="8203" max="8203" width="10.5546875" style="53" customWidth="1"/>
    <col min="8204" max="8204" width="10.88671875" style="53" customWidth="1"/>
    <col min="8205" max="8205" width="0" style="53" hidden="1" customWidth="1"/>
    <col min="8206" max="8206" width="10.5546875" style="53" customWidth="1"/>
    <col min="8207" max="8447" width="9.109375" style="53"/>
    <col min="8448" max="8448" width="17.109375" style="53" customWidth="1"/>
    <col min="8449" max="8449" width="9.88671875" style="53" customWidth="1"/>
    <col min="8450" max="8450" width="9" style="53" customWidth="1"/>
    <col min="8451" max="8451" width="9.88671875" style="53" customWidth="1"/>
    <col min="8452" max="8452" width="9.109375" style="53"/>
    <col min="8453" max="8453" width="9.88671875" style="53" customWidth="1"/>
    <col min="8454" max="8454" width="0" style="53" hidden="1" customWidth="1"/>
    <col min="8455" max="8455" width="8.33203125" style="53" customWidth="1"/>
    <col min="8456" max="8456" width="10.44140625" style="53" customWidth="1"/>
    <col min="8457" max="8457" width="10" style="53" customWidth="1"/>
    <col min="8458" max="8458" width="8.44140625" style="53" customWidth="1"/>
    <col min="8459" max="8459" width="10.5546875" style="53" customWidth="1"/>
    <col min="8460" max="8460" width="10.88671875" style="53" customWidth="1"/>
    <col min="8461" max="8461" width="0" style="53" hidden="1" customWidth="1"/>
    <col min="8462" max="8462" width="10.5546875" style="53" customWidth="1"/>
    <col min="8463" max="8703" width="9.109375" style="53"/>
    <col min="8704" max="8704" width="17.109375" style="53" customWidth="1"/>
    <col min="8705" max="8705" width="9.88671875" style="53" customWidth="1"/>
    <col min="8706" max="8706" width="9" style="53" customWidth="1"/>
    <col min="8707" max="8707" width="9.88671875" style="53" customWidth="1"/>
    <col min="8708" max="8708" width="9.109375" style="53"/>
    <col min="8709" max="8709" width="9.88671875" style="53" customWidth="1"/>
    <col min="8710" max="8710" width="0" style="53" hidden="1" customWidth="1"/>
    <col min="8711" max="8711" width="8.33203125" style="53" customWidth="1"/>
    <col min="8712" max="8712" width="10.44140625" style="53" customWidth="1"/>
    <col min="8713" max="8713" width="10" style="53" customWidth="1"/>
    <col min="8714" max="8714" width="8.44140625" style="53" customWidth="1"/>
    <col min="8715" max="8715" width="10.5546875" style="53" customWidth="1"/>
    <col min="8716" max="8716" width="10.88671875" style="53" customWidth="1"/>
    <col min="8717" max="8717" width="0" style="53" hidden="1" customWidth="1"/>
    <col min="8718" max="8718" width="10.5546875" style="53" customWidth="1"/>
    <col min="8719" max="8959" width="9.109375" style="53"/>
    <col min="8960" max="8960" width="17.109375" style="53" customWidth="1"/>
    <col min="8961" max="8961" width="9.88671875" style="53" customWidth="1"/>
    <col min="8962" max="8962" width="9" style="53" customWidth="1"/>
    <col min="8963" max="8963" width="9.88671875" style="53" customWidth="1"/>
    <col min="8964" max="8964" width="9.109375" style="53"/>
    <col min="8965" max="8965" width="9.88671875" style="53" customWidth="1"/>
    <col min="8966" max="8966" width="0" style="53" hidden="1" customWidth="1"/>
    <col min="8967" max="8967" width="8.33203125" style="53" customWidth="1"/>
    <col min="8968" max="8968" width="10.44140625" style="53" customWidth="1"/>
    <col min="8969" max="8969" width="10" style="53" customWidth="1"/>
    <col min="8970" max="8970" width="8.44140625" style="53" customWidth="1"/>
    <col min="8971" max="8971" width="10.5546875" style="53" customWidth="1"/>
    <col min="8972" max="8972" width="10.88671875" style="53" customWidth="1"/>
    <col min="8973" max="8973" width="0" style="53" hidden="1" customWidth="1"/>
    <col min="8974" max="8974" width="10.5546875" style="53" customWidth="1"/>
    <col min="8975" max="9215" width="9.109375" style="53"/>
    <col min="9216" max="9216" width="17.109375" style="53" customWidth="1"/>
    <col min="9217" max="9217" width="9.88671875" style="53" customWidth="1"/>
    <col min="9218" max="9218" width="9" style="53" customWidth="1"/>
    <col min="9219" max="9219" width="9.88671875" style="53" customWidth="1"/>
    <col min="9220" max="9220" width="9.109375" style="53"/>
    <col min="9221" max="9221" width="9.88671875" style="53" customWidth="1"/>
    <col min="9222" max="9222" width="0" style="53" hidden="1" customWidth="1"/>
    <col min="9223" max="9223" width="8.33203125" style="53" customWidth="1"/>
    <col min="9224" max="9224" width="10.44140625" style="53" customWidth="1"/>
    <col min="9225" max="9225" width="10" style="53" customWidth="1"/>
    <col min="9226" max="9226" width="8.44140625" style="53" customWidth="1"/>
    <col min="9227" max="9227" width="10.5546875" style="53" customWidth="1"/>
    <col min="9228" max="9228" width="10.88671875" style="53" customWidth="1"/>
    <col min="9229" max="9229" width="0" style="53" hidden="1" customWidth="1"/>
    <col min="9230" max="9230" width="10.5546875" style="53" customWidth="1"/>
    <col min="9231" max="9471" width="9.109375" style="53"/>
    <col min="9472" max="9472" width="17.109375" style="53" customWidth="1"/>
    <col min="9473" max="9473" width="9.88671875" style="53" customWidth="1"/>
    <col min="9474" max="9474" width="9" style="53" customWidth="1"/>
    <col min="9475" max="9475" width="9.88671875" style="53" customWidth="1"/>
    <col min="9476" max="9476" width="9.109375" style="53"/>
    <col min="9477" max="9477" width="9.88671875" style="53" customWidth="1"/>
    <col min="9478" max="9478" width="0" style="53" hidden="1" customWidth="1"/>
    <col min="9479" max="9479" width="8.33203125" style="53" customWidth="1"/>
    <col min="9480" max="9480" width="10.44140625" style="53" customWidth="1"/>
    <col min="9481" max="9481" width="10" style="53" customWidth="1"/>
    <col min="9482" max="9482" width="8.44140625" style="53" customWidth="1"/>
    <col min="9483" max="9483" width="10.5546875" style="53" customWidth="1"/>
    <col min="9484" max="9484" width="10.88671875" style="53" customWidth="1"/>
    <col min="9485" max="9485" width="0" style="53" hidden="1" customWidth="1"/>
    <col min="9486" max="9486" width="10.5546875" style="53" customWidth="1"/>
    <col min="9487" max="9727" width="9.109375" style="53"/>
    <col min="9728" max="9728" width="17.109375" style="53" customWidth="1"/>
    <col min="9729" max="9729" width="9.88671875" style="53" customWidth="1"/>
    <col min="9730" max="9730" width="9" style="53" customWidth="1"/>
    <col min="9731" max="9731" width="9.88671875" style="53" customWidth="1"/>
    <col min="9732" max="9732" width="9.109375" style="53"/>
    <col min="9733" max="9733" width="9.88671875" style="53" customWidth="1"/>
    <col min="9734" max="9734" width="0" style="53" hidden="1" customWidth="1"/>
    <col min="9735" max="9735" width="8.33203125" style="53" customWidth="1"/>
    <col min="9736" max="9736" width="10.44140625" style="53" customWidth="1"/>
    <col min="9737" max="9737" width="10" style="53" customWidth="1"/>
    <col min="9738" max="9738" width="8.44140625" style="53" customWidth="1"/>
    <col min="9739" max="9739" width="10.5546875" style="53" customWidth="1"/>
    <col min="9740" max="9740" width="10.88671875" style="53" customWidth="1"/>
    <col min="9741" max="9741" width="0" style="53" hidden="1" customWidth="1"/>
    <col min="9742" max="9742" width="10.5546875" style="53" customWidth="1"/>
    <col min="9743" max="9983" width="9.109375" style="53"/>
    <col min="9984" max="9984" width="17.109375" style="53" customWidth="1"/>
    <col min="9985" max="9985" width="9.88671875" style="53" customWidth="1"/>
    <col min="9986" max="9986" width="9" style="53" customWidth="1"/>
    <col min="9987" max="9987" width="9.88671875" style="53" customWidth="1"/>
    <col min="9988" max="9988" width="9.109375" style="53"/>
    <col min="9989" max="9989" width="9.88671875" style="53" customWidth="1"/>
    <col min="9990" max="9990" width="0" style="53" hidden="1" customWidth="1"/>
    <col min="9991" max="9991" width="8.33203125" style="53" customWidth="1"/>
    <col min="9992" max="9992" width="10.44140625" style="53" customWidth="1"/>
    <col min="9993" max="9993" width="10" style="53" customWidth="1"/>
    <col min="9994" max="9994" width="8.44140625" style="53" customWidth="1"/>
    <col min="9995" max="9995" width="10.5546875" style="53" customWidth="1"/>
    <col min="9996" max="9996" width="10.88671875" style="53" customWidth="1"/>
    <col min="9997" max="9997" width="0" style="53" hidden="1" customWidth="1"/>
    <col min="9998" max="9998" width="10.5546875" style="53" customWidth="1"/>
    <col min="9999" max="10239" width="9.109375" style="53"/>
    <col min="10240" max="10240" width="17.109375" style="53" customWidth="1"/>
    <col min="10241" max="10241" width="9.88671875" style="53" customWidth="1"/>
    <col min="10242" max="10242" width="9" style="53" customWidth="1"/>
    <col min="10243" max="10243" width="9.88671875" style="53" customWidth="1"/>
    <col min="10244" max="10244" width="9.109375" style="53"/>
    <col min="10245" max="10245" width="9.88671875" style="53" customWidth="1"/>
    <col min="10246" max="10246" width="0" style="53" hidden="1" customWidth="1"/>
    <col min="10247" max="10247" width="8.33203125" style="53" customWidth="1"/>
    <col min="10248" max="10248" width="10.44140625" style="53" customWidth="1"/>
    <col min="10249" max="10249" width="10" style="53" customWidth="1"/>
    <col min="10250" max="10250" width="8.44140625" style="53" customWidth="1"/>
    <col min="10251" max="10251" width="10.5546875" style="53" customWidth="1"/>
    <col min="10252" max="10252" width="10.88671875" style="53" customWidth="1"/>
    <col min="10253" max="10253" width="0" style="53" hidden="1" customWidth="1"/>
    <col min="10254" max="10254" width="10.5546875" style="53" customWidth="1"/>
    <col min="10255" max="10495" width="9.109375" style="53"/>
    <col min="10496" max="10496" width="17.109375" style="53" customWidth="1"/>
    <col min="10497" max="10497" width="9.88671875" style="53" customWidth="1"/>
    <col min="10498" max="10498" width="9" style="53" customWidth="1"/>
    <col min="10499" max="10499" width="9.88671875" style="53" customWidth="1"/>
    <col min="10500" max="10500" width="9.109375" style="53"/>
    <col min="10501" max="10501" width="9.88671875" style="53" customWidth="1"/>
    <col min="10502" max="10502" width="0" style="53" hidden="1" customWidth="1"/>
    <col min="10503" max="10503" width="8.33203125" style="53" customWidth="1"/>
    <col min="10504" max="10504" width="10.44140625" style="53" customWidth="1"/>
    <col min="10505" max="10505" width="10" style="53" customWidth="1"/>
    <col min="10506" max="10506" width="8.44140625" style="53" customWidth="1"/>
    <col min="10507" max="10507" width="10.5546875" style="53" customWidth="1"/>
    <col min="10508" max="10508" width="10.88671875" style="53" customWidth="1"/>
    <col min="10509" max="10509" width="0" style="53" hidden="1" customWidth="1"/>
    <col min="10510" max="10510" width="10.5546875" style="53" customWidth="1"/>
    <col min="10511" max="10751" width="9.109375" style="53"/>
    <col min="10752" max="10752" width="17.109375" style="53" customWidth="1"/>
    <col min="10753" max="10753" width="9.88671875" style="53" customWidth="1"/>
    <col min="10754" max="10754" width="9" style="53" customWidth="1"/>
    <col min="10755" max="10755" width="9.88671875" style="53" customWidth="1"/>
    <col min="10756" max="10756" width="9.109375" style="53"/>
    <col min="10757" max="10757" width="9.88671875" style="53" customWidth="1"/>
    <col min="10758" max="10758" width="0" style="53" hidden="1" customWidth="1"/>
    <col min="10759" max="10759" width="8.33203125" style="53" customWidth="1"/>
    <col min="10760" max="10760" width="10.44140625" style="53" customWidth="1"/>
    <col min="10761" max="10761" width="10" style="53" customWidth="1"/>
    <col min="10762" max="10762" width="8.44140625" style="53" customWidth="1"/>
    <col min="10763" max="10763" width="10.5546875" style="53" customWidth="1"/>
    <col min="10764" max="10764" width="10.88671875" style="53" customWidth="1"/>
    <col min="10765" max="10765" width="0" style="53" hidden="1" customWidth="1"/>
    <col min="10766" max="10766" width="10.5546875" style="53" customWidth="1"/>
    <col min="10767" max="11007" width="9.109375" style="53"/>
    <col min="11008" max="11008" width="17.109375" style="53" customWidth="1"/>
    <col min="11009" max="11009" width="9.88671875" style="53" customWidth="1"/>
    <col min="11010" max="11010" width="9" style="53" customWidth="1"/>
    <col min="11011" max="11011" width="9.88671875" style="53" customWidth="1"/>
    <col min="11012" max="11012" width="9.109375" style="53"/>
    <col min="11013" max="11013" width="9.88671875" style="53" customWidth="1"/>
    <col min="11014" max="11014" width="0" style="53" hidden="1" customWidth="1"/>
    <col min="11015" max="11015" width="8.33203125" style="53" customWidth="1"/>
    <col min="11016" max="11016" width="10.44140625" style="53" customWidth="1"/>
    <col min="11017" max="11017" width="10" style="53" customWidth="1"/>
    <col min="11018" max="11018" width="8.44140625" style="53" customWidth="1"/>
    <col min="11019" max="11019" width="10.5546875" style="53" customWidth="1"/>
    <col min="11020" max="11020" width="10.88671875" style="53" customWidth="1"/>
    <col min="11021" max="11021" width="0" style="53" hidden="1" customWidth="1"/>
    <col min="11022" max="11022" width="10.5546875" style="53" customWidth="1"/>
    <col min="11023" max="11263" width="9.109375" style="53"/>
    <col min="11264" max="11264" width="17.109375" style="53" customWidth="1"/>
    <col min="11265" max="11265" width="9.88671875" style="53" customWidth="1"/>
    <col min="11266" max="11266" width="9" style="53" customWidth="1"/>
    <col min="11267" max="11267" width="9.88671875" style="53" customWidth="1"/>
    <col min="11268" max="11268" width="9.109375" style="53"/>
    <col min="11269" max="11269" width="9.88671875" style="53" customWidth="1"/>
    <col min="11270" max="11270" width="0" style="53" hidden="1" customWidth="1"/>
    <col min="11271" max="11271" width="8.33203125" style="53" customWidth="1"/>
    <col min="11272" max="11272" width="10.44140625" style="53" customWidth="1"/>
    <col min="11273" max="11273" width="10" style="53" customWidth="1"/>
    <col min="11274" max="11274" width="8.44140625" style="53" customWidth="1"/>
    <col min="11275" max="11275" width="10.5546875" style="53" customWidth="1"/>
    <col min="11276" max="11276" width="10.88671875" style="53" customWidth="1"/>
    <col min="11277" max="11277" width="0" style="53" hidden="1" customWidth="1"/>
    <col min="11278" max="11278" width="10.5546875" style="53" customWidth="1"/>
    <col min="11279" max="11519" width="9.109375" style="53"/>
    <col min="11520" max="11520" width="17.109375" style="53" customWidth="1"/>
    <col min="11521" max="11521" width="9.88671875" style="53" customWidth="1"/>
    <col min="11522" max="11522" width="9" style="53" customWidth="1"/>
    <col min="11523" max="11523" width="9.88671875" style="53" customWidth="1"/>
    <col min="11524" max="11524" width="9.109375" style="53"/>
    <col min="11525" max="11525" width="9.88671875" style="53" customWidth="1"/>
    <col min="11526" max="11526" width="0" style="53" hidden="1" customWidth="1"/>
    <col min="11527" max="11527" width="8.33203125" style="53" customWidth="1"/>
    <col min="11528" max="11528" width="10.44140625" style="53" customWidth="1"/>
    <col min="11529" max="11529" width="10" style="53" customWidth="1"/>
    <col min="11530" max="11530" width="8.44140625" style="53" customWidth="1"/>
    <col min="11531" max="11531" width="10.5546875" style="53" customWidth="1"/>
    <col min="11532" max="11532" width="10.88671875" style="53" customWidth="1"/>
    <col min="11533" max="11533" width="0" style="53" hidden="1" customWidth="1"/>
    <col min="11534" max="11534" width="10.5546875" style="53" customWidth="1"/>
    <col min="11535" max="11775" width="9.109375" style="53"/>
    <col min="11776" max="11776" width="17.109375" style="53" customWidth="1"/>
    <col min="11777" max="11777" width="9.88671875" style="53" customWidth="1"/>
    <col min="11778" max="11778" width="9" style="53" customWidth="1"/>
    <col min="11779" max="11779" width="9.88671875" style="53" customWidth="1"/>
    <col min="11780" max="11780" width="9.109375" style="53"/>
    <col min="11781" max="11781" width="9.88671875" style="53" customWidth="1"/>
    <col min="11782" max="11782" width="0" style="53" hidden="1" customWidth="1"/>
    <col min="11783" max="11783" width="8.33203125" style="53" customWidth="1"/>
    <col min="11784" max="11784" width="10.44140625" style="53" customWidth="1"/>
    <col min="11785" max="11785" width="10" style="53" customWidth="1"/>
    <col min="11786" max="11786" width="8.44140625" style="53" customWidth="1"/>
    <col min="11787" max="11787" width="10.5546875" style="53" customWidth="1"/>
    <col min="11788" max="11788" width="10.88671875" style="53" customWidth="1"/>
    <col min="11789" max="11789" width="0" style="53" hidden="1" customWidth="1"/>
    <col min="11790" max="11790" width="10.5546875" style="53" customWidth="1"/>
    <col min="11791" max="12031" width="9.109375" style="53"/>
    <col min="12032" max="12032" width="17.109375" style="53" customWidth="1"/>
    <col min="12033" max="12033" width="9.88671875" style="53" customWidth="1"/>
    <col min="12034" max="12034" width="9" style="53" customWidth="1"/>
    <col min="12035" max="12035" width="9.88671875" style="53" customWidth="1"/>
    <col min="12036" max="12036" width="9.109375" style="53"/>
    <col min="12037" max="12037" width="9.88671875" style="53" customWidth="1"/>
    <col min="12038" max="12038" width="0" style="53" hidden="1" customWidth="1"/>
    <col min="12039" max="12039" width="8.33203125" style="53" customWidth="1"/>
    <col min="12040" max="12040" width="10.44140625" style="53" customWidth="1"/>
    <col min="12041" max="12041" width="10" style="53" customWidth="1"/>
    <col min="12042" max="12042" width="8.44140625" style="53" customWidth="1"/>
    <col min="12043" max="12043" width="10.5546875" style="53" customWidth="1"/>
    <col min="12044" max="12044" width="10.88671875" style="53" customWidth="1"/>
    <col min="12045" max="12045" width="0" style="53" hidden="1" customWidth="1"/>
    <col min="12046" max="12046" width="10.5546875" style="53" customWidth="1"/>
    <col min="12047" max="12287" width="9.109375" style="53"/>
    <col min="12288" max="12288" width="17.109375" style="53" customWidth="1"/>
    <col min="12289" max="12289" width="9.88671875" style="53" customWidth="1"/>
    <col min="12290" max="12290" width="9" style="53" customWidth="1"/>
    <col min="12291" max="12291" width="9.88671875" style="53" customWidth="1"/>
    <col min="12292" max="12292" width="9.109375" style="53"/>
    <col min="12293" max="12293" width="9.88671875" style="53" customWidth="1"/>
    <col min="12294" max="12294" width="0" style="53" hidden="1" customWidth="1"/>
    <col min="12295" max="12295" width="8.33203125" style="53" customWidth="1"/>
    <col min="12296" max="12296" width="10.44140625" style="53" customWidth="1"/>
    <col min="12297" max="12297" width="10" style="53" customWidth="1"/>
    <col min="12298" max="12298" width="8.44140625" style="53" customWidth="1"/>
    <col min="12299" max="12299" width="10.5546875" style="53" customWidth="1"/>
    <col min="12300" max="12300" width="10.88671875" style="53" customWidth="1"/>
    <col min="12301" max="12301" width="0" style="53" hidden="1" customWidth="1"/>
    <col min="12302" max="12302" width="10.5546875" style="53" customWidth="1"/>
    <col min="12303" max="12543" width="9.109375" style="53"/>
    <col min="12544" max="12544" width="17.109375" style="53" customWidth="1"/>
    <col min="12545" max="12545" width="9.88671875" style="53" customWidth="1"/>
    <col min="12546" max="12546" width="9" style="53" customWidth="1"/>
    <col min="12547" max="12547" width="9.88671875" style="53" customWidth="1"/>
    <col min="12548" max="12548" width="9.109375" style="53"/>
    <col min="12549" max="12549" width="9.88671875" style="53" customWidth="1"/>
    <col min="12550" max="12550" width="0" style="53" hidden="1" customWidth="1"/>
    <col min="12551" max="12551" width="8.33203125" style="53" customWidth="1"/>
    <col min="12552" max="12552" width="10.44140625" style="53" customWidth="1"/>
    <col min="12553" max="12553" width="10" style="53" customWidth="1"/>
    <col min="12554" max="12554" width="8.44140625" style="53" customWidth="1"/>
    <col min="12555" max="12555" width="10.5546875" style="53" customWidth="1"/>
    <col min="12556" max="12556" width="10.88671875" style="53" customWidth="1"/>
    <col min="12557" max="12557" width="0" style="53" hidden="1" customWidth="1"/>
    <col min="12558" max="12558" width="10.5546875" style="53" customWidth="1"/>
    <col min="12559" max="12799" width="9.109375" style="53"/>
    <col min="12800" max="12800" width="17.109375" style="53" customWidth="1"/>
    <col min="12801" max="12801" width="9.88671875" style="53" customWidth="1"/>
    <col min="12802" max="12802" width="9" style="53" customWidth="1"/>
    <col min="12803" max="12803" width="9.88671875" style="53" customWidth="1"/>
    <col min="12804" max="12804" width="9.109375" style="53"/>
    <col min="12805" max="12805" width="9.88671875" style="53" customWidth="1"/>
    <col min="12806" max="12806" width="0" style="53" hidden="1" customWidth="1"/>
    <col min="12807" max="12807" width="8.33203125" style="53" customWidth="1"/>
    <col min="12808" max="12808" width="10.44140625" style="53" customWidth="1"/>
    <col min="12809" max="12809" width="10" style="53" customWidth="1"/>
    <col min="12810" max="12810" width="8.44140625" style="53" customWidth="1"/>
    <col min="12811" max="12811" width="10.5546875" style="53" customWidth="1"/>
    <col min="12812" max="12812" width="10.88671875" style="53" customWidth="1"/>
    <col min="12813" max="12813" width="0" style="53" hidden="1" customWidth="1"/>
    <col min="12814" max="12814" width="10.5546875" style="53" customWidth="1"/>
    <col min="12815" max="13055" width="9.109375" style="53"/>
    <col min="13056" max="13056" width="17.109375" style="53" customWidth="1"/>
    <col min="13057" max="13057" width="9.88671875" style="53" customWidth="1"/>
    <col min="13058" max="13058" width="9" style="53" customWidth="1"/>
    <col min="13059" max="13059" width="9.88671875" style="53" customWidth="1"/>
    <col min="13060" max="13060" width="9.109375" style="53"/>
    <col min="13061" max="13061" width="9.88671875" style="53" customWidth="1"/>
    <col min="13062" max="13062" width="0" style="53" hidden="1" customWidth="1"/>
    <col min="13063" max="13063" width="8.33203125" style="53" customWidth="1"/>
    <col min="13064" max="13064" width="10.44140625" style="53" customWidth="1"/>
    <col min="13065" max="13065" width="10" style="53" customWidth="1"/>
    <col min="13066" max="13066" width="8.44140625" style="53" customWidth="1"/>
    <col min="13067" max="13067" width="10.5546875" style="53" customWidth="1"/>
    <col min="13068" max="13068" width="10.88671875" style="53" customWidth="1"/>
    <col min="13069" max="13069" width="0" style="53" hidden="1" customWidth="1"/>
    <col min="13070" max="13070" width="10.5546875" style="53" customWidth="1"/>
    <col min="13071" max="13311" width="9.109375" style="53"/>
    <col min="13312" max="13312" width="17.109375" style="53" customWidth="1"/>
    <col min="13313" max="13313" width="9.88671875" style="53" customWidth="1"/>
    <col min="13314" max="13314" width="9" style="53" customWidth="1"/>
    <col min="13315" max="13315" width="9.88671875" style="53" customWidth="1"/>
    <col min="13316" max="13316" width="9.109375" style="53"/>
    <col min="13317" max="13317" width="9.88671875" style="53" customWidth="1"/>
    <col min="13318" max="13318" width="0" style="53" hidden="1" customWidth="1"/>
    <col min="13319" max="13319" width="8.33203125" style="53" customWidth="1"/>
    <col min="13320" max="13320" width="10.44140625" style="53" customWidth="1"/>
    <col min="13321" max="13321" width="10" style="53" customWidth="1"/>
    <col min="13322" max="13322" width="8.44140625" style="53" customWidth="1"/>
    <col min="13323" max="13323" width="10.5546875" style="53" customWidth="1"/>
    <col min="13324" max="13324" width="10.88671875" style="53" customWidth="1"/>
    <col min="13325" max="13325" width="0" style="53" hidden="1" customWidth="1"/>
    <col min="13326" max="13326" width="10.5546875" style="53" customWidth="1"/>
    <col min="13327" max="13567" width="9.109375" style="53"/>
    <col min="13568" max="13568" width="17.109375" style="53" customWidth="1"/>
    <col min="13569" max="13569" width="9.88671875" style="53" customWidth="1"/>
    <col min="13570" max="13570" width="9" style="53" customWidth="1"/>
    <col min="13571" max="13571" width="9.88671875" style="53" customWidth="1"/>
    <col min="13572" max="13572" width="9.109375" style="53"/>
    <col min="13573" max="13573" width="9.88671875" style="53" customWidth="1"/>
    <col min="13574" max="13574" width="0" style="53" hidden="1" customWidth="1"/>
    <col min="13575" max="13575" width="8.33203125" style="53" customWidth="1"/>
    <col min="13576" max="13576" width="10.44140625" style="53" customWidth="1"/>
    <col min="13577" max="13577" width="10" style="53" customWidth="1"/>
    <col min="13578" max="13578" width="8.44140625" style="53" customWidth="1"/>
    <col min="13579" max="13579" width="10.5546875" style="53" customWidth="1"/>
    <col min="13580" max="13580" width="10.88671875" style="53" customWidth="1"/>
    <col min="13581" max="13581" width="0" style="53" hidden="1" customWidth="1"/>
    <col min="13582" max="13582" width="10.5546875" style="53" customWidth="1"/>
    <col min="13583" max="13823" width="9.109375" style="53"/>
    <col min="13824" max="13824" width="17.109375" style="53" customWidth="1"/>
    <col min="13825" max="13825" width="9.88671875" style="53" customWidth="1"/>
    <col min="13826" max="13826" width="9" style="53" customWidth="1"/>
    <col min="13827" max="13827" width="9.88671875" style="53" customWidth="1"/>
    <col min="13828" max="13828" width="9.109375" style="53"/>
    <col min="13829" max="13829" width="9.88671875" style="53" customWidth="1"/>
    <col min="13830" max="13830" width="0" style="53" hidden="1" customWidth="1"/>
    <col min="13831" max="13831" width="8.33203125" style="53" customWidth="1"/>
    <col min="13832" max="13832" width="10.44140625" style="53" customWidth="1"/>
    <col min="13833" max="13833" width="10" style="53" customWidth="1"/>
    <col min="13834" max="13834" width="8.44140625" style="53" customWidth="1"/>
    <col min="13835" max="13835" width="10.5546875" style="53" customWidth="1"/>
    <col min="13836" max="13836" width="10.88671875" style="53" customWidth="1"/>
    <col min="13837" max="13837" width="0" style="53" hidden="1" customWidth="1"/>
    <col min="13838" max="13838" width="10.5546875" style="53" customWidth="1"/>
    <col min="13839" max="14079" width="9.109375" style="53"/>
    <col min="14080" max="14080" width="17.109375" style="53" customWidth="1"/>
    <col min="14081" max="14081" width="9.88671875" style="53" customWidth="1"/>
    <col min="14082" max="14082" width="9" style="53" customWidth="1"/>
    <col min="14083" max="14083" width="9.88671875" style="53" customWidth="1"/>
    <col min="14084" max="14084" width="9.109375" style="53"/>
    <col min="14085" max="14085" width="9.88671875" style="53" customWidth="1"/>
    <col min="14086" max="14086" width="0" style="53" hidden="1" customWidth="1"/>
    <col min="14087" max="14087" width="8.33203125" style="53" customWidth="1"/>
    <col min="14088" max="14088" width="10.44140625" style="53" customWidth="1"/>
    <col min="14089" max="14089" width="10" style="53" customWidth="1"/>
    <col min="14090" max="14090" width="8.44140625" style="53" customWidth="1"/>
    <col min="14091" max="14091" width="10.5546875" style="53" customWidth="1"/>
    <col min="14092" max="14092" width="10.88671875" style="53" customWidth="1"/>
    <col min="14093" max="14093" width="0" style="53" hidden="1" customWidth="1"/>
    <col min="14094" max="14094" width="10.5546875" style="53" customWidth="1"/>
    <col min="14095" max="14335" width="9.109375" style="53"/>
    <col min="14336" max="14336" width="17.109375" style="53" customWidth="1"/>
    <col min="14337" max="14337" width="9.88671875" style="53" customWidth="1"/>
    <col min="14338" max="14338" width="9" style="53" customWidth="1"/>
    <col min="14339" max="14339" width="9.88671875" style="53" customWidth="1"/>
    <col min="14340" max="14340" width="9.109375" style="53"/>
    <col min="14341" max="14341" width="9.88671875" style="53" customWidth="1"/>
    <col min="14342" max="14342" width="0" style="53" hidden="1" customWidth="1"/>
    <col min="14343" max="14343" width="8.33203125" style="53" customWidth="1"/>
    <col min="14344" max="14344" width="10.44140625" style="53" customWidth="1"/>
    <col min="14345" max="14345" width="10" style="53" customWidth="1"/>
    <col min="14346" max="14346" width="8.44140625" style="53" customWidth="1"/>
    <col min="14347" max="14347" width="10.5546875" style="53" customWidth="1"/>
    <col min="14348" max="14348" width="10.88671875" style="53" customWidth="1"/>
    <col min="14349" max="14349" width="0" style="53" hidden="1" customWidth="1"/>
    <col min="14350" max="14350" width="10.5546875" style="53" customWidth="1"/>
    <col min="14351" max="14591" width="9.109375" style="53"/>
    <col min="14592" max="14592" width="17.109375" style="53" customWidth="1"/>
    <col min="14593" max="14593" width="9.88671875" style="53" customWidth="1"/>
    <col min="14594" max="14594" width="9" style="53" customWidth="1"/>
    <col min="14595" max="14595" width="9.88671875" style="53" customWidth="1"/>
    <col min="14596" max="14596" width="9.109375" style="53"/>
    <col min="14597" max="14597" width="9.88671875" style="53" customWidth="1"/>
    <col min="14598" max="14598" width="0" style="53" hidden="1" customWidth="1"/>
    <col min="14599" max="14599" width="8.33203125" style="53" customWidth="1"/>
    <col min="14600" max="14600" width="10.44140625" style="53" customWidth="1"/>
    <col min="14601" max="14601" width="10" style="53" customWidth="1"/>
    <col min="14602" max="14602" width="8.44140625" style="53" customWidth="1"/>
    <col min="14603" max="14603" width="10.5546875" style="53" customWidth="1"/>
    <col min="14604" max="14604" width="10.88671875" style="53" customWidth="1"/>
    <col min="14605" max="14605" width="0" style="53" hidden="1" customWidth="1"/>
    <col min="14606" max="14606" width="10.5546875" style="53" customWidth="1"/>
    <col min="14607" max="14847" width="9.109375" style="53"/>
    <col min="14848" max="14848" width="17.109375" style="53" customWidth="1"/>
    <col min="14849" max="14849" width="9.88671875" style="53" customWidth="1"/>
    <col min="14850" max="14850" width="9" style="53" customWidth="1"/>
    <col min="14851" max="14851" width="9.88671875" style="53" customWidth="1"/>
    <col min="14852" max="14852" width="9.109375" style="53"/>
    <col min="14853" max="14853" width="9.88671875" style="53" customWidth="1"/>
    <col min="14854" max="14854" width="0" style="53" hidden="1" customWidth="1"/>
    <col min="14855" max="14855" width="8.33203125" style="53" customWidth="1"/>
    <col min="14856" max="14856" width="10.44140625" style="53" customWidth="1"/>
    <col min="14857" max="14857" width="10" style="53" customWidth="1"/>
    <col min="14858" max="14858" width="8.44140625" style="53" customWidth="1"/>
    <col min="14859" max="14859" width="10.5546875" style="53" customWidth="1"/>
    <col min="14860" max="14860" width="10.88671875" style="53" customWidth="1"/>
    <col min="14861" max="14861" width="0" style="53" hidden="1" customWidth="1"/>
    <col min="14862" max="14862" width="10.5546875" style="53" customWidth="1"/>
    <col min="14863" max="15103" width="9.109375" style="53"/>
    <col min="15104" max="15104" width="17.109375" style="53" customWidth="1"/>
    <col min="15105" max="15105" width="9.88671875" style="53" customWidth="1"/>
    <col min="15106" max="15106" width="9" style="53" customWidth="1"/>
    <col min="15107" max="15107" width="9.88671875" style="53" customWidth="1"/>
    <col min="15108" max="15108" width="9.109375" style="53"/>
    <col min="15109" max="15109" width="9.88671875" style="53" customWidth="1"/>
    <col min="15110" max="15110" width="0" style="53" hidden="1" customWidth="1"/>
    <col min="15111" max="15111" width="8.33203125" style="53" customWidth="1"/>
    <col min="15112" max="15112" width="10.44140625" style="53" customWidth="1"/>
    <col min="15113" max="15113" width="10" style="53" customWidth="1"/>
    <col min="15114" max="15114" width="8.44140625" style="53" customWidth="1"/>
    <col min="15115" max="15115" width="10.5546875" style="53" customWidth="1"/>
    <col min="15116" max="15116" width="10.88671875" style="53" customWidth="1"/>
    <col min="15117" max="15117" width="0" style="53" hidden="1" customWidth="1"/>
    <col min="15118" max="15118" width="10.5546875" style="53" customWidth="1"/>
    <col min="15119" max="15359" width="9.109375" style="53"/>
    <col min="15360" max="15360" width="17.109375" style="53" customWidth="1"/>
    <col min="15361" max="15361" width="9.88671875" style="53" customWidth="1"/>
    <col min="15362" max="15362" width="9" style="53" customWidth="1"/>
    <col min="15363" max="15363" width="9.88671875" style="53" customWidth="1"/>
    <col min="15364" max="15364" width="9.109375" style="53"/>
    <col min="15365" max="15365" width="9.88671875" style="53" customWidth="1"/>
    <col min="15366" max="15366" width="0" style="53" hidden="1" customWidth="1"/>
    <col min="15367" max="15367" width="8.33203125" style="53" customWidth="1"/>
    <col min="15368" max="15368" width="10.44140625" style="53" customWidth="1"/>
    <col min="15369" max="15369" width="10" style="53" customWidth="1"/>
    <col min="15370" max="15370" width="8.44140625" style="53" customWidth="1"/>
    <col min="15371" max="15371" width="10.5546875" style="53" customWidth="1"/>
    <col min="15372" max="15372" width="10.88671875" style="53" customWidth="1"/>
    <col min="15373" max="15373" width="0" style="53" hidden="1" customWidth="1"/>
    <col min="15374" max="15374" width="10.5546875" style="53" customWidth="1"/>
    <col min="15375" max="15615" width="9.109375" style="53"/>
    <col min="15616" max="15616" width="17.109375" style="53" customWidth="1"/>
    <col min="15617" max="15617" width="9.88671875" style="53" customWidth="1"/>
    <col min="15618" max="15618" width="9" style="53" customWidth="1"/>
    <col min="15619" max="15619" width="9.88671875" style="53" customWidth="1"/>
    <col min="15620" max="15620" width="9.109375" style="53"/>
    <col min="15621" max="15621" width="9.88671875" style="53" customWidth="1"/>
    <col min="15622" max="15622" width="0" style="53" hidden="1" customWidth="1"/>
    <col min="15623" max="15623" width="8.33203125" style="53" customWidth="1"/>
    <col min="15624" max="15624" width="10.44140625" style="53" customWidth="1"/>
    <col min="15625" max="15625" width="10" style="53" customWidth="1"/>
    <col min="15626" max="15626" width="8.44140625" style="53" customWidth="1"/>
    <col min="15627" max="15627" width="10.5546875" style="53" customWidth="1"/>
    <col min="15628" max="15628" width="10.88671875" style="53" customWidth="1"/>
    <col min="15629" max="15629" width="0" style="53" hidden="1" customWidth="1"/>
    <col min="15630" max="15630" width="10.5546875" style="53" customWidth="1"/>
    <col min="15631" max="15871" width="9.109375" style="53"/>
    <col min="15872" max="15872" width="17.109375" style="53" customWidth="1"/>
    <col min="15873" max="15873" width="9.88671875" style="53" customWidth="1"/>
    <col min="15874" max="15874" width="9" style="53" customWidth="1"/>
    <col min="15875" max="15875" width="9.88671875" style="53" customWidth="1"/>
    <col min="15876" max="15876" width="9.109375" style="53"/>
    <col min="15877" max="15877" width="9.88671875" style="53" customWidth="1"/>
    <col min="15878" max="15878" width="0" style="53" hidden="1" customWidth="1"/>
    <col min="15879" max="15879" width="8.33203125" style="53" customWidth="1"/>
    <col min="15880" max="15880" width="10.44140625" style="53" customWidth="1"/>
    <col min="15881" max="15881" width="10" style="53" customWidth="1"/>
    <col min="15882" max="15882" width="8.44140625" style="53" customWidth="1"/>
    <col min="15883" max="15883" width="10.5546875" style="53" customWidth="1"/>
    <col min="15884" max="15884" width="10.88671875" style="53" customWidth="1"/>
    <col min="15885" max="15885" width="0" style="53" hidden="1" customWidth="1"/>
    <col min="15886" max="15886" width="10.5546875" style="53" customWidth="1"/>
    <col min="15887" max="16127" width="9.109375" style="53"/>
    <col min="16128" max="16128" width="17.109375" style="53" customWidth="1"/>
    <col min="16129" max="16129" width="9.88671875" style="53" customWidth="1"/>
    <col min="16130" max="16130" width="9" style="53" customWidth="1"/>
    <col min="16131" max="16131" width="9.88671875" style="53" customWidth="1"/>
    <col min="16132" max="16132" width="9.109375" style="53"/>
    <col min="16133" max="16133" width="9.88671875" style="53" customWidth="1"/>
    <col min="16134" max="16134" width="0" style="53" hidden="1" customWidth="1"/>
    <col min="16135" max="16135" width="8.33203125" style="53" customWidth="1"/>
    <col min="16136" max="16136" width="10.44140625" style="53" customWidth="1"/>
    <col min="16137" max="16137" width="10" style="53" customWidth="1"/>
    <col min="16138" max="16138" width="8.44140625" style="53" customWidth="1"/>
    <col min="16139" max="16139" width="10.5546875" style="53" customWidth="1"/>
    <col min="16140" max="16140" width="10.88671875" style="53" customWidth="1"/>
    <col min="16141" max="16141" width="0" style="53" hidden="1" customWidth="1"/>
    <col min="16142" max="16142" width="10.5546875" style="53" customWidth="1"/>
    <col min="16143" max="16384" width="9.109375" style="53"/>
  </cols>
  <sheetData>
    <row r="1" spans="1:15" s="215" customFormat="1" ht="16.5" customHeight="1" x14ac:dyDescent="0.3">
      <c r="A1" s="214" t="str">
        <f>[3]SUM!A1</f>
        <v>CY 2015 ALLOTMENT RELEASES</v>
      </c>
      <c r="B1" s="214"/>
      <c r="C1" s="214"/>
      <c r="O1" s="216"/>
    </row>
    <row r="2" spans="1:15" s="215" customFormat="1" x14ac:dyDescent="0.3">
      <c r="A2" s="217" t="s">
        <v>187</v>
      </c>
      <c r="B2" s="217"/>
      <c r="C2" s="217"/>
    </row>
    <row r="3" spans="1:15" s="215" customFormat="1" ht="15" customHeight="1" x14ac:dyDescent="0.3">
      <c r="A3" s="214" t="str">
        <f>[3]SUM!A3</f>
        <v>January 1-August 31, 2015</v>
      </c>
      <c r="B3" s="214"/>
      <c r="C3" s="214"/>
      <c r="E3" s="51"/>
      <c r="F3" s="51"/>
    </row>
    <row r="4" spans="1:15" s="215" customFormat="1" x14ac:dyDescent="0.3">
      <c r="A4" s="214" t="s">
        <v>0</v>
      </c>
      <c r="B4" s="214"/>
      <c r="C4" s="214"/>
      <c r="E4" s="51"/>
      <c r="F4" s="51"/>
    </row>
    <row r="5" spans="1:15" s="240" customFormat="1" ht="66" customHeight="1" x14ac:dyDescent="0.3">
      <c r="A5" s="239" t="s">
        <v>1</v>
      </c>
      <c r="B5" s="223" t="s">
        <v>254</v>
      </c>
      <c r="C5" s="223" t="s">
        <v>295</v>
      </c>
      <c r="D5" s="223" t="s">
        <v>188</v>
      </c>
      <c r="E5" s="223" t="s">
        <v>189</v>
      </c>
      <c r="F5" s="223" t="s">
        <v>190</v>
      </c>
      <c r="G5" s="223" t="s">
        <v>191</v>
      </c>
      <c r="H5" s="223" t="s">
        <v>315</v>
      </c>
      <c r="I5" s="239" t="s">
        <v>287</v>
      </c>
      <c r="J5" s="239" t="s">
        <v>192</v>
      </c>
      <c r="K5" s="223" t="s">
        <v>193</v>
      </c>
      <c r="L5" s="223" t="s">
        <v>340</v>
      </c>
      <c r="M5" s="232" t="s">
        <v>194</v>
      </c>
      <c r="N5" s="223" t="s">
        <v>195</v>
      </c>
      <c r="O5" s="223" t="s">
        <v>13</v>
      </c>
    </row>
    <row r="6" spans="1:15" ht="14.25" customHeight="1" x14ac:dyDescent="0.3">
      <c r="A6" s="225" t="s">
        <v>102</v>
      </c>
      <c r="B6" s="62">
        <f>[3]AUTO!F7</f>
        <v>324783</v>
      </c>
      <c r="C6" s="62">
        <f>[3]AUTO!K7</f>
        <v>0</v>
      </c>
      <c r="D6" s="62">
        <f>[3]AUTO!N7</f>
        <v>0</v>
      </c>
      <c r="E6" s="62">
        <f>[3]AUTO!S7</f>
        <v>0</v>
      </c>
      <c r="F6" s="62"/>
      <c r="G6" s="62">
        <f>[3]AUTO!AD7</f>
        <v>0</v>
      </c>
      <c r="H6" s="62">
        <f>[3]AUTO!AE7</f>
        <v>0</v>
      </c>
      <c r="I6" s="62">
        <f>[3]AUTO!AF7</f>
        <v>0</v>
      </c>
      <c r="J6" s="62">
        <f>[3]AUTO!AG7</f>
        <v>0</v>
      </c>
      <c r="K6" s="62">
        <f>[3]AUTO!AJ7</f>
        <v>0</v>
      </c>
      <c r="L6" s="62">
        <f>[3]AUTO!AM7</f>
        <v>0</v>
      </c>
      <c r="M6" s="62">
        <f>[3]AUTO!AQ7</f>
        <v>0</v>
      </c>
      <c r="N6" s="62">
        <f>[3]AUTO!AR7</f>
        <v>0</v>
      </c>
      <c r="O6" s="62">
        <f t="shared" ref="O6:O11" si="0">SUM(B6:N6)</f>
        <v>324783</v>
      </c>
    </row>
    <row r="7" spans="1:15" x14ac:dyDescent="0.3">
      <c r="A7" s="56" t="s">
        <v>103</v>
      </c>
      <c r="B7" s="62">
        <f>[3]AUTO!F8</f>
        <v>34489</v>
      </c>
      <c r="C7" s="62">
        <f>[3]AUTO!K8</f>
        <v>0</v>
      </c>
      <c r="D7" s="62">
        <f>[3]AUTO!N8</f>
        <v>0</v>
      </c>
      <c r="E7" s="62">
        <f>[3]AUTO!S8</f>
        <v>0</v>
      </c>
      <c r="F7" s="62"/>
      <c r="G7" s="62">
        <f>[3]AUTO!AD8</f>
        <v>0</v>
      </c>
      <c r="H7" s="62">
        <f>[3]AUTO!AE8</f>
        <v>331</v>
      </c>
      <c r="I7" s="62">
        <f>[3]AUTO!AF8</f>
        <v>0</v>
      </c>
      <c r="J7" s="62">
        <f>[3]AUTO!AG8</f>
        <v>0</v>
      </c>
      <c r="K7" s="62">
        <f>[3]AUTO!AJ8</f>
        <v>0</v>
      </c>
      <c r="L7" s="62">
        <f>[3]AUTO!AM8</f>
        <v>0</v>
      </c>
      <c r="M7" s="62">
        <f>[3]AUTO!AQ8</f>
        <v>0</v>
      </c>
      <c r="N7" s="62">
        <f>[3]AUTO!AR8</f>
        <v>0</v>
      </c>
      <c r="O7" s="62">
        <f t="shared" si="0"/>
        <v>34820</v>
      </c>
    </row>
    <row r="8" spans="1:15" x14ac:dyDescent="0.3">
      <c r="A8" s="56" t="s">
        <v>104</v>
      </c>
      <c r="B8" s="62">
        <f>[3]AUTO!F9</f>
        <v>3885</v>
      </c>
      <c r="C8" s="62">
        <f>[3]AUTO!K9</f>
        <v>0</v>
      </c>
      <c r="D8" s="62">
        <f>[3]AUTO!N9</f>
        <v>0</v>
      </c>
      <c r="E8" s="62">
        <f>[3]AUTO!S9</f>
        <v>0</v>
      </c>
      <c r="F8" s="62"/>
      <c r="G8" s="62">
        <f>[3]AUTO!AD9</f>
        <v>0</v>
      </c>
      <c r="H8" s="62">
        <f>[3]AUTO!AE9</f>
        <v>0</v>
      </c>
      <c r="I8" s="62">
        <f>[3]AUTO!AF9</f>
        <v>0</v>
      </c>
      <c r="J8" s="62">
        <f>[3]AUTO!AG9</f>
        <v>0</v>
      </c>
      <c r="K8" s="62">
        <f>[3]AUTO!AJ9</f>
        <v>0</v>
      </c>
      <c r="L8" s="62">
        <f>[3]AUTO!AM9</f>
        <v>0</v>
      </c>
      <c r="M8" s="62">
        <f>[3]AUTO!AQ9</f>
        <v>0</v>
      </c>
      <c r="N8" s="62">
        <f>[3]AUTO!AR9</f>
        <v>0</v>
      </c>
      <c r="O8" s="62">
        <f t="shared" si="0"/>
        <v>3885</v>
      </c>
    </row>
    <row r="9" spans="1:15" x14ac:dyDescent="0.3">
      <c r="A9" s="56" t="s">
        <v>105</v>
      </c>
      <c r="B9" s="62">
        <f>[3]AUTO!F10</f>
        <v>323572</v>
      </c>
      <c r="C9" s="62">
        <f>[3]AUTO!K10</f>
        <v>0</v>
      </c>
      <c r="D9" s="62">
        <f>[3]AUTO!N10</f>
        <v>0</v>
      </c>
      <c r="E9" s="62">
        <f>[3]AUTO!S10</f>
        <v>0</v>
      </c>
      <c r="F9" s="62"/>
      <c r="G9" s="62">
        <f>[3]AUTO!AD10</f>
        <v>0</v>
      </c>
      <c r="H9" s="62">
        <f>[3]AUTO!AE10</f>
        <v>0</v>
      </c>
      <c r="I9" s="62">
        <f>[3]AUTO!AF10</f>
        <v>0</v>
      </c>
      <c r="J9" s="62">
        <f>[3]AUTO!AG10</f>
        <v>0</v>
      </c>
      <c r="K9" s="62">
        <f>[3]AUTO!AJ10</f>
        <v>0</v>
      </c>
      <c r="L9" s="62">
        <f>[3]AUTO!AM10</f>
        <v>0</v>
      </c>
      <c r="M9" s="62">
        <f>[3]AUTO!AQ10</f>
        <v>0</v>
      </c>
      <c r="N9" s="62">
        <f>[3]AUTO!AR10</f>
        <v>0</v>
      </c>
      <c r="O9" s="62">
        <f t="shared" si="0"/>
        <v>323572</v>
      </c>
    </row>
    <row r="10" spans="1:15" x14ac:dyDescent="0.3">
      <c r="A10" s="56" t="s">
        <v>106</v>
      </c>
      <c r="B10" s="62">
        <f>[3]AUTO!F11</f>
        <v>216563</v>
      </c>
      <c r="C10" s="62">
        <f>[3]AUTO!K11</f>
        <v>2997</v>
      </c>
      <c r="D10" s="62">
        <f>[3]AUTO!N11</f>
        <v>0</v>
      </c>
      <c r="E10" s="62">
        <f>[3]AUTO!S11</f>
        <v>242607</v>
      </c>
      <c r="F10" s="62"/>
      <c r="G10" s="62">
        <f>[3]AUTO!AD11</f>
        <v>0</v>
      </c>
      <c r="H10" s="62">
        <f>[3]AUTO!AE11</f>
        <v>0</v>
      </c>
      <c r="I10" s="62">
        <f>[3]AUTO!AF11</f>
        <v>0</v>
      </c>
      <c r="J10" s="62">
        <f>[3]AUTO!AG11</f>
        <v>0</v>
      </c>
      <c r="K10" s="62">
        <f>[3]AUTO!AJ11</f>
        <v>0</v>
      </c>
      <c r="L10" s="62">
        <f>[3]AUTO!AM11</f>
        <v>0</v>
      </c>
      <c r="M10" s="62">
        <f>[3]AUTO!AQ11</f>
        <v>0</v>
      </c>
      <c r="N10" s="62">
        <f>[3]AUTO!AR11</f>
        <v>0</v>
      </c>
      <c r="O10" s="62">
        <f t="shared" si="0"/>
        <v>462167</v>
      </c>
    </row>
    <row r="11" spans="1:15" x14ac:dyDescent="0.3">
      <c r="A11" s="56" t="s">
        <v>107</v>
      </c>
      <c r="B11" s="62">
        <f>[3]AUTO!F12</f>
        <v>478702</v>
      </c>
      <c r="C11" s="62">
        <f>[3]AUTO!K12</f>
        <v>9433</v>
      </c>
      <c r="D11" s="62">
        <f>[3]AUTO!N12</f>
        <v>901</v>
      </c>
      <c r="E11" s="62">
        <f>[3]AUTO!S12</f>
        <v>0</v>
      </c>
      <c r="F11" s="62"/>
      <c r="G11" s="62">
        <f>[3]AUTO!AD12</f>
        <v>0</v>
      </c>
      <c r="H11" s="62">
        <f>[3]AUTO!AE12</f>
        <v>0</v>
      </c>
      <c r="I11" s="62">
        <f>[3]AUTO!AF12</f>
        <v>0</v>
      </c>
      <c r="J11" s="62">
        <f>[3]AUTO!AG12</f>
        <v>0</v>
      </c>
      <c r="K11" s="62">
        <f>[3]AUTO!AJ12</f>
        <v>0</v>
      </c>
      <c r="L11" s="62">
        <f>[3]AUTO!AM12</f>
        <v>0</v>
      </c>
      <c r="M11" s="62">
        <f>[3]AUTO!AQ12</f>
        <v>0</v>
      </c>
      <c r="N11" s="62">
        <f>[3]AUTO!AR12</f>
        <v>0</v>
      </c>
      <c r="O11" s="62">
        <f t="shared" si="0"/>
        <v>489036</v>
      </c>
    </row>
    <row r="12" spans="1:15" x14ac:dyDescent="0.3">
      <c r="A12" s="73" t="s">
        <v>108</v>
      </c>
      <c r="B12" s="62">
        <f t="shared" ref="B12:N12" si="1">+B13+B14</f>
        <v>20763101</v>
      </c>
      <c r="C12" s="62">
        <f t="shared" si="1"/>
        <v>112141</v>
      </c>
      <c r="D12" s="62">
        <f t="shared" si="1"/>
        <v>1491</v>
      </c>
      <c r="E12" s="62">
        <f t="shared" si="1"/>
        <v>627840</v>
      </c>
      <c r="F12" s="62"/>
      <c r="G12" s="62">
        <f t="shared" si="1"/>
        <v>0</v>
      </c>
      <c r="H12" s="62">
        <f t="shared" si="1"/>
        <v>0</v>
      </c>
      <c r="I12" s="62">
        <f t="shared" si="1"/>
        <v>0</v>
      </c>
      <c r="J12" s="62">
        <f t="shared" si="1"/>
        <v>0</v>
      </c>
      <c r="K12" s="62">
        <f t="shared" si="1"/>
        <v>0</v>
      </c>
      <c r="L12" s="62">
        <f t="shared" si="1"/>
        <v>0</v>
      </c>
      <c r="M12" s="62">
        <f t="shared" si="1"/>
        <v>0</v>
      </c>
      <c r="N12" s="62">
        <f t="shared" si="1"/>
        <v>0</v>
      </c>
      <c r="O12" s="62">
        <f>+O13+O14</f>
        <v>21504573</v>
      </c>
    </row>
    <row r="13" spans="1:15" hidden="1" x14ac:dyDescent="0.3">
      <c r="A13" s="73" t="s">
        <v>109</v>
      </c>
      <c r="B13" s="62">
        <f>[3]AUTO!F14</f>
        <v>37697</v>
      </c>
      <c r="C13" s="62">
        <f>[3]AUTO!K14</f>
        <v>112141</v>
      </c>
      <c r="D13" s="62">
        <f>[3]AUTO!N14</f>
        <v>1491</v>
      </c>
      <c r="E13" s="62">
        <f>[3]AUTO!S14</f>
        <v>627840</v>
      </c>
      <c r="F13" s="62"/>
      <c r="G13" s="62">
        <f>[3]AUTO!AD14</f>
        <v>0</v>
      </c>
      <c r="H13" s="62">
        <f>[3]AUTO!AE14</f>
        <v>0</v>
      </c>
      <c r="I13" s="62">
        <f>[3]AUTO!AF14</f>
        <v>0</v>
      </c>
      <c r="J13" s="62">
        <f>[3]AUTO!AG14</f>
        <v>0</v>
      </c>
      <c r="K13" s="62">
        <f>[3]AUTO!AJ14</f>
        <v>0</v>
      </c>
      <c r="L13" s="62">
        <f>[3]AUTO!AM14</f>
        <v>0</v>
      </c>
      <c r="M13" s="62">
        <f>[3]AUTO!AQ14</f>
        <v>0</v>
      </c>
      <c r="N13" s="62">
        <f>[3]AUTO!AR14</f>
        <v>0</v>
      </c>
      <c r="O13" s="62">
        <f t="shared" ref="O13:O19" si="2">SUM(B13:N13)</f>
        <v>779169</v>
      </c>
    </row>
    <row r="14" spans="1:15" hidden="1" x14ac:dyDescent="0.3">
      <c r="A14" s="73" t="s">
        <v>110</v>
      </c>
      <c r="B14" s="62">
        <f>[3]AUTO!F15</f>
        <v>20725404</v>
      </c>
      <c r="C14" s="62">
        <f>[3]AUTO!K15</f>
        <v>0</v>
      </c>
      <c r="D14" s="62">
        <f>[3]AUTO!N15</f>
        <v>0</v>
      </c>
      <c r="E14" s="62">
        <f>[3]AUTO!S15</f>
        <v>0</v>
      </c>
      <c r="F14" s="62"/>
      <c r="G14" s="62">
        <f>[3]AUTO!AD15</f>
        <v>0</v>
      </c>
      <c r="H14" s="62">
        <f>[3]AUTO!AE15</f>
        <v>0</v>
      </c>
      <c r="I14" s="62">
        <f>[3]AUTO!AF15</f>
        <v>0</v>
      </c>
      <c r="J14" s="62">
        <f>[3]AUTO!AG15</f>
        <v>0</v>
      </c>
      <c r="K14" s="62">
        <f>[3]AUTO!AJ15</f>
        <v>0</v>
      </c>
      <c r="L14" s="62">
        <f>[3]AUTO!AM15</f>
        <v>0</v>
      </c>
      <c r="M14" s="62">
        <f>[3]AUTO!AQ15</f>
        <v>0</v>
      </c>
      <c r="N14" s="62">
        <f>[3]AUTO!AR15</f>
        <v>0</v>
      </c>
      <c r="O14" s="62">
        <f t="shared" si="2"/>
        <v>20725404</v>
      </c>
    </row>
    <row r="15" spans="1:15" x14ac:dyDescent="0.3">
      <c r="A15" s="73" t="s">
        <v>111</v>
      </c>
      <c r="B15" s="62">
        <f>[3]AUTO!F16</f>
        <v>2235406</v>
      </c>
      <c r="C15" s="62">
        <f>[3]AUTO!K16</f>
        <v>0</v>
      </c>
      <c r="D15" s="62">
        <f>[3]AUTO!N16</f>
        <v>0</v>
      </c>
      <c r="E15" s="62">
        <f>[3]AUTO!S16</f>
        <v>0</v>
      </c>
      <c r="F15" s="62"/>
      <c r="G15" s="62">
        <f>[3]AUTO!AD16</f>
        <v>0</v>
      </c>
      <c r="H15" s="62">
        <f>[3]AUTO!AE16</f>
        <v>0</v>
      </c>
      <c r="I15" s="62">
        <f>[3]AUTO!AF16</f>
        <v>0</v>
      </c>
      <c r="J15" s="62">
        <f>[3]AUTO!AG16</f>
        <v>0</v>
      </c>
      <c r="K15" s="62">
        <f>[3]AUTO!AJ16</f>
        <v>0</v>
      </c>
      <c r="L15" s="62">
        <f>[3]AUTO!AM16</f>
        <v>0</v>
      </c>
      <c r="M15" s="62">
        <f>[3]AUTO!AQ16</f>
        <v>0</v>
      </c>
      <c r="N15" s="62">
        <f>[3]AUTO!AR16</f>
        <v>0</v>
      </c>
      <c r="O15" s="62">
        <f t="shared" si="2"/>
        <v>2235406</v>
      </c>
    </row>
    <row r="16" spans="1:15" x14ac:dyDescent="0.3">
      <c r="A16" s="73" t="s">
        <v>112</v>
      </c>
      <c r="B16" s="62">
        <f>[3]AUTO!F17</f>
        <v>27949</v>
      </c>
      <c r="C16" s="62">
        <f>[3]AUTO!K17</f>
        <v>140902</v>
      </c>
      <c r="D16" s="62">
        <f>[3]AUTO!N17</f>
        <v>3067</v>
      </c>
      <c r="E16" s="62">
        <f>[3]AUTO!S17</f>
        <v>974309</v>
      </c>
      <c r="F16" s="62"/>
      <c r="G16" s="62">
        <f>[3]AUTO!AD17</f>
        <v>0</v>
      </c>
      <c r="H16" s="62">
        <f>[3]AUTO!AE17</f>
        <v>0</v>
      </c>
      <c r="I16" s="62">
        <f>[3]AUTO!AF17</f>
        <v>0</v>
      </c>
      <c r="J16" s="62">
        <f>[3]AUTO!AG17</f>
        <v>0</v>
      </c>
      <c r="K16" s="62">
        <f>[3]AUTO!AJ17</f>
        <v>0</v>
      </c>
      <c r="L16" s="62">
        <f>[3]AUTO!AM17</f>
        <v>0</v>
      </c>
      <c r="M16" s="62">
        <f>[3]AUTO!AQ17</f>
        <v>0</v>
      </c>
      <c r="N16" s="62">
        <f>[3]AUTO!AR17</f>
        <v>0</v>
      </c>
      <c r="O16" s="62">
        <f t="shared" si="2"/>
        <v>1146227</v>
      </c>
    </row>
    <row r="17" spans="1:15" x14ac:dyDescent="0.3">
      <c r="A17" s="73" t="s">
        <v>113</v>
      </c>
      <c r="B17" s="62">
        <f>[3]AUTO!F18</f>
        <v>330326</v>
      </c>
      <c r="C17" s="62">
        <f>[3]AUTO!K18</f>
        <v>180398</v>
      </c>
      <c r="D17" s="62">
        <f>[3]AUTO!N18</f>
        <v>1658</v>
      </c>
      <c r="E17" s="62">
        <f>[3]AUTO!S18</f>
        <v>10515</v>
      </c>
      <c r="F17" s="62"/>
      <c r="G17" s="62">
        <f>[3]AUTO!AD18</f>
        <v>0</v>
      </c>
      <c r="H17" s="62">
        <f>[3]AUTO!AE18</f>
        <v>0</v>
      </c>
      <c r="I17" s="62">
        <f>[3]AUTO!AF18</f>
        <v>0</v>
      </c>
      <c r="J17" s="62">
        <f>[3]AUTO!AG18</f>
        <v>0</v>
      </c>
      <c r="K17" s="62">
        <f>[3]AUTO!AJ18</f>
        <v>0</v>
      </c>
      <c r="L17" s="62">
        <f>[3]AUTO!AM18</f>
        <v>0</v>
      </c>
      <c r="M17" s="62">
        <f>[3]AUTO!AQ18</f>
        <v>0</v>
      </c>
      <c r="N17" s="62">
        <f>[3]AUTO!AR18</f>
        <v>0</v>
      </c>
      <c r="O17" s="62">
        <f t="shared" si="2"/>
        <v>522897</v>
      </c>
    </row>
    <row r="18" spans="1:15" x14ac:dyDescent="0.3">
      <c r="A18" s="73" t="s">
        <v>114</v>
      </c>
      <c r="B18" s="62">
        <f>[3]AUTO!F19</f>
        <v>527857</v>
      </c>
      <c r="C18" s="62">
        <f>[3]AUTO!K19</f>
        <v>0</v>
      </c>
      <c r="D18" s="62">
        <f>[3]AUTO!N19</f>
        <v>2048382</v>
      </c>
      <c r="E18" s="62">
        <f>[3]AUTO!S19</f>
        <v>558381</v>
      </c>
      <c r="F18" s="62"/>
      <c r="G18" s="62">
        <f>[3]AUTO!AD19</f>
        <v>0</v>
      </c>
      <c r="H18" s="62">
        <f>[3]AUTO!AE19</f>
        <v>0</v>
      </c>
      <c r="I18" s="62">
        <f>[3]AUTO!AF19</f>
        <v>0</v>
      </c>
      <c r="J18" s="62">
        <f>[3]AUTO!AG19</f>
        <v>0</v>
      </c>
      <c r="K18" s="62">
        <f>[3]AUTO!AJ19</f>
        <v>0</v>
      </c>
      <c r="L18" s="62">
        <f>[3]AUTO!AM19</f>
        <v>0</v>
      </c>
      <c r="M18" s="62">
        <f>[3]AUTO!AQ19</f>
        <v>0</v>
      </c>
      <c r="N18" s="62">
        <f>[3]AUTO!AR19</f>
        <v>0</v>
      </c>
      <c r="O18" s="62">
        <f t="shared" si="2"/>
        <v>3134620</v>
      </c>
    </row>
    <row r="19" spans="1:15" x14ac:dyDescent="0.3">
      <c r="A19" s="73" t="s">
        <v>115</v>
      </c>
      <c r="B19" s="62">
        <f>[3]AUTO!F20</f>
        <v>99283</v>
      </c>
      <c r="C19" s="62">
        <f>[3]AUTO!K20</f>
        <v>0</v>
      </c>
      <c r="D19" s="62">
        <f>[3]AUTO!N20</f>
        <v>0</v>
      </c>
      <c r="E19" s="62">
        <f>[3]AUTO!S20</f>
        <v>0</v>
      </c>
      <c r="F19" s="62"/>
      <c r="G19" s="62">
        <f>[3]AUTO!AD20</f>
        <v>0</v>
      </c>
      <c r="H19" s="62">
        <f>[3]AUTO!AE20</f>
        <v>0</v>
      </c>
      <c r="I19" s="62">
        <f>[3]AUTO!AF20</f>
        <v>0</v>
      </c>
      <c r="J19" s="62">
        <f>[3]AUTO!AG20</f>
        <v>0</v>
      </c>
      <c r="K19" s="62">
        <f>[3]AUTO!AJ20</f>
        <v>0</v>
      </c>
      <c r="L19" s="62">
        <f>[3]AUTO!AM20</f>
        <v>0</v>
      </c>
      <c r="M19" s="62">
        <f>[3]AUTO!AQ20</f>
        <v>0</v>
      </c>
      <c r="N19" s="62">
        <f>[3]AUTO!AR20</f>
        <v>0</v>
      </c>
      <c r="O19" s="62">
        <f t="shared" si="2"/>
        <v>99283</v>
      </c>
    </row>
    <row r="20" spans="1:15" ht="12.75" customHeight="1" x14ac:dyDescent="0.3">
      <c r="A20" s="73" t="s">
        <v>116</v>
      </c>
      <c r="B20" s="62">
        <f t="shared" ref="B20:N20" si="3">+B21+B22</f>
        <v>998513</v>
      </c>
      <c r="C20" s="62">
        <f t="shared" si="3"/>
        <v>66050</v>
      </c>
      <c r="D20" s="62">
        <f t="shared" si="3"/>
        <v>31815</v>
      </c>
      <c r="E20" s="62">
        <f t="shared" si="3"/>
        <v>85500</v>
      </c>
      <c r="F20" s="62"/>
      <c r="G20" s="62">
        <f t="shared" si="3"/>
        <v>0</v>
      </c>
      <c r="H20" s="62">
        <f t="shared" si="3"/>
        <v>0</v>
      </c>
      <c r="I20" s="62">
        <f t="shared" si="3"/>
        <v>0</v>
      </c>
      <c r="J20" s="62">
        <f t="shared" si="3"/>
        <v>0</v>
      </c>
      <c r="K20" s="62">
        <f t="shared" si="3"/>
        <v>0</v>
      </c>
      <c r="L20" s="62">
        <f t="shared" si="3"/>
        <v>0</v>
      </c>
      <c r="M20" s="62">
        <f t="shared" si="3"/>
        <v>0</v>
      </c>
      <c r="N20" s="62">
        <f t="shared" si="3"/>
        <v>0</v>
      </c>
      <c r="O20" s="62">
        <f>+O21+O22</f>
        <v>1181878</v>
      </c>
    </row>
    <row r="21" spans="1:15" hidden="1" x14ac:dyDescent="0.3">
      <c r="A21" s="73" t="s">
        <v>109</v>
      </c>
      <c r="B21" s="62">
        <f>[3]AUTO!F22</f>
        <v>329036</v>
      </c>
      <c r="C21" s="62">
        <f>[3]AUTO!K22</f>
        <v>65676</v>
      </c>
      <c r="D21" s="62">
        <f>[3]AUTO!N22</f>
        <v>31815</v>
      </c>
      <c r="E21" s="62">
        <f>[3]AUTO!S22</f>
        <v>85500</v>
      </c>
      <c r="F21" s="62"/>
      <c r="G21" s="62">
        <f>[3]AUTO!AD22</f>
        <v>0</v>
      </c>
      <c r="H21" s="62">
        <f>[3]AUTO!AE22</f>
        <v>0</v>
      </c>
      <c r="I21" s="62">
        <f>[3]AUTO!AF22</f>
        <v>0</v>
      </c>
      <c r="J21" s="62">
        <f>[3]AUTO!AG22</f>
        <v>0</v>
      </c>
      <c r="K21" s="62">
        <f>[3]AUTO!AJ22</f>
        <v>0</v>
      </c>
      <c r="L21" s="62">
        <f>[3]AUTO!AM22</f>
        <v>0</v>
      </c>
      <c r="M21" s="62">
        <f>[3]AUTO!AQ22</f>
        <v>0</v>
      </c>
      <c r="N21" s="62">
        <f>[3]AUTO!AR22</f>
        <v>0</v>
      </c>
      <c r="O21" s="62">
        <f>SUM(B21:N21)</f>
        <v>512027</v>
      </c>
    </row>
    <row r="22" spans="1:15" hidden="1" x14ac:dyDescent="0.3">
      <c r="A22" s="73" t="s">
        <v>110</v>
      </c>
      <c r="B22" s="62">
        <f>[3]AUTO!F23</f>
        <v>669477</v>
      </c>
      <c r="C22" s="62">
        <f>[3]AUTO!K23</f>
        <v>374</v>
      </c>
      <c r="D22" s="62">
        <f>[3]AUTO!N23</f>
        <v>0</v>
      </c>
      <c r="E22" s="62">
        <f>[3]AUTO!S23</f>
        <v>0</v>
      </c>
      <c r="F22" s="62"/>
      <c r="G22" s="62">
        <f>[3]AUTO!AD23</f>
        <v>0</v>
      </c>
      <c r="H22" s="62">
        <f>[3]AUTO!AE23</f>
        <v>0</v>
      </c>
      <c r="I22" s="62">
        <f>[3]AUTO!AF23</f>
        <v>0</v>
      </c>
      <c r="J22" s="62">
        <f>[3]AUTO!AG23</f>
        <v>0</v>
      </c>
      <c r="K22" s="62">
        <f>[3]AUTO!AJ23</f>
        <v>0</v>
      </c>
      <c r="L22" s="62">
        <f>[3]AUTO!AM23</f>
        <v>0</v>
      </c>
      <c r="M22" s="62">
        <f>[3]AUTO!AQ23</f>
        <v>0</v>
      </c>
      <c r="N22" s="62">
        <f>[3]AUTO!AR23</f>
        <v>0</v>
      </c>
      <c r="O22" s="62">
        <f>SUM(B22:N22)</f>
        <v>669851</v>
      </c>
    </row>
    <row r="23" spans="1:15" x14ac:dyDescent="0.3">
      <c r="A23" s="73" t="s">
        <v>117</v>
      </c>
      <c r="B23" s="62">
        <f>[3]AUTO!F24</f>
        <v>446122</v>
      </c>
      <c r="C23" s="62">
        <f>[3]AUTO!K24</f>
        <v>0</v>
      </c>
      <c r="D23" s="62">
        <f>[3]AUTO!N24</f>
        <v>0</v>
      </c>
      <c r="E23" s="62">
        <f>[3]AUTO!S24</f>
        <v>65875</v>
      </c>
      <c r="F23" s="62"/>
      <c r="G23" s="62">
        <f>[3]AUTO!AD24</f>
        <v>0</v>
      </c>
      <c r="H23" s="62">
        <f>[3]AUTO!AE24</f>
        <v>0</v>
      </c>
      <c r="I23" s="62">
        <f>[3]AUTO!AF24</f>
        <v>0</v>
      </c>
      <c r="J23" s="62">
        <f>[3]AUTO!AG24</f>
        <v>0</v>
      </c>
      <c r="K23" s="62">
        <f>[3]AUTO!AJ24</f>
        <v>0</v>
      </c>
      <c r="L23" s="62">
        <f>[3]AUTO!AM24</f>
        <v>0</v>
      </c>
      <c r="M23" s="62">
        <f>[3]AUTO!AQ24</f>
        <v>0</v>
      </c>
      <c r="N23" s="62">
        <f>[3]AUTO!AR24</f>
        <v>0</v>
      </c>
      <c r="O23" s="62">
        <f>SUM(B23:N23)</f>
        <v>511997</v>
      </c>
    </row>
    <row r="24" spans="1:15" x14ac:dyDescent="0.3">
      <c r="A24" s="73" t="s">
        <v>118</v>
      </c>
      <c r="B24" s="62">
        <f>[3]AUTO!F25</f>
        <v>460329</v>
      </c>
      <c r="C24" s="62">
        <f>[3]AUTO!K25</f>
        <v>0</v>
      </c>
      <c r="D24" s="62">
        <f>[3]AUTO!N25</f>
        <v>0</v>
      </c>
      <c r="E24" s="62">
        <f>[3]AUTO!S25</f>
        <v>333396</v>
      </c>
      <c r="F24" s="62"/>
      <c r="G24" s="62">
        <f>[3]AUTO!AD25</f>
        <v>0</v>
      </c>
      <c r="H24" s="62">
        <f>[3]AUTO!AE25</f>
        <v>0</v>
      </c>
      <c r="I24" s="62">
        <f>[3]AUTO!AF25</f>
        <v>0</v>
      </c>
      <c r="J24" s="62">
        <f>[3]AUTO!AG25</f>
        <v>0</v>
      </c>
      <c r="K24" s="62">
        <f>[3]AUTO!AJ25</f>
        <v>5668</v>
      </c>
      <c r="L24" s="62">
        <f>[3]AUTO!AM25</f>
        <v>0</v>
      </c>
      <c r="M24" s="62">
        <f>[3]AUTO!AQ25</f>
        <v>0</v>
      </c>
      <c r="N24" s="62">
        <f>[3]AUTO!AR25</f>
        <v>0</v>
      </c>
      <c r="O24" s="62">
        <f>SUM(B24:N24)</f>
        <v>799393</v>
      </c>
    </row>
    <row r="25" spans="1:15" x14ac:dyDescent="0.3">
      <c r="A25" s="73" t="s">
        <v>119</v>
      </c>
      <c r="B25" s="62">
        <f t="shared" ref="B25:N25" si="4">+B26+B27</f>
        <v>294454</v>
      </c>
      <c r="C25" s="62">
        <f t="shared" si="4"/>
        <v>0</v>
      </c>
      <c r="D25" s="62">
        <f t="shared" si="4"/>
        <v>0</v>
      </c>
      <c r="E25" s="62">
        <f t="shared" si="4"/>
        <v>208595</v>
      </c>
      <c r="F25" s="62"/>
      <c r="G25" s="62">
        <f t="shared" si="4"/>
        <v>0</v>
      </c>
      <c r="H25" s="62">
        <f t="shared" si="4"/>
        <v>0</v>
      </c>
      <c r="I25" s="62">
        <f t="shared" si="4"/>
        <v>0</v>
      </c>
      <c r="J25" s="62">
        <f t="shared" si="4"/>
        <v>0</v>
      </c>
      <c r="K25" s="62">
        <f t="shared" si="4"/>
        <v>0</v>
      </c>
      <c r="L25" s="62">
        <f t="shared" si="4"/>
        <v>0</v>
      </c>
      <c r="M25" s="62">
        <f t="shared" si="4"/>
        <v>0</v>
      </c>
      <c r="N25" s="62">
        <f t="shared" si="4"/>
        <v>0</v>
      </c>
      <c r="O25" s="62">
        <f>+O26+O27</f>
        <v>503049</v>
      </c>
    </row>
    <row r="26" spans="1:15" hidden="1" x14ac:dyDescent="0.3">
      <c r="A26" s="73" t="s">
        <v>109</v>
      </c>
      <c r="B26" s="62">
        <f>[3]AUTO!F27</f>
        <v>180470</v>
      </c>
      <c r="C26" s="62">
        <f>[3]AUTO!K27</f>
        <v>0</v>
      </c>
      <c r="D26" s="62">
        <f>[3]AUTO!N27</f>
        <v>0</v>
      </c>
      <c r="E26" s="62">
        <f>[3]AUTO!S27</f>
        <v>208595</v>
      </c>
      <c r="F26" s="62"/>
      <c r="G26" s="62">
        <f>[3]AUTO!AD27</f>
        <v>0</v>
      </c>
      <c r="H26" s="62">
        <f>[3]AUTO!AE27</f>
        <v>0</v>
      </c>
      <c r="I26" s="62">
        <f>[3]AUTO!AF27</f>
        <v>0</v>
      </c>
      <c r="J26" s="62">
        <f>[3]AUTO!AG27</f>
        <v>0</v>
      </c>
      <c r="K26" s="62">
        <f>[3]AUTO!AJ27</f>
        <v>0</v>
      </c>
      <c r="L26" s="62">
        <f>[3]AUTO!AM27</f>
        <v>0</v>
      </c>
      <c r="M26" s="62">
        <f>[3]AUTO!AQ27</f>
        <v>0</v>
      </c>
      <c r="N26" s="62">
        <f>[3]AUTO!AR27</f>
        <v>0</v>
      </c>
      <c r="O26" s="62">
        <f>SUM(B26:N26)</f>
        <v>389065</v>
      </c>
    </row>
    <row r="27" spans="1:15" hidden="1" x14ac:dyDescent="0.3">
      <c r="A27" s="73" t="s">
        <v>110</v>
      </c>
      <c r="B27" s="62">
        <f>[3]AUTO!F28</f>
        <v>113984</v>
      </c>
      <c r="C27" s="62">
        <f>[3]AUTO!K28</f>
        <v>0</v>
      </c>
      <c r="D27" s="62">
        <f>[3]AUTO!N28</f>
        <v>0</v>
      </c>
      <c r="E27" s="62">
        <f>[3]AUTO!S28</f>
        <v>0</v>
      </c>
      <c r="F27" s="62"/>
      <c r="G27" s="62">
        <f>[3]AUTO!AD28</f>
        <v>0</v>
      </c>
      <c r="H27" s="62">
        <f>[3]AUTO!AE28</f>
        <v>0</v>
      </c>
      <c r="I27" s="62">
        <f>[3]AUTO!AF28</f>
        <v>0</v>
      </c>
      <c r="J27" s="62">
        <f>[3]AUTO!AG28</f>
        <v>0</v>
      </c>
      <c r="K27" s="62">
        <f>[3]AUTO!AJ28</f>
        <v>0</v>
      </c>
      <c r="L27" s="62">
        <f>[3]AUTO!AM28</f>
        <v>0</v>
      </c>
      <c r="M27" s="62">
        <f>[3]AUTO!AQ28</f>
        <v>0</v>
      </c>
      <c r="N27" s="62">
        <f>[3]AUTO!AR28</f>
        <v>0</v>
      </c>
      <c r="O27" s="62">
        <f>SUM(B27:N27)</f>
        <v>113984</v>
      </c>
    </row>
    <row r="28" spans="1:15" x14ac:dyDescent="0.3">
      <c r="A28" s="73" t="s">
        <v>120</v>
      </c>
      <c r="B28" s="62">
        <f>[3]AUTO!F29</f>
        <v>179639</v>
      </c>
      <c r="C28" s="62">
        <f>[3]AUTO!K29</f>
        <v>0</v>
      </c>
      <c r="D28" s="62">
        <f>[3]AUTO!N29</f>
        <v>114843</v>
      </c>
      <c r="E28" s="62">
        <f>[3]AUTO!S29</f>
        <v>0</v>
      </c>
      <c r="F28" s="62"/>
      <c r="G28" s="62">
        <f>[3]AUTO!AD29</f>
        <v>0</v>
      </c>
      <c r="H28" s="62">
        <f>[3]AUTO!AE29</f>
        <v>0</v>
      </c>
      <c r="I28" s="62">
        <f>[3]AUTO!AF29</f>
        <v>0</v>
      </c>
      <c r="J28" s="62">
        <f>[3]AUTO!AG29</f>
        <v>0</v>
      </c>
      <c r="K28" s="62">
        <f>[3]AUTO!AJ29</f>
        <v>0</v>
      </c>
      <c r="L28" s="62">
        <f>[3]AUTO!AM29</f>
        <v>804888</v>
      </c>
      <c r="M28" s="62">
        <f>[3]AUTO!AQ29</f>
        <v>0</v>
      </c>
      <c r="N28" s="62">
        <f>[3]AUTO!AR29</f>
        <v>0</v>
      </c>
      <c r="O28" s="62">
        <f>SUM(B28:N28)</f>
        <v>1099370</v>
      </c>
    </row>
    <row r="29" spans="1:15" x14ac:dyDescent="0.3">
      <c r="A29" s="73" t="s">
        <v>121</v>
      </c>
      <c r="B29" s="62">
        <f t="shared" ref="B29:N29" si="5">+B30+B31</f>
        <v>530557</v>
      </c>
      <c r="C29" s="62">
        <f t="shared" si="5"/>
        <v>0</v>
      </c>
      <c r="D29" s="62">
        <f t="shared" si="5"/>
        <v>12689</v>
      </c>
      <c r="E29" s="62">
        <f t="shared" si="5"/>
        <v>0</v>
      </c>
      <c r="F29" s="62">
        <f t="shared" si="5"/>
        <v>7656312</v>
      </c>
      <c r="G29" s="62">
        <f t="shared" si="5"/>
        <v>0</v>
      </c>
      <c r="H29" s="62">
        <f t="shared" si="5"/>
        <v>0</v>
      </c>
      <c r="I29" s="62">
        <f t="shared" si="5"/>
        <v>0</v>
      </c>
      <c r="J29" s="62">
        <f t="shared" si="5"/>
        <v>0</v>
      </c>
      <c r="K29" s="62">
        <f t="shared" si="5"/>
        <v>0</v>
      </c>
      <c r="L29" s="62">
        <f t="shared" si="5"/>
        <v>0</v>
      </c>
      <c r="M29" s="62">
        <f t="shared" si="5"/>
        <v>0</v>
      </c>
      <c r="N29" s="62">
        <f t="shared" si="5"/>
        <v>0</v>
      </c>
      <c r="O29" s="62">
        <f>+O30+O31</f>
        <v>8199558</v>
      </c>
    </row>
    <row r="30" spans="1:15" hidden="1" x14ac:dyDescent="0.3">
      <c r="A30" s="73" t="s">
        <v>109</v>
      </c>
      <c r="B30" s="62">
        <f>[3]AUTO!F31</f>
        <v>83515</v>
      </c>
      <c r="C30" s="62">
        <f>[3]AUTO!K31</f>
        <v>0</v>
      </c>
      <c r="D30" s="62">
        <f>[3]AUTO!N31</f>
        <v>12689</v>
      </c>
      <c r="E30" s="62">
        <f>[3]AUTO!S31</f>
        <v>0</v>
      </c>
      <c r="F30" s="62">
        <f>[3]AUTO!W31</f>
        <v>7656312</v>
      </c>
      <c r="G30" s="62">
        <f>[3]AUTO!AD31</f>
        <v>0</v>
      </c>
      <c r="H30" s="62">
        <f>[3]AUTO!AE31</f>
        <v>0</v>
      </c>
      <c r="I30" s="62">
        <f>[3]AUTO!AF31</f>
        <v>0</v>
      </c>
      <c r="J30" s="62">
        <f>[3]AUTO!AG31</f>
        <v>0</v>
      </c>
      <c r="K30" s="62">
        <f>[3]AUTO!AJ31</f>
        <v>0</v>
      </c>
      <c r="L30" s="62">
        <f>[3]AUTO!AM31</f>
        <v>0</v>
      </c>
      <c r="M30" s="62">
        <f>[3]AUTO!AQ31</f>
        <v>0</v>
      </c>
      <c r="N30" s="62">
        <f>[3]AUTO!AR31</f>
        <v>0</v>
      </c>
      <c r="O30" s="62">
        <f t="shared" ref="O30:O46" si="6">SUM(B30:N30)</f>
        <v>7752516</v>
      </c>
    </row>
    <row r="31" spans="1:15" hidden="1" x14ac:dyDescent="0.3">
      <c r="A31" s="73" t="s">
        <v>110</v>
      </c>
      <c r="B31" s="62">
        <f>[3]AUTO!F32</f>
        <v>447042</v>
      </c>
      <c r="C31" s="62">
        <f>[3]AUTO!K32</f>
        <v>0</v>
      </c>
      <c r="D31" s="62">
        <f>[3]AUTO!N32</f>
        <v>0</v>
      </c>
      <c r="E31" s="62">
        <f>[3]AUTO!S32</f>
        <v>0</v>
      </c>
      <c r="F31" s="62">
        <f>[3]AUTO!W32</f>
        <v>0</v>
      </c>
      <c r="G31" s="62">
        <f>[3]AUTO!AD32</f>
        <v>0</v>
      </c>
      <c r="H31" s="62">
        <f>[3]AUTO!AE32</f>
        <v>0</v>
      </c>
      <c r="I31" s="62">
        <f>[3]AUTO!AF32</f>
        <v>0</v>
      </c>
      <c r="J31" s="62">
        <f>[3]AUTO!AG32</f>
        <v>0</v>
      </c>
      <c r="K31" s="62">
        <f>[3]AUTO!AJ32</f>
        <v>0</v>
      </c>
      <c r="L31" s="62">
        <f>[3]AUTO!AM32</f>
        <v>0</v>
      </c>
      <c r="M31" s="62">
        <f>[3]AUTO!AQ32</f>
        <v>0</v>
      </c>
      <c r="N31" s="62">
        <f>[3]AUTO!AR32</f>
        <v>0</v>
      </c>
      <c r="O31" s="62">
        <f t="shared" si="6"/>
        <v>447042</v>
      </c>
    </row>
    <row r="32" spans="1:15" x14ac:dyDescent="0.3">
      <c r="A32" s="73" t="s">
        <v>122</v>
      </c>
      <c r="B32" s="62">
        <f>[3]AUTO!F33</f>
        <v>180000</v>
      </c>
      <c r="C32" s="62">
        <f>[3]AUTO!K33</f>
        <v>1654</v>
      </c>
      <c r="D32" s="62">
        <f>[3]AUTO!N33</f>
        <v>3919</v>
      </c>
      <c r="E32" s="62">
        <f>[3]AUTO!S33</f>
        <v>0</v>
      </c>
      <c r="F32" s="62"/>
      <c r="G32" s="62">
        <f>[3]AUTO!AD33</f>
        <v>0</v>
      </c>
      <c r="H32" s="62">
        <f>[3]AUTO!AE33</f>
        <v>0</v>
      </c>
      <c r="I32" s="62">
        <f>[3]AUTO!AF33</f>
        <v>0</v>
      </c>
      <c r="J32" s="62">
        <f>[3]AUTO!AG33</f>
        <v>0</v>
      </c>
      <c r="K32" s="62">
        <f>[3]AUTO!AJ33</f>
        <v>0</v>
      </c>
      <c r="L32" s="62">
        <f>[3]AUTO!AM33</f>
        <v>0</v>
      </c>
      <c r="M32" s="62">
        <f>[3]AUTO!AQ33</f>
        <v>0</v>
      </c>
      <c r="N32" s="62">
        <f>[3]AUTO!AR33</f>
        <v>0</v>
      </c>
      <c r="O32" s="62">
        <f t="shared" si="6"/>
        <v>185573</v>
      </c>
    </row>
    <row r="33" spans="1:15" x14ac:dyDescent="0.3">
      <c r="A33" s="73" t="s">
        <v>123</v>
      </c>
      <c r="B33" s="62">
        <f>[3]AUTO!F34</f>
        <v>90831</v>
      </c>
      <c r="C33" s="62">
        <f>[3]AUTO!K34</f>
        <v>273571</v>
      </c>
      <c r="D33" s="62">
        <f>[3]AUTO!N34</f>
        <v>26794</v>
      </c>
      <c r="E33" s="62">
        <f>[3]AUTO!S34</f>
        <v>0</v>
      </c>
      <c r="F33" s="62"/>
      <c r="G33" s="62">
        <f>[3]AUTO!AD34</f>
        <v>0</v>
      </c>
      <c r="H33" s="62">
        <f>[3]AUTO!AE34</f>
        <v>0</v>
      </c>
      <c r="I33" s="62">
        <f>[3]AUTO!AF34</f>
        <v>0</v>
      </c>
      <c r="J33" s="62">
        <f>[3]AUTO!AG34</f>
        <v>0</v>
      </c>
      <c r="K33" s="62">
        <f>[3]AUTO!AJ34</f>
        <v>9538</v>
      </c>
      <c r="L33" s="62">
        <f>[3]AUTO!AM34</f>
        <v>0</v>
      </c>
      <c r="M33" s="62">
        <f>[3]AUTO!AQ34</f>
        <v>0</v>
      </c>
      <c r="N33" s="62">
        <f>[3]AUTO!AR34</f>
        <v>0</v>
      </c>
      <c r="O33" s="62">
        <f t="shared" si="6"/>
        <v>400734</v>
      </c>
    </row>
    <row r="34" spans="1:15" x14ac:dyDescent="0.3">
      <c r="A34" s="73" t="s">
        <v>124</v>
      </c>
      <c r="B34" s="62">
        <f>[3]AUTO!F35</f>
        <v>25525</v>
      </c>
      <c r="C34" s="62">
        <f>[3]AUTO!K35</f>
        <v>0</v>
      </c>
      <c r="D34" s="62">
        <f>[3]AUTO!N35</f>
        <v>0</v>
      </c>
      <c r="E34" s="62">
        <f>[3]AUTO!S35</f>
        <v>0</v>
      </c>
      <c r="F34" s="62"/>
      <c r="G34" s="62">
        <f>[3]AUTO!AD35</f>
        <v>0</v>
      </c>
      <c r="H34" s="62">
        <f>[3]AUTO!AE35</f>
        <v>0</v>
      </c>
      <c r="I34" s="62">
        <f>[3]AUTO!AF35</f>
        <v>0</v>
      </c>
      <c r="J34" s="62">
        <f>[3]AUTO!AG35</f>
        <v>0</v>
      </c>
      <c r="K34" s="62">
        <f>[3]AUTO!AJ35</f>
        <v>0</v>
      </c>
      <c r="L34" s="62">
        <f>[3]AUTO!AM35</f>
        <v>0</v>
      </c>
      <c r="M34" s="62">
        <f>[3]AUTO!AQ35</f>
        <v>0</v>
      </c>
      <c r="N34" s="62">
        <f>[3]AUTO!AR35</f>
        <v>0</v>
      </c>
      <c r="O34" s="62">
        <f t="shared" si="6"/>
        <v>25525</v>
      </c>
    </row>
    <row r="35" spans="1:15" x14ac:dyDescent="0.3">
      <c r="A35" s="73" t="s">
        <v>125</v>
      </c>
      <c r="B35" s="62">
        <f>[3]AUTO!F36</f>
        <v>87802</v>
      </c>
      <c r="C35" s="62">
        <f>[3]AUTO!K36</f>
        <v>0</v>
      </c>
      <c r="D35" s="62">
        <f>[3]AUTO!N36</f>
        <v>0</v>
      </c>
      <c r="E35" s="62">
        <f>[3]AUTO!S36</f>
        <v>20829</v>
      </c>
      <c r="F35" s="62"/>
      <c r="G35" s="62">
        <f>[3]AUTO!AD36</f>
        <v>0</v>
      </c>
      <c r="H35" s="62">
        <f>[3]AUTO!AE36</f>
        <v>0</v>
      </c>
      <c r="I35" s="62">
        <f>[3]AUTO!AF36</f>
        <v>0</v>
      </c>
      <c r="J35" s="62">
        <f>[3]AUTO!AG36</f>
        <v>0</v>
      </c>
      <c r="K35" s="62">
        <f>[3]AUTO!AJ36</f>
        <v>0</v>
      </c>
      <c r="L35" s="62">
        <f>[3]AUTO!AM36</f>
        <v>0</v>
      </c>
      <c r="M35" s="62">
        <f>[3]AUTO!AQ36</f>
        <v>0</v>
      </c>
      <c r="N35" s="62">
        <f>[3]AUTO!AR36</f>
        <v>0</v>
      </c>
      <c r="O35" s="62">
        <f t="shared" si="6"/>
        <v>108631</v>
      </c>
    </row>
    <row r="36" spans="1:15" x14ac:dyDescent="0.3">
      <c r="A36" s="73" t="s">
        <v>126</v>
      </c>
      <c r="B36" s="62">
        <f>[3]AUTO!F37</f>
        <v>126441</v>
      </c>
      <c r="C36" s="62">
        <f>[3]AUTO!K37</f>
        <v>0</v>
      </c>
      <c r="D36" s="62">
        <f>[3]AUTO!N37</f>
        <v>1622355</v>
      </c>
      <c r="E36" s="62">
        <f>[3]AUTO!S37</f>
        <v>732963</v>
      </c>
      <c r="F36" s="62">
        <f>[3]AUTO!W37</f>
        <v>260000</v>
      </c>
      <c r="G36" s="62">
        <f>[3]AUTO!AD37</f>
        <v>0</v>
      </c>
      <c r="H36" s="62">
        <f>[3]AUTO!AE37</f>
        <v>0</v>
      </c>
      <c r="I36" s="62">
        <f>[3]AUTO!AF37</f>
        <v>0</v>
      </c>
      <c r="J36" s="62">
        <f>[3]AUTO!AG37</f>
        <v>0</v>
      </c>
      <c r="K36" s="62">
        <f>[3]AUTO!AJ37</f>
        <v>0</v>
      </c>
      <c r="L36" s="62">
        <f>[3]AUTO!AM37</f>
        <v>0</v>
      </c>
      <c r="M36" s="62">
        <f>[3]AUTO!AQ37</f>
        <v>0</v>
      </c>
      <c r="N36" s="62">
        <f>[3]AUTO!AR37</f>
        <v>0</v>
      </c>
      <c r="O36" s="62">
        <f t="shared" si="6"/>
        <v>2741759</v>
      </c>
    </row>
    <row r="37" spans="1:15" x14ac:dyDescent="0.3">
      <c r="A37" s="73" t="s">
        <v>127</v>
      </c>
      <c r="B37" s="62">
        <f>[3]AUTO!F38</f>
        <v>137466</v>
      </c>
      <c r="C37" s="62">
        <f>[3]AUTO!K38</f>
        <v>76372</v>
      </c>
      <c r="D37" s="62">
        <f>[3]AUTO!N38</f>
        <v>0</v>
      </c>
      <c r="E37" s="62">
        <f>[3]AUTO!S38</f>
        <v>0</v>
      </c>
      <c r="F37" s="62"/>
      <c r="G37" s="62">
        <f>[3]AUTO!AD38</f>
        <v>0</v>
      </c>
      <c r="H37" s="62">
        <f>[3]AUTO!AE38</f>
        <v>0</v>
      </c>
      <c r="I37" s="62">
        <f>[3]AUTO!AF38</f>
        <v>0</v>
      </c>
      <c r="J37" s="62">
        <f>[3]AUTO!AG38</f>
        <v>0</v>
      </c>
      <c r="K37" s="62">
        <f>[3]AUTO!AJ38</f>
        <v>0</v>
      </c>
      <c r="L37" s="62">
        <f>[3]AUTO!AM38</f>
        <v>0</v>
      </c>
      <c r="M37" s="62">
        <f>[3]AUTO!AQ38</f>
        <v>0</v>
      </c>
      <c r="N37" s="62">
        <f>[3]AUTO!AR38</f>
        <v>0</v>
      </c>
      <c r="O37" s="62">
        <f t="shared" si="6"/>
        <v>213838</v>
      </c>
    </row>
    <row r="38" spans="1:15" x14ac:dyDescent="0.3">
      <c r="A38" s="73" t="s">
        <v>128</v>
      </c>
      <c r="B38" s="62">
        <f>[3]AUTO!F39</f>
        <v>44650</v>
      </c>
      <c r="C38" s="62">
        <f>[3]AUTO!K39</f>
        <v>0</v>
      </c>
      <c r="D38" s="62">
        <f>[3]AUTO!N39</f>
        <v>0</v>
      </c>
      <c r="E38" s="62">
        <f>[3]AUTO!S39</f>
        <v>0</v>
      </c>
      <c r="F38" s="62"/>
      <c r="G38" s="62">
        <f>[3]AUTO!AD39</f>
        <v>0</v>
      </c>
      <c r="H38" s="62">
        <f>[3]AUTO!AE39</f>
        <v>0</v>
      </c>
      <c r="I38" s="62">
        <f>[3]AUTO!AF39</f>
        <v>0</v>
      </c>
      <c r="J38" s="62">
        <f>[3]AUTO!AG39</f>
        <v>0</v>
      </c>
      <c r="K38" s="62">
        <f>[3]AUTO!AJ39</f>
        <v>0</v>
      </c>
      <c r="L38" s="62">
        <f>[3]AUTO!AM39</f>
        <v>0</v>
      </c>
      <c r="M38" s="62">
        <f>[3]AUTO!AQ39</f>
        <v>0</v>
      </c>
      <c r="N38" s="62">
        <f>[3]AUTO!AR39</f>
        <v>0</v>
      </c>
      <c r="O38" s="62">
        <f t="shared" si="6"/>
        <v>44650</v>
      </c>
    </row>
    <row r="39" spans="1:15" x14ac:dyDescent="0.3">
      <c r="A39" s="73" t="s">
        <v>152</v>
      </c>
      <c r="B39" s="62">
        <f>[3]AUTO!F40</f>
        <v>209341</v>
      </c>
      <c r="C39" s="62">
        <f>[3]AUTO!K40</f>
        <v>0</v>
      </c>
      <c r="D39" s="62">
        <f>[3]AUTO!N40</f>
        <v>0</v>
      </c>
      <c r="E39" s="62">
        <f>[3]AUTO!S40</f>
        <v>0</v>
      </c>
      <c r="F39" s="62"/>
      <c r="G39" s="62">
        <f>[3]AUTO!AD40</f>
        <v>0</v>
      </c>
      <c r="H39" s="62">
        <f>[3]AUTO!AE40</f>
        <v>0</v>
      </c>
      <c r="I39" s="62">
        <f>[3]AUTO!AF40</f>
        <v>0</v>
      </c>
      <c r="J39" s="62">
        <f>[3]AUTO!AG40</f>
        <v>0</v>
      </c>
      <c r="K39" s="62">
        <f>[3]AUTO!AJ40</f>
        <v>0</v>
      </c>
      <c r="L39" s="62">
        <f>[3]AUTO!AM40</f>
        <v>0</v>
      </c>
      <c r="M39" s="62">
        <f>[3]AUTO!AQ40</f>
        <v>0</v>
      </c>
      <c r="N39" s="62">
        <f>[3]AUTO!AR40</f>
        <v>0</v>
      </c>
      <c r="O39" s="62">
        <f t="shared" si="6"/>
        <v>209341</v>
      </c>
    </row>
    <row r="40" spans="1:15" x14ac:dyDescent="0.3">
      <c r="A40" s="73" t="s">
        <v>129</v>
      </c>
      <c r="B40" s="62">
        <f>[3]AUTO!F41</f>
        <v>0</v>
      </c>
      <c r="C40" s="62">
        <f>[3]AUTO!K41</f>
        <v>0</v>
      </c>
      <c r="D40" s="62">
        <f>[3]AUTO!N41</f>
        <v>0</v>
      </c>
      <c r="E40" s="62">
        <f>[3]AUTO!S41</f>
        <v>0</v>
      </c>
      <c r="F40" s="62"/>
      <c r="G40" s="62">
        <f>[3]AUTO!AD41</f>
        <v>0</v>
      </c>
      <c r="H40" s="62">
        <f>[3]AUTO!AE41</f>
        <v>0</v>
      </c>
      <c r="I40" s="62">
        <f>[3]AUTO!AF41</f>
        <v>0</v>
      </c>
      <c r="J40" s="62">
        <f>[3]AUTO!AG41</f>
        <v>0</v>
      </c>
      <c r="K40" s="62">
        <f>[3]AUTO!AJ41</f>
        <v>0</v>
      </c>
      <c r="L40" s="62">
        <f>[3]AUTO!AM41</f>
        <v>0</v>
      </c>
      <c r="M40" s="62">
        <f>[3]AUTO!AQ41</f>
        <v>0</v>
      </c>
      <c r="N40" s="62">
        <f>[3]AUTO!AR41</f>
        <v>0</v>
      </c>
      <c r="O40" s="62">
        <f t="shared" si="6"/>
        <v>0</v>
      </c>
    </row>
    <row r="41" spans="1:15" x14ac:dyDescent="0.3">
      <c r="A41" s="73" t="s">
        <v>130</v>
      </c>
      <c r="B41" s="62">
        <f>[3]AUTO!F42</f>
        <v>785487</v>
      </c>
      <c r="C41" s="62">
        <f>[3]AUTO!K42</f>
        <v>0</v>
      </c>
      <c r="D41" s="62">
        <f>[3]AUTO!N42</f>
        <v>0</v>
      </c>
      <c r="E41" s="62">
        <f>[3]AUTO!S42</f>
        <v>0</v>
      </c>
      <c r="F41" s="62"/>
      <c r="G41" s="62">
        <f>[3]AUTO!AD42</f>
        <v>0</v>
      </c>
      <c r="H41" s="62">
        <f>[3]AUTO!AE42</f>
        <v>0</v>
      </c>
      <c r="I41" s="62">
        <f>[3]AUTO!AF42</f>
        <v>0</v>
      </c>
      <c r="J41" s="62">
        <f>[3]AUTO!AG42</f>
        <v>0</v>
      </c>
      <c r="K41" s="62">
        <f>[3]AUTO!AJ42</f>
        <v>0</v>
      </c>
      <c r="L41" s="62">
        <f>[3]AUTO!AM42</f>
        <v>0</v>
      </c>
      <c r="M41" s="62">
        <f>[3]AUTO!AQ42</f>
        <v>0</v>
      </c>
      <c r="N41" s="62">
        <f>[3]AUTO!AR42</f>
        <v>0</v>
      </c>
      <c r="O41" s="62">
        <f t="shared" si="6"/>
        <v>785487</v>
      </c>
    </row>
    <row r="42" spans="1:15" x14ac:dyDescent="0.3">
      <c r="A42" s="73" t="s">
        <v>131</v>
      </c>
      <c r="B42" s="62">
        <f>[3]AUTO!F43</f>
        <v>61651</v>
      </c>
      <c r="C42" s="62">
        <f>[3]AUTO!K43</f>
        <v>0</v>
      </c>
      <c r="D42" s="62">
        <f>[3]AUTO!N43</f>
        <v>0</v>
      </c>
      <c r="E42" s="62">
        <f>[3]AUTO!S43</f>
        <v>0</v>
      </c>
      <c r="F42" s="62"/>
      <c r="G42" s="62">
        <f>[3]AUTO!AD43</f>
        <v>0</v>
      </c>
      <c r="H42" s="62">
        <f>[3]AUTO!AE43</f>
        <v>0</v>
      </c>
      <c r="I42" s="62">
        <f>[3]AUTO!AF43</f>
        <v>0</v>
      </c>
      <c r="J42" s="62">
        <f>[3]AUTO!AG43</f>
        <v>0</v>
      </c>
      <c r="K42" s="62">
        <f>[3]AUTO!AJ43</f>
        <v>0</v>
      </c>
      <c r="L42" s="62">
        <f>[3]AUTO!AM43</f>
        <v>0</v>
      </c>
      <c r="M42" s="62">
        <f>[3]AUTO!AQ43</f>
        <v>0</v>
      </c>
      <c r="N42" s="62">
        <f>[3]AUTO!AR43</f>
        <v>0</v>
      </c>
      <c r="O42" s="62">
        <f t="shared" si="6"/>
        <v>61651</v>
      </c>
    </row>
    <row r="43" spans="1:15" x14ac:dyDescent="0.3">
      <c r="A43" s="73" t="s">
        <v>132</v>
      </c>
      <c r="B43" s="62">
        <f>[3]AUTO!F44</f>
        <v>756721</v>
      </c>
      <c r="C43" s="62">
        <f>[3]AUTO!K44</f>
        <v>0</v>
      </c>
      <c r="D43" s="62">
        <f>[3]AUTO!N44</f>
        <v>0</v>
      </c>
      <c r="E43" s="62">
        <f>[3]AUTO!S44</f>
        <v>0</v>
      </c>
      <c r="F43" s="62"/>
      <c r="G43" s="62">
        <f>[3]AUTO!AD44</f>
        <v>0</v>
      </c>
      <c r="H43" s="62">
        <f>[3]AUTO!AE44</f>
        <v>0</v>
      </c>
      <c r="I43" s="62">
        <f>[3]AUTO!AF44</f>
        <v>0</v>
      </c>
      <c r="J43" s="62">
        <f>[3]AUTO!AG44</f>
        <v>0</v>
      </c>
      <c r="K43" s="62">
        <f>[3]AUTO!AJ44</f>
        <v>0</v>
      </c>
      <c r="L43" s="62">
        <f>[3]AUTO!AM44</f>
        <v>0</v>
      </c>
      <c r="M43" s="62">
        <f>[3]AUTO!AQ44</f>
        <v>0</v>
      </c>
      <c r="N43" s="62">
        <f>[3]AUTO!AR44</f>
        <v>0</v>
      </c>
      <c r="O43" s="62">
        <f t="shared" si="6"/>
        <v>756721</v>
      </c>
    </row>
    <row r="44" spans="1:15" x14ac:dyDescent="0.3">
      <c r="A44" s="73" t="s">
        <v>133</v>
      </c>
      <c r="B44" s="62">
        <f>[3]AUTO!F45</f>
        <v>150190</v>
      </c>
      <c r="C44" s="62">
        <f>[3]AUTO!K45</f>
        <v>0</v>
      </c>
      <c r="D44" s="62">
        <f>[3]AUTO!N45</f>
        <v>0</v>
      </c>
      <c r="E44" s="62">
        <f>[3]AUTO!S45</f>
        <v>0</v>
      </c>
      <c r="F44" s="62"/>
      <c r="G44" s="62">
        <f>[3]AUTO!AD45</f>
        <v>0</v>
      </c>
      <c r="H44" s="62">
        <f>[3]AUTO!AE45</f>
        <v>0</v>
      </c>
      <c r="I44" s="62">
        <f>[3]AUTO!AF45</f>
        <v>0</v>
      </c>
      <c r="J44" s="62">
        <f>[3]AUTO!AG45</f>
        <v>0</v>
      </c>
      <c r="K44" s="62">
        <f>[3]AUTO!AJ45</f>
        <v>0</v>
      </c>
      <c r="L44" s="62">
        <f>[3]AUTO!AM45</f>
        <v>0</v>
      </c>
      <c r="M44" s="62">
        <f>[3]AUTO!AQ45</f>
        <v>0</v>
      </c>
      <c r="N44" s="62">
        <f>[3]AUTO!AR45</f>
        <v>0</v>
      </c>
      <c r="O44" s="62">
        <f t="shared" si="6"/>
        <v>150190</v>
      </c>
    </row>
    <row r="45" spans="1:15" x14ac:dyDescent="0.3">
      <c r="A45" s="73" t="s">
        <v>134</v>
      </c>
      <c r="B45" s="62">
        <f>[3]AUTO!F46</f>
        <v>60310</v>
      </c>
      <c r="C45" s="62">
        <f>[3]AUTO!K46</f>
        <v>0</v>
      </c>
      <c r="D45" s="62">
        <f>[3]AUTO!N46</f>
        <v>0</v>
      </c>
      <c r="E45" s="62">
        <f>[3]AUTO!S46</f>
        <v>0</v>
      </c>
      <c r="F45" s="62"/>
      <c r="G45" s="62">
        <f>[3]AUTO!AD46</f>
        <v>0</v>
      </c>
      <c r="H45" s="62">
        <f>[3]AUTO!AE46</f>
        <v>0</v>
      </c>
      <c r="I45" s="62">
        <f>[3]AUTO!AF46</f>
        <v>0</v>
      </c>
      <c r="J45" s="62">
        <f>[3]AUTO!AG46</f>
        <v>0</v>
      </c>
      <c r="K45" s="62">
        <f>[3]AUTO!AJ46</f>
        <v>1601</v>
      </c>
      <c r="L45" s="62">
        <f>[3]AUTO!AM46</f>
        <v>0</v>
      </c>
      <c r="M45" s="62">
        <f>[3]AUTO!AQ46</f>
        <v>0</v>
      </c>
      <c r="N45" s="62">
        <f>[3]AUTO!AR46</f>
        <v>0</v>
      </c>
      <c r="O45" s="62">
        <f t="shared" si="6"/>
        <v>61911</v>
      </c>
    </row>
    <row r="46" spans="1:15" x14ac:dyDescent="0.3">
      <c r="A46" s="73" t="s">
        <v>135</v>
      </c>
      <c r="B46" s="62">
        <f>[3]AUTO!F47</f>
        <v>20349</v>
      </c>
      <c r="C46" s="62">
        <f>[3]AUTO!K47</f>
        <v>0</v>
      </c>
      <c r="D46" s="62">
        <f>[3]AUTO!N47</f>
        <v>0</v>
      </c>
      <c r="E46" s="62">
        <f>[3]AUTO!S47</f>
        <v>0</v>
      </c>
      <c r="F46" s="62"/>
      <c r="G46" s="62">
        <f>[3]AUTO!AD47</f>
        <v>0</v>
      </c>
      <c r="H46" s="62">
        <f>[3]AUTO!AE47</f>
        <v>0</v>
      </c>
      <c r="I46" s="62">
        <f>[3]AUTO!AF47</f>
        <v>0</v>
      </c>
      <c r="J46" s="62">
        <f>[3]AUTO!AG47</f>
        <v>0</v>
      </c>
      <c r="K46" s="62">
        <f>[3]AUTO!AJ47</f>
        <v>0</v>
      </c>
      <c r="L46" s="62">
        <f>[3]AUTO!AM47</f>
        <v>0</v>
      </c>
      <c r="M46" s="62">
        <f>[3]AUTO!AQ47</f>
        <v>0</v>
      </c>
      <c r="N46" s="62">
        <f>[3]AUTO!AR47</f>
        <v>0</v>
      </c>
      <c r="O46" s="62">
        <f t="shared" si="6"/>
        <v>20349</v>
      </c>
    </row>
    <row r="47" spans="1:15" hidden="1" x14ac:dyDescent="0.3">
      <c r="A47" s="73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x14ac:dyDescent="0.3">
      <c r="A48" s="73" t="s">
        <v>136</v>
      </c>
      <c r="B48" s="141">
        <f t="shared" ref="B48:O48" si="7">SUM(B49:B52)+SUM(B55:B67)+SUM(B72:B87)</f>
        <v>322505</v>
      </c>
      <c r="C48" s="141">
        <f t="shared" si="7"/>
        <v>21614</v>
      </c>
      <c r="D48" s="141">
        <f t="shared" si="7"/>
        <v>0</v>
      </c>
      <c r="E48" s="141">
        <f t="shared" si="7"/>
        <v>2122864</v>
      </c>
      <c r="F48" s="141">
        <f t="shared" si="7"/>
        <v>0</v>
      </c>
      <c r="G48" s="141">
        <f t="shared" si="7"/>
        <v>0</v>
      </c>
      <c r="H48" s="141">
        <f t="shared" si="7"/>
        <v>0</v>
      </c>
      <c r="I48" s="141">
        <f t="shared" si="7"/>
        <v>0</v>
      </c>
      <c r="J48" s="141">
        <f t="shared" si="7"/>
        <v>0</v>
      </c>
      <c r="K48" s="141">
        <f t="shared" si="7"/>
        <v>21787</v>
      </c>
      <c r="L48" s="141">
        <f t="shared" si="7"/>
        <v>0</v>
      </c>
      <c r="M48" s="141">
        <f t="shared" si="7"/>
        <v>0</v>
      </c>
      <c r="N48" s="141">
        <f t="shared" si="7"/>
        <v>0</v>
      </c>
      <c r="O48" s="141">
        <f t="shared" si="7"/>
        <v>2488770</v>
      </c>
    </row>
    <row r="49" spans="1:15" hidden="1" x14ac:dyDescent="0.3">
      <c r="A49" s="73" t="s">
        <v>53</v>
      </c>
      <c r="B49" s="62">
        <f>[3]AUTO!F50</f>
        <v>0</v>
      </c>
      <c r="C49" s="62">
        <f>[3]AUTO!K50</f>
        <v>0</v>
      </c>
      <c r="D49" s="62">
        <f>[3]AUTO!N50</f>
        <v>0</v>
      </c>
      <c r="E49" s="62">
        <f>[3]AUTO!S50</f>
        <v>0</v>
      </c>
      <c r="F49" s="62"/>
      <c r="G49" s="62">
        <f>[3]AUTO!AD50</f>
        <v>0</v>
      </c>
      <c r="H49" s="62">
        <f>[3]AUTO!AE50</f>
        <v>0</v>
      </c>
      <c r="I49" s="62">
        <f>[3]AUTO!AF50</f>
        <v>0</v>
      </c>
      <c r="J49" s="62">
        <f>[3]AUTO!AG50</f>
        <v>0</v>
      </c>
      <c r="K49" s="62">
        <f>[3]AUTO!AJ50</f>
        <v>0</v>
      </c>
      <c r="L49" s="62">
        <f>[3]AUTO!AM50</f>
        <v>0</v>
      </c>
      <c r="M49" s="62">
        <f>[3]AUTO!AQ50</f>
        <v>0</v>
      </c>
      <c r="N49" s="62">
        <f>[3]AUTO!AR50</f>
        <v>0</v>
      </c>
      <c r="O49" s="62">
        <f>SUM(B49:N49)</f>
        <v>0</v>
      </c>
    </row>
    <row r="50" spans="1:15" x14ac:dyDescent="0.3">
      <c r="A50" s="73" t="s">
        <v>54</v>
      </c>
      <c r="B50" s="62">
        <f>[3]AUTO!F51</f>
        <v>2005</v>
      </c>
      <c r="C50" s="62">
        <f>[3]AUTO!K51</f>
        <v>0</v>
      </c>
      <c r="D50" s="62">
        <f>[3]AUTO!N51</f>
        <v>0</v>
      </c>
      <c r="E50" s="62">
        <f>[3]AUTO!S51</f>
        <v>0</v>
      </c>
      <c r="F50" s="62"/>
      <c r="G50" s="62">
        <f>[3]AUTO!AD51</f>
        <v>0</v>
      </c>
      <c r="H50" s="62">
        <f>[3]AUTO!AE51</f>
        <v>0</v>
      </c>
      <c r="I50" s="62">
        <f>[3]AUTO!AF51</f>
        <v>0</v>
      </c>
      <c r="J50" s="62">
        <f>[3]AUTO!AG51</f>
        <v>0</v>
      </c>
      <c r="K50" s="62">
        <f>[3]AUTO!AJ51</f>
        <v>0</v>
      </c>
      <c r="L50" s="62">
        <f>[3]AUTO!AM51</f>
        <v>0</v>
      </c>
      <c r="M50" s="62">
        <f>[3]AUTO!AQ51</f>
        <v>0</v>
      </c>
      <c r="N50" s="62">
        <f>[3]AUTO!AR51</f>
        <v>0</v>
      </c>
      <c r="O50" s="62">
        <f>SUM(B50:N50)</f>
        <v>2005</v>
      </c>
    </row>
    <row r="51" spans="1:15" x14ac:dyDescent="0.3">
      <c r="A51" s="73" t="s">
        <v>55</v>
      </c>
      <c r="B51" s="62">
        <f>[3]AUTO!F52</f>
        <v>2520</v>
      </c>
      <c r="C51" s="62">
        <f>[3]AUTO!K52</f>
        <v>1501</v>
      </c>
      <c r="D51" s="62">
        <f>[3]AUTO!N52</f>
        <v>0</v>
      </c>
      <c r="E51" s="62">
        <f>[3]AUTO!S52</f>
        <v>0</v>
      </c>
      <c r="F51" s="62"/>
      <c r="G51" s="62">
        <f>[3]AUTO!AD52</f>
        <v>0</v>
      </c>
      <c r="H51" s="62">
        <f>[3]AUTO!AE52</f>
        <v>0</v>
      </c>
      <c r="I51" s="62">
        <f>[3]AUTO!AF52</f>
        <v>0</v>
      </c>
      <c r="J51" s="62">
        <f>[3]AUTO!AG52</f>
        <v>0</v>
      </c>
      <c r="K51" s="62">
        <f>[3]AUTO!AJ52</f>
        <v>0</v>
      </c>
      <c r="L51" s="62">
        <f>[3]AUTO!AM52</f>
        <v>0</v>
      </c>
      <c r="M51" s="62">
        <f>[3]AUTO!AQ52</f>
        <v>0</v>
      </c>
      <c r="N51" s="62">
        <f>[3]AUTO!AR52</f>
        <v>0</v>
      </c>
      <c r="O51" s="62">
        <f>SUM(B51:N51)</f>
        <v>4021</v>
      </c>
    </row>
    <row r="52" spans="1:15" ht="14.25" customHeight="1" x14ac:dyDescent="0.3">
      <c r="A52" s="73" t="s">
        <v>56</v>
      </c>
      <c r="B52" s="62">
        <f t="shared" ref="B52:M52" si="8">+B53+B54</f>
        <v>23322</v>
      </c>
      <c r="C52" s="62">
        <f t="shared" si="8"/>
        <v>0</v>
      </c>
      <c r="D52" s="62">
        <f t="shared" si="8"/>
        <v>0</v>
      </c>
      <c r="E52" s="62">
        <f t="shared" si="8"/>
        <v>1111337</v>
      </c>
      <c r="F52" s="62"/>
      <c r="G52" s="62">
        <f t="shared" si="8"/>
        <v>0</v>
      </c>
      <c r="H52" s="62">
        <f t="shared" si="8"/>
        <v>0</v>
      </c>
      <c r="I52" s="62">
        <f t="shared" si="8"/>
        <v>0</v>
      </c>
      <c r="J52" s="62">
        <f t="shared" si="8"/>
        <v>0</v>
      </c>
      <c r="K52" s="62">
        <f t="shared" si="8"/>
        <v>21787</v>
      </c>
      <c r="L52" s="62">
        <f t="shared" si="8"/>
        <v>0</v>
      </c>
      <c r="M52" s="62">
        <f t="shared" si="8"/>
        <v>0</v>
      </c>
      <c r="N52" s="62">
        <f>+N53+N54</f>
        <v>0</v>
      </c>
      <c r="O52" s="62">
        <f>+O53+O54</f>
        <v>1156446</v>
      </c>
    </row>
    <row r="53" spans="1:15" ht="15" hidden="1" customHeight="1" x14ac:dyDescent="0.3">
      <c r="A53" s="73" t="s">
        <v>137</v>
      </c>
      <c r="B53" s="62">
        <f>[3]AUTO!F54</f>
        <v>8006</v>
      </c>
      <c r="C53" s="62">
        <f>[3]AUTO!K54</f>
        <v>0</v>
      </c>
      <c r="D53" s="62">
        <f>[3]AUTO!N54</f>
        <v>0</v>
      </c>
      <c r="E53" s="62">
        <f>[3]AUTO!S54</f>
        <v>1111337</v>
      </c>
      <c r="F53" s="62"/>
      <c r="G53" s="62">
        <f>[3]AUTO!AD54</f>
        <v>0</v>
      </c>
      <c r="H53" s="62">
        <f>[3]AUTO!AE54</f>
        <v>0</v>
      </c>
      <c r="I53" s="62">
        <f>[3]AUTO!AF54</f>
        <v>0</v>
      </c>
      <c r="J53" s="62">
        <f>[3]AUTO!AG54</f>
        <v>0</v>
      </c>
      <c r="K53" s="62">
        <f>[3]AUTO!AJ54</f>
        <v>21787</v>
      </c>
      <c r="L53" s="62">
        <f>[3]AUTO!AM54</f>
        <v>0</v>
      </c>
      <c r="M53" s="62">
        <f>[3]AUTO!AQ54</f>
        <v>0</v>
      </c>
      <c r="N53" s="62">
        <f>[3]AUTO!AR54</f>
        <v>0</v>
      </c>
      <c r="O53" s="62">
        <f>SUM(B53:N53)</f>
        <v>1141130</v>
      </c>
    </row>
    <row r="54" spans="1:15" ht="13.5" hidden="1" customHeight="1" x14ac:dyDescent="0.3">
      <c r="A54" s="73" t="s">
        <v>138</v>
      </c>
      <c r="B54" s="62">
        <f>[3]AUTO!F55</f>
        <v>15316</v>
      </c>
      <c r="C54" s="62">
        <f>[3]AUTO!K55</f>
        <v>0</v>
      </c>
      <c r="D54" s="62">
        <f>[3]AUTO!N55</f>
        <v>0</v>
      </c>
      <c r="E54" s="62">
        <f>[3]AUTO!S55</f>
        <v>0</v>
      </c>
      <c r="F54" s="62"/>
      <c r="G54" s="62">
        <f>[3]AUTO!AD55</f>
        <v>0</v>
      </c>
      <c r="H54" s="62">
        <f>[3]AUTO!AE55</f>
        <v>0</v>
      </c>
      <c r="I54" s="62">
        <f>[3]AUTO!AF55</f>
        <v>0</v>
      </c>
      <c r="J54" s="62">
        <f>[3]AUTO!AG55</f>
        <v>0</v>
      </c>
      <c r="K54" s="62">
        <f>[3]AUTO!AJ55</f>
        <v>0</v>
      </c>
      <c r="L54" s="62">
        <f>[3]AUTO!AM55</f>
        <v>0</v>
      </c>
      <c r="M54" s="62">
        <f>[3]AUTO!AQ55</f>
        <v>0</v>
      </c>
      <c r="N54" s="62">
        <f>[3]AUTO!AR55</f>
        <v>0</v>
      </c>
      <c r="O54" s="62">
        <f>SUM(B54:N54)</f>
        <v>15316</v>
      </c>
    </row>
    <row r="55" spans="1:15" x14ac:dyDescent="0.3">
      <c r="A55" s="73" t="s">
        <v>59</v>
      </c>
      <c r="B55" s="62">
        <f>[3]AUTO!F56</f>
        <v>2269</v>
      </c>
      <c r="C55" s="62">
        <f>[3]AUTO!K56</f>
        <v>0</v>
      </c>
      <c r="D55" s="62">
        <f>[3]AUTO!N56</f>
        <v>0</v>
      </c>
      <c r="E55" s="62">
        <f>[3]AUTO!S56</f>
        <v>0</v>
      </c>
      <c r="F55" s="62"/>
      <c r="G55" s="62">
        <f>[3]AUTO!AD56</f>
        <v>0</v>
      </c>
      <c r="H55" s="62">
        <f>[3]AUTO!AE56</f>
        <v>0</v>
      </c>
      <c r="I55" s="62">
        <f>[3]AUTO!AF56</f>
        <v>0</v>
      </c>
      <c r="J55" s="62">
        <f>[3]AUTO!AG56</f>
        <v>0</v>
      </c>
      <c r="K55" s="62">
        <f>[3]AUTO!AJ56</f>
        <v>0</v>
      </c>
      <c r="L55" s="62">
        <f>[3]AUTO!AM56</f>
        <v>0</v>
      </c>
      <c r="M55" s="62">
        <f>[3]AUTO!AQ56</f>
        <v>0</v>
      </c>
      <c r="N55" s="62">
        <f>[3]AUTO!AR56</f>
        <v>0</v>
      </c>
      <c r="O55" s="62">
        <f>SUM(B55:N55)</f>
        <v>2269</v>
      </c>
    </row>
    <row r="56" spans="1:15" x14ac:dyDescent="0.3">
      <c r="A56" s="73" t="s">
        <v>60</v>
      </c>
      <c r="B56" s="62">
        <f>[3]AUTO!F57</f>
        <v>3784</v>
      </c>
      <c r="C56" s="62">
        <f>[3]AUTO!K57</f>
        <v>0</v>
      </c>
      <c r="D56" s="62">
        <f>[3]AUTO!N57</f>
        <v>0</v>
      </c>
      <c r="E56" s="62">
        <f>[3]AUTO!S57</f>
        <v>77000</v>
      </c>
      <c r="F56" s="62"/>
      <c r="G56" s="62">
        <f>[3]AUTO!AD57</f>
        <v>0</v>
      </c>
      <c r="H56" s="62">
        <f>[3]AUTO!AE57</f>
        <v>0</v>
      </c>
      <c r="I56" s="62">
        <f>[3]AUTO!AF57</f>
        <v>0</v>
      </c>
      <c r="J56" s="62">
        <f>[3]AUTO!AG57</f>
        <v>0</v>
      </c>
      <c r="K56" s="62">
        <f>[3]AUTO!AJ57</f>
        <v>0</v>
      </c>
      <c r="L56" s="62">
        <f>[3]AUTO!AM57</f>
        <v>0</v>
      </c>
      <c r="M56" s="62">
        <f>[3]AUTO!AQ57</f>
        <v>0</v>
      </c>
      <c r="N56" s="62">
        <f>[3]AUTO!AR57</f>
        <v>0</v>
      </c>
      <c r="O56" s="62">
        <f>SUM(B56:N56)</f>
        <v>80784</v>
      </c>
    </row>
    <row r="57" spans="1:15" x14ac:dyDescent="0.3">
      <c r="A57" s="73" t="s">
        <v>61</v>
      </c>
      <c r="B57" s="62">
        <f>[3]AUTO!F58</f>
        <v>10245</v>
      </c>
      <c r="C57" s="62">
        <f>[3]AUTO!K58</f>
        <v>0</v>
      </c>
      <c r="D57" s="62">
        <f>[3]AUTO!N58</f>
        <v>0</v>
      </c>
      <c r="E57" s="62">
        <f>[3]AUTO!S58</f>
        <v>0</v>
      </c>
      <c r="F57" s="62"/>
      <c r="G57" s="62">
        <f>[3]AUTO!AD58</f>
        <v>0</v>
      </c>
      <c r="H57" s="62">
        <f>[3]AUTO!AE58</f>
        <v>0</v>
      </c>
      <c r="I57" s="62">
        <f>[3]AUTO!AF58</f>
        <v>0</v>
      </c>
      <c r="J57" s="62">
        <f>[3]AUTO!AG58</f>
        <v>0</v>
      </c>
      <c r="K57" s="62">
        <f>[3]AUTO!AJ58</f>
        <v>0</v>
      </c>
      <c r="L57" s="62">
        <f>[3]AUTO!AM58</f>
        <v>0</v>
      </c>
      <c r="M57" s="62">
        <f>[3]AUTO!AQ58</f>
        <v>0</v>
      </c>
      <c r="N57" s="62">
        <f>[3]AUTO!AR58</f>
        <v>0</v>
      </c>
      <c r="O57" s="62">
        <f>SUM(B57:N57)</f>
        <v>10245</v>
      </c>
    </row>
    <row r="58" spans="1:15" x14ac:dyDescent="0.3">
      <c r="A58" s="73" t="s">
        <v>62</v>
      </c>
      <c r="B58" s="62">
        <f>[3]AUTO!F59</f>
        <v>796</v>
      </c>
      <c r="C58" s="62">
        <f>[3]AUTO!K59</f>
        <v>0</v>
      </c>
      <c r="D58" s="62">
        <f>[3]AUTO!N59</f>
        <v>0</v>
      </c>
      <c r="E58" s="62">
        <f>[3]AUTO!S59</f>
        <v>52928</v>
      </c>
      <c r="F58" s="62"/>
      <c r="G58" s="62">
        <f>[3]AUTO!AD59</f>
        <v>0</v>
      </c>
      <c r="H58" s="62">
        <f>[3]AUTO!AE59</f>
        <v>0</v>
      </c>
      <c r="I58" s="62">
        <f>[3]AUTO!AF59</f>
        <v>0</v>
      </c>
      <c r="J58" s="62">
        <f>[3]AUTO!AG59</f>
        <v>0</v>
      </c>
      <c r="K58" s="62">
        <f>[3]AUTO!AJ59</f>
        <v>0</v>
      </c>
      <c r="L58" s="62">
        <f>[3]AUTO!AM59</f>
        <v>0</v>
      </c>
      <c r="M58" s="62">
        <f>[3]AUTO!AQ59</f>
        <v>0</v>
      </c>
      <c r="N58" s="62">
        <f>[3]AUTO!AR59</f>
        <v>0</v>
      </c>
      <c r="O58" s="62">
        <f t="shared" ref="O58:O66" si="9">SUM(B58:N58)</f>
        <v>53724</v>
      </c>
    </row>
    <row r="59" spans="1:15" x14ac:dyDescent="0.3">
      <c r="A59" s="73" t="s">
        <v>220</v>
      </c>
      <c r="B59" s="62">
        <f>[3]AUTO!F60</f>
        <v>2881</v>
      </c>
      <c r="C59" s="62">
        <f>[3]AUTO!K60</f>
        <v>0</v>
      </c>
      <c r="D59" s="62">
        <f>[3]AUTO!N60</f>
        <v>0</v>
      </c>
      <c r="E59" s="62">
        <f>[3]AUTO!S60</f>
        <v>0</v>
      </c>
      <c r="F59" s="62"/>
      <c r="G59" s="62">
        <f>[3]AUTO!AD60</f>
        <v>0</v>
      </c>
      <c r="H59" s="62">
        <f>[3]AUTO!AE60</f>
        <v>0</v>
      </c>
      <c r="I59" s="62">
        <f>[3]AUTO!AF60</f>
        <v>0</v>
      </c>
      <c r="J59" s="62">
        <f>[3]AUTO!AG60</f>
        <v>0</v>
      </c>
      <c r="K59" s="62">
        <f>[3]AUTO!AJ60</f>
        <v>0</v>
      </c>
      <c r="L59" s="62">
        <f>[3]AUTO!AM60</f>
        <v>0</v>
      </c>
      <c r="M59" s="62">
        <f>[3]AUTO!AQ60</f>
        <v>0</v>
      </c>
      <c r="N59" s="62">
        <f>[3]AUTO!AR60</f>
        <v>0</v>
      </c>
      <c r="O59" s="62">
        <f t="shared" si="9"/>
        <v>2881</v>
      </c>
    </row>
    <row r="60" spans="1:15" x14ac:dyDescent="0.3">
      <c r="A60" s="73" t="s">
        <v>63</v>
      </c>
      <c r="B60" s="62">
        <f>[3]AUTO!F61</f>
        <v>4832</v>
      </c>
      <c r="C60" s="62">
        <f>[3]AUTO!K61</f>
        <v>0</v>
      </c>
      <c r="D60" s="62">
        <f>[3]AUTO!N61</f>
        <v>0</v>
      </c>
      <c r="E60" s="62">
        <f>[3]AUTO!S61</f>
        <v>10830</v>
      </c>
      <c r="F60" s="62"/>
      <c r="G60" s="62">
        <f>[3]AUTO!AD61</f>
        <v>0</v>
      </c>
      <c r="H60" s="62">
        <f>[3]AUTO!AE61</f>
        <v>0</v>
      </c>
      <c r="I60" s="62">
        <f>[3]AUTO!AF61</f>
        <v>0</v>
      </c>
      <c r="J60" s="62">
        <f>[3]AUTO!AG61</f>
        <v>0</v>
      </c>
      <c r="K60" s="62">
        <f>[3]AUTO!AJ61</f>
        <v>0</v>
      </c>
      <c r="L60" s="62">
        <f>[3]AUTO!AM61</f>
        <v>0</v>
      </c>
      <c r="M60" s="62">
        <f>[3]AUTO!AQ61</f>
        <v>0</v>
      </c>
      <c r="N60" s="62">
        <f>[3]AUTO!AR61</f>
        <v>0</v>
      </c>
      <c r="O60" s="62">
        <f t="shared" si="9"/>
        <v>15662</v>
      </c>
    </row>
    <row r="61" spans="1:15" x14ac:dyDescent="0.3">
      <c r="A61" s="73" t="s">
        <v>178</v>
      </c>
      <c r="B61" s="62">
        <f>[3]AUTO!F62</f>
        <v>3236</v>
      </c>
      <c r="C61" s="62">
        <f>[3]AUTO!K62</f>
        <v>0</v>
      </c>
      <c r="D61" s="62">
        <f>[3]AUTO!N62</f>
        <v>0</v>
      </c>
      <c r="E61" s="62">
        <f>[3]AUTO!S62</f>
        <v>0</v>
      </c>
      <c r="F61" s="62"/>
      <c r="G61" s="62">
        <f>[3]AUTO!AD62</f>
        <v>0</v>
      </c>
      <c r="H61" s="62">
        <f>[3]AUTO!AE62</f>
        <v>0</v>
      </c>
      <c r="I61" s="62">
        <f>[3]AUTO!AF62</f>
        <v>0</v>
      </c>
      <c r="J61" s="62">
        <f>[3]AUTO!AG62</f>
        <v>0</v>
      </c>
      <c r="K61" s="62">
        <f>[3]AUTO!AJ62</f>
        <v>0</v>
      </c>
      <c r="L61" s="62">
        <f>[3]AUTO!AM62</f>
        <v>0</v>
      </c>
      <c r="M61" s="62">
        <f>[3]AUTO!AQ62</f>
        <v>0</v>
      </c>
      <c r="N61" s="62">
        <f>[3]AUTO!AR62</f>
        <v>0</v>
      </c>
      <c r="O61" s="62">
        <f t="shared" si="9"/>
        <v>3236</v>
      </c>
    </row>
    <row r="62" spans="1:15" x14ac:dyDescent="0.3">
      <c r="A62" s="73" t="s">
        <v>64</v>
      </c>
      <c r="B62" s="62">
        <f>[3]AUTO!F63</f>
        <v>18028</v>
      </c>
      <c r="C62" s="62">
        <f>[3]AUTO!K63</f>
        <v>0</v>
      </c>
      <c r="D62" s="62">
        <f>[3]AUTO!N63</f>
        <v>0</v>
      </c>
      <c r="E62" s="62">
        <f>[3]AUTO!S63</f>
        <v>134968</v>
      </c>
      <c r="F62" s="62"/>
      <c r="G62" s="62">
        <f>[3]AUTO!AD63</f>
        <v>0</v>
      </c>
      <c r="H62" s="62">
        <f>[3]AUTO!AE63</f>
        <v>0</v>
      </c>
      <c r="I62" s="62">
        <f>[3]AUTO!AF63</f>
        <v>0</v>
      </c>
      <c r="J62" s="62">
        <f>[3]AUTO!AG63</f>
        <v>0</v>
      </c>
      <c r="K62" s="62">
        <f>[3]AUTO!AJ63</f>
        <v>0</v>
      </c>
      <c r="L62" s="62">
        <f>[3]AUTO!AM63</f>
        <v>0</v>
      </c>
      <c r="M62" s="62">
        <f>[3]AUTO!AQ63</f>
        <v>0</v>
      </c>
      <c r="N62" s="62">
        <f>[3]AUTO!AR63</f>
        <v>0</v>
      </c>
      <c r="O62" s="62">
        <f t="shared" si="9"/>
        <v>152996</v>
      </c>
    </row>
    <row r="63" spans="1:15" x14ac:dyDescent="0.3">
      <c r="A63" s="73" t="s">
        <v>65</v>
      </c>
      <c r="B63" s="62">
        <f>[3]AUTO!F64</f>
        <v>3356</v>
      </c>
      <c r="C63" s="62">
        <f>[3]AUTO!K64</f>
        <v>0</v>
      </c>
      <c r="D63" s="62">
        <f>[3]AUTO!N64</f>
        <v>0</v>
      </c>
      <c r="E63" s="62">
        <f>[3]AUTO!S64</f>
        <v>0</v>
      </c>
      <c r="F63" s="62"/>
      <c r="G63" s="62">
        <f>[3]AUTO!AD64</f>
        <v>0</v>
      </c>
      <c r="H63" s="62">
        <f>[3]AUTO!AE64</f>
        <v>0</v>
      </c>
      <c r="I63" s="62">
        <f>[3]AUTO!AF64</f>
        <v>0</v>
      </c>
      <c r="J63" s="62">
        <f>[3]AUTO!AG64</f>
        <v>0</v>
      </c>
      <c r="K63" s="62">
        <f>[3]AUTO!AJ64</f>
        <v>0</v>
      </c>
      <c r="L63" s="62">
        <f>[3]AUTO!AM64</f>
        <v>0</v>
      </c>
      <c r="M63" s="62">
        <f>[3]AUTO!AQ64</f>
        <v>0</v>
      </c>
      <c r="N63" s="62">
        <f>[3]AUTO!AR64</f>
        <v>0</v>
      </c>
      <c r="O63" s="62">
        <f t="shared" si="9"/>
        <v>3356</v>
      </c>
    </row>
    <row r="64" spans="1:15" x14ac:dyDescent="0.3">
      <c r="A64" s="73" t="s">
        <v>66</v>
      </c>
      <c r="B64" s="62">
        <f>[3]AUTO!F65</f>
        <v>3386</v>
      </c>
      <c r="C64" s="62">
        <f>[3]AUTO!K65</f>
        <v>0</v>
      </c>
      <c r="D64" s="62">
        <f>[3]AUTO!N65</f>
        <v>0</v>
      </c>
      <c r="E64" s="62">
        <f>[3]AUTO!S65</f>
        <v>0</v>
      </c>
      <c r="F64" s="62"/>
      <c r="G64" s="62">
        <f>[3]AUTO!AD65</f>
        <v>0</v>
      </c>
      <c r="H64" s="62">
        <f>[3]AUTO!AE65</f>
        <v>0</v>
      </c>
      <c r="I64" s="62">
        <f>[3]AUTO!AF65</f>
        <v>0</v>
      </c>
      <c r="J64" s="62">
        <f>[3]AUTO!AG65</f>
        <v>0</v>
      </c>
      <c r="K64" s="62">
        <f>[3]AUTO!AJ65</f>
        <v>0</v>
      </c>
      <c r="L64" s="62">
        <f>[3]AUTO!AM65</f>
        <v>0</v>
      </c>
      <c r="M64" s="62">
        <f>[3]AUTO!AQ65</f>
        <v>0</v>
      </c>
      <c r="N64" s="62">
        <f>[3]AUTO!AR65</f>
        <v>0</v>
      </c>
      <c r="O64" s="62">
        <f t="shared" si="9"/>
        <v>3386</v>
      </c>
    </row>
    <row r="65" spans="1:15" x14ac:dyDescent="0.3">
      <c r="A65" s="73" t="s">
        <v>67</v>
      </c>
      <c r="B65" s="62">
        <f>[3]AUTO!F66</f>
        <v>1588</v>
      </c>
      <c r="C65" s="62">
        <f>[3]AUTO!K66</f>
        <v>0</v>
      </c>
      <c r="D65" s="62">
        <f>[3]AUTO!N66</f>
        <v>0</v>
      </c>
      <c r="E65" s="62">
        <f>[3]AUTO!S66</f>
        <v>55055</v>
      </c>
      <c r="F65" s="62"/>
      <c r="G65" s="62">
        <f>[3]AUTO!AD66</f>
        <v>0</v>
      </c>
      <c r="H65" s="62">
        <f>[3]AUTO!AE66</f>
        <v>0</v>
      </c>
      <c r="I65" s="62">
        <f>[3]AUTO!AF66</f>
        <v>0</v>
      </c>
      <c r="J65" s="62">
        <f>[3]AUTO!AG66</f>
        <v>0</v>
      </c>
      <c r="K65" s="62">
        <f>[3]AUTO!AJ66</f>
        <v>0</v>
      </c>
      <c r="L65" s="62">
        <f>[3]AUTO!AM66</f>
        <v>0</v>
      </c>
      <c r="M65" s="62">
        <f>[3]AUTO!AQ66</f>
        <v>0</v>
      </c>
      <c r="N65" s="62">
        <f>[3]AUTO!AR66</f>
        <v>0</v>
      </c>
      <c r="O65" s="62">
        <f t="shared" si="9"/>
        <v>56643</v>
      </c>
    </row>
    <row r="66" spans="1:15" x14ac:dyDescent="0.3">
      <c r="A66" s="73" t="s">
        <v>68</v>
      </c>
      <c r="B66" s="62">
        <f>[3]AUTO!F67</f>
        <v>1419</v>
      </c>
      <c r="C66" s="62">
        <f>[3]AUTO!K67</f>
        <v>2698</v>
      </c>
      <c r="D66" s="62">
        <f>[3]AUTO!N67</f>
        <v>0</v>
      </c>
      <c r="E66" s="62">
        <f>[3]AUTO!S67</f>
        <v>0</v>
      </c>
      <c r="F66" s="62"/>
      <c r="G66" s="62">
        <f>[3]AUTO!AD67</f>
        <v>0</v>
      </c>
      <c r="H66" s="62">
        <f>[3]AUTO!AE67</f>
        <v>0</v>
      </c>
      <c r="I66" s="62">
        <f>[3]AUTO!AF67</f>
        <v>0</v>
      </c>
      <c r="J66" s="62">
        <f>[3]AUTO!AG67</f>
        <v>0</v>
      </c>
      <c r="K66" s="62">
        <f>[3]AUTO!AJ67</f>
        <v>0</v>
      </c>
      <c r="L66" s="62">
        <f>[3]AUTO!AM67</f>
        <v>0</v>
      </c>
      <c r="M66" s="62">
        <f>[3]AUTO!AQ67</f>
        <v>0</v>
      </c>
      <c r="N66" s="62">
        <f>[3]AUTO!AR67</f>
        <v>0</v>
      </c>
      <c r="O66" s="62">
        <f t="shared" si="9"/>
        <v>4117</v>
      </c>
    </row>
    <row r="67" spans="1:15" x14ac:dyDescent="0.3">
      <c r="A67" s="18" t="s">
        <v>69</v>
      </c>
      <c r="B67" s="141">
        <f t="shared" ref="B67:N67" si="10">SUM(B68:B71)</f>
        <v>15332</v>
      </c>
      <c r="C67" s="141">
        <f t="shared" si="10"/>
        <v>0</v>
      </c>
      <c r="D67" s="141">
        <f t="shared" si="10"/>
        <v>0</v>
      </c>
      <c r="E67" s="141">
        <f t="shared" si="10"/>
        <v>667449</v>
      </c>
      <c r="F67" s="141"/>
      <c r="G67" s="141">
        <f t="shared" si="10"/>
        <v>0</v>
      </c>
      <c r="H67" s="141">
        <f t="shared" si="10"/>
        <v>0</v>
      </c>
      <c r="I67" s="141">
        <f t="shared" si="10"/>
        <v>0</v>
      </c>
      <c r="J67" s="141">
        <f t="shared" si="10"/>
        <v>0</v>
      </c>
      <c r="K67" s="141">
        <f t="shared" si="10"/>
        <v>0</v>
      </c>
      <c r="L67" s="141">
        <f t="shared" si="10"/>
        <v>0</v>
      </c>
      <c r="M67" s="141">
        <f t="shared" si="10"/>
        <v>0</v>
      </c>
      <c r="N67" s="141">
        <f t="shared" si="10"/>
        <v>0</v>
      </c>
      <c r="O67" s="141">
        <f>SUM(O68:O71)</f>
        <v>682781</v>
      </c>
    </row>
    <row r="68" spans="1:15" x14ac:dyDescent="0.3">
      <c r="A68" s="18" t="s">
        <v>70</v>
      </c>
      <c r="B68" s="62">
        <f>[3]AUTO!F69</f>
        <v>1540</v>
      </c>
      <c r="C68" s="62">
        <f>[3]AUTO!K69</f>
        <v>0</v>
      </c>
      <c r="D68" s="62">
        <f>[3]AUTO!N69</f>
        <v>0</v>
      </c>
      <c r="E68" s="62">
        <f>[3]AUTO!S69</f>
        <v>667449</v>
      </c>
      <c r="F68" s="62"/>
      <c r="G68" s="62">
        <f>[3]AUTO!AD69</f>
        <v>0</v>
      </c>
      <c r="H68" s="62">
        <f>[3]AUTO!AE69</f>
        <v>0</v>
      </c>
      <c r="I68" s="62">
        <f>[3]AUTO!AF69</f>
        <v>0</v>
      </c>
      <c r="J68" s="62">
        <f>[3]AUTO!AG69</f>
        <v>0</v>
      </c>
      <c r="K68" s="62">
        <f>[3]AUTO!AJ69</f>
        <v>0</v>
      </c>
      <c r="L68" s="62">
        <f>[3]AUTO!AM69</f>
        <v>0</v>
      </c>
      <c r="M68" s="62">
        <f>[3]AUTO!AQ69</f>
        <v>0</v>
      </c>
      <c r="N68" s="62">
        <f>[3]AUTO!AR69</f>
        <v>0</v>
      </c>
      <c r="O68" s="62">
        <f t="shared" ref="O68:O87" si="11">SUM(B68:N68)</f>
        <v>668989</v>
      </c>
    </row>
    <row r="69" spans="1:15" x14ac:dyDescent="0.3">
      <c r="A69" s="18" t="s">
        <v>71</v>
      </c>
      <c r="B69" s="62">
        <f>[3]AUTO!F70</f>
        <v>4660</v>
      </c>
      <c r="C69" s="62">
        <f>[3]AUTO!K70</f>
        <v>0</v>
      </c>
      <c r="D69" s="62">
        <f>[3]AUTO!N70</f>
        <v>0</v>
      </c>
      <c r="E69" s="62">
        <f>[3]AUTO!S70</f>
        <v>0</v>
      </c>
      <c r="F69" s="62"/>
      <c r="G69" s="62">
        <f>[3]AUTO!AD70</f>
        <v>0</v>
      </c>
      <c r="H69" s="62">
        <f>[3]AUTO!AE70</f>
        <v>0</v>
      </c>
      <c r="I69" s="62">
        <f>[3]AUTO!AF70</f>
        <v>0</v>
      </c>
      <c r="J69" s="62">
        <f>[3]AUTO!AG70</f>
        <v>0</v>
      </c>
      <c r="K69" s="62">
        <f>[3]AUTO!AJ70</f>
        <v>0</v>
      </c>
      <c r="L69" s="62">
        <f>[3]AUTO!AM70</f>
        <v>0</v>
      </c>
      <c r="M69" s="62">
        <f>[3]AUTO!AQ70</f>
        <v>0</v>
      </c>
      <c r="N69" s="62">
        <f>[3]AUTO!AR70</f>
        <v>0</v>
      </c>
      <c r="O69" s="62">
        <f t="shared" si="11"/>
        <v>4660</v>
      </c>
    </row>
    <row r="70" spans="1:15" x14ac:dyDescent="0.3">
      <c r="A70" s="18" t="s">
        <v>72</v>
      </c>
      <c r="B70" s="62">
        <f>[3]AUTO!F71</f>
        <v>4872</v>
      </c>
      <c r="C70" s="62">
        <f>[3]AUTO!K71</f>
        <v>0</v>
      </c>
      <c r="D70" s="62">
        <f>[3]AUTO!N71</f>
        <v>0</v>
      </c>
      <c r="E70" s="62">
        <f>[3]AUTO!S71</f>
        <v>0</v>
      </c>
      <c r="F70" s="62"/>
      <c r="G70" s="62">
        <f>[3]AUTO!AD71</f>
        <v>0</v>
      </c>
      <c r="H70" s="62">
        <f>[3]AUTO!AE71</f>
        <v>0</v>
      </c>
      <c r="I70" s="62">
        <f>[3]AUTO!AF71</f>
        <v>0</v>
      </c>
      <c r="J70" s="62">
        <f>[3]AUTO!AG71</f>
        <v>0</v>
      </c>
      <c r="K70" s="62">
        <f>[3]AUTO!AJ71</f>
        <v>0</v>
      </c>
      <c r="L70" s="62">
        <f>[3]AUTO!AM71</f>
        <v>0</v>
      </c>
      <c r="M70" s="62">
        <f>[3]AUTO!AQ71</f>
        <v>0</v>
      </c>
      <c r="N70" s="62">
        <f>[3]AUTO!AR71</f>
        <v>0</v>
      </c>
      <c r="O70" s="62">
        <f t="shared" si="11"/>
        <v>4872</v>
      </c>
    </row>
    <row r="71" spans="1:15" x14ac:dyDescent="0.3">
      <c r="A71" s="18" t="s">
        <v>73</v>
      </c>
      <c r="B71" s="62">
        <f>[3]AUTO!F72</f>
        <v>4260</v>
      </c>
      <c r="C71" s="62">
        <f>[3]AUTO!K72</f>
        <v>0</v>
      </c>
      <c r="D71" s="62">
        <f>[3]AUTO!N72</f>
        <v>0</v>
      </c>
      <c r="E71" s="62">
        <f>[3]AUTO!S72</f>
        <v>0</v>
      </c>
      <c r="F71" s="62"/>
      <c r="G71" s="62">
        <f>[3]AUTO!AD72</f>
        <v>0</v>
      </c>
      <c r="H71" s="62">
        <f>[3]AUTO!AE72</f>
        <v>0</v>
      </c>
      <c r="I71" s="62">
        <f>[3]AUTO!AF72</f>
        <v>0</v>
      </c>
      <c r="J71" s="62">
        <f>[3]AUTO!AG72</f>
        <v>0</v>
      </c>
      <c r="K71" s="62">
        <f>[3]AUTO!AJ72</f>
        <v>0</v>
      </c>
      <c r="L71" s="62">
        <f>[3]AUTO!AM72</f>
        <v>0</v>
      </c>
      <c r="M71" s="62">
        <f>[3]AUTO!AQ72</f>
        <v>0</v>
      </c>
      <c r="N71" s="62">
        <f>[3]AUTO!AR72</f>
        <v>0</v>
      </c>
      <c r="O71" s="62">
        <f t="shared" si="11"/>
        <v>4260</v>
      </c>
    </row>
    <row r="72" spans="1:15" x14ac:dyDescent="0.3">
      <c r="A72" s="18" t="s">
        <v>74</v>
      </c>
      <c r="B72" s="62">
        <f>[3]AUTO!F73</f>
        <v>47467</v>
      </c>
      <c r="C72" s="62">
        <f>[3]AUTO!K73</f>
        <v>0</v>
      </c>
      <c r="D72" s="62">
        <f>[3]AUTO!N73</f>
        <v>0</v>
      </c>
      <c r="E72" s="62">
        <f>[3]AUTO!S73</f>
        <v>0</v>
      </c>
      <c r="F72" s="62"/>
      <c r="G72" s="62">
        <f>[3]AUTO!AD73</f>
        <v>0</v>
      </c>
      <c r="H72" s="62">
        <f>[3]AUTO!AE73</f>
        <v>0</v>
      </c>
      <c r="I72" s="62">
        <f>[3]AUTO!AF73</f>
        <v>0</v>
      </c>
      <c r="J72" s="62">
        <f>[3]AUTO!AG73</f>
        <v>0</v>
      </c>
      <c r="K72" s="62">
        <f>[3]AUTO!AJ73</f>
        <v>0</v>
      </c>
      <c r="L72" s="62">
        <f>[3]AUTO!AM73</f>
        <v>0</v>
      </c>
      <c r="M72" s="62">
        <f>[3]AUTO!AQ73</f>
        <v>0</v>
      </c>
      <c r="N72" s="62">
        <f>[3]AUTO!AR73</f>
        <v>0</v>
      </c>
      <c r="O72" s="62">
        <f t="shared" si="11"/>
        <v>47467</v>
      </c>
    </row>
    <row r="73" spans="1:15" x14ac:dyDescent="0.3">
      <c r="A73" s="18" t="s">
        <v>139</v>
      </c>
      <c r="B73" s="62">
        <f>[3]AUTO!F74</f>
        <v>32895</v>
      </c>
      <c r="C73" s="62">
        <f>[3]AUTO!K74</f>
        <v>0</v>
      </c>
      <c r="D73" s="62">
        <f>[3]AUTO!N74</f>
        <v>0</v>
      </c>
      <c r="E73" s="62">
        <f>[3]AUTO!S74</f>
        <v>0</v>
      </c>
      <c r="F73" s="62"/>
      <c r="G73" s="62">
        <f>[3]AUTO!AD74</f>
        <v>0</v>
      </c>
      <c r="H73" s="62">
        <f>[3]AUTO!AE74</f>
        <v>0</v>
      </c>
      <c r="I73" s="62">
        <f>[3]AUTO!AF74</f>
        <v>0</v>
      </c>
      <c r="J73" s="62">
        <f>[3]AUTO!AG74</f>
        <v>0</v>
      </c>
      <c r="K73" s="62">
        <f>[3]AUTO!AJ74</f>
        <v>0</v>
      </c>
      <c r="L73" s="62">
        <f>[3]AUTO!AM74</f>
        <v>0</v>
      </c>
      <c r="M73" s="62">
        <f>[3]AUTO!AQ74</f>
        <v>0</v>
      </c>
      <c r="N73" s="62">
        <f>[3]AUTO!AR74</f>
        <v>0</v>
      </c>
      <c r="O73" s="62">
        <f t="shared" si="11"/>
        <v>32895</v>
      </c>
    </row>
    <row r="74" spans="1:15" x14ac:dyDescent="0.3">
      <c r="A74" s="18" t="s">
        <v>75</v>
      </c>
      <c r="B74" s="62">
        <f>[3]AUTO!F75</f>
        <v>32338</v>
      </c>
      <c r="C74" s="62">
        <f>[3]AUTO!K75</f>
        <v>0</v>
      </c>
      <c r="D74" s="62">
        <f>[3]AUTO!N75</f>
        <v>0</v>
      </c>
      <c r="E74" s="62">
        <f>[3]AUTO!S75</f>
        <v>0</v>
      </c>
      <c r="F74" s="62"/>
      <c r="G74" s="62">
        <f>[3]AUTO!AD75</f>
        <v>0</v>
      </c>
      <c r="H74" s="62">
        <f>[3]AUTO!AE75</f>
        <v>0</v>
      </c>
      <c r="I74" s="62">
        <f>[3]AUTO!AF75</f>
        <v>0</v>
      </c>
      <c r="J74" s="62">
        <f>[3]AUTO!AG75</f>
        <v>0</v>
      </c>
      <c r="K74" s="62">
        <f>[3]AUTO!AJ75</f>
        <v>0</v>
      </c>
      <c r="L74" s="62">
        <f>[3]AUTO!AM75</f>
        <v>0</v>
      </c>
      <c r="M74" s="62">
        <f>[3]AUTO!AQ75</f>
        <v>0</v>
      </c>
      <c r="N74" s="62">
        <f>[3]AUTO!AR75</f>
        <v>0</v>
      </c>
      <c r="O74" s="62">
        <f t="shared" si="11"/>
        <v>32338</v>
      </c>
    </row>
    <row r="75" spans="1:15" x14ac:dyDescent="0.3">
      <c r="A75" s="18" t="s">
        <v>76</v>
      </c>
      <c r="B75" s="62">
        <f>[3]AUTO!F76</f>
        <v>3767</v>
      </c>
      <c r="C75" s="62">
        <f>[3]AUTO!K76</f>
        <v>0</v>
      </c>
      <c r="D75" s="62">
        <f>[3]AUTO!N76</f>
        <v>0</v>
      </c>
      <c r="E75" s="62">
        <f>[3]AUTO!S76</f>
        <v>0</v>
      </c>
      <c r="F75" s="62"/>
      <c r="G75" s="62">
        <f>[3]AUTO!AD76</f>
        <v>0</v>
      </c>
      <c r="H75" s="62">
        <f>[3]AUTO!AE76</f>
        <v>0</v>
      </c>
      <c r="I75" s="62">
        <f>[3]AUTO!AF76</f>
        <v>0</v>
      </c>
      <c r="J75" s="62">
        <f>[3]AUTO!AG76</f>
        <v>0</v>
      </c>
      <c r="K75" s="62">
        <f>[3]AUTO!AJ76</f>
        <v>0</v>
      </c>
      <c r="L75" s="62">
        <f>[3]AUTO!AM76</f>
        <v>0</v>
      </c>
      <c r="M75" s="62">
        <f>[3]AUTO!AQ76</f>
        <v>0</v>
      </c>
      <c r="N75" s="62">
        <f>[3]AUTO!AR76</f>
        <v>0</v>
      </c>
      <c r="O75" s="62">
        <f t="shared" si="11"/>
        <v>3767</v>
      </c>
    </row>
    <row r="76" spans="1:15" x14ac:dyDescent="0.3">
      <c r="A76" s="18" t="s">
        <v>77</v>
      </c>
      <c r="B76" s="62">
        <f>[3]AUTO!F77</f>
        <v>16825</v>
      </c>
      <c r="C76" s="62">
        <f>[3]AUTO!K77</f>
        <v>0</v>
      </c>
      <c r="D76" s="62">
        <f>[3]AUTO!N77</f>
        <v>0</v>
      </c>
      <c r="E76" s="62">
        <f>[3]AUTO!S77</f>
        <v>0</v>
      </c>
      <c r="F76" s="62"/>
      <c r="G76" s="62">
        <f>[3]AUTO!AD77</f>
        <v>0</v>
      </c>
      <c r="H76" s="62">
        <f>[3]AUTO!AE77</f>
        <v>0</v>
      </c>
      <c r="I76" s="62">
        <f>[3]AUTO!AF77</f>
        <v>0</v>
      </c>
      <c r="J76" s="62">
        <f>[3]AUTO!AG77</f>
        <v>0</v>
      </c>
      <c r="K76" s="62">
        <f>[3]AUTO!AJ77</f>
        <v>0</v>
      </c>
      <c r="L76" s="62">
        <f>[3]AUTO!AM77</f>
        <v>0</v>
      </c>
      <c r="M76" s="62">
        <f>[3]AUTO!AQ77</f>
        <v>0</v>
      </c>
      <c r="N76" s="62">
        <f>[3]AUTO!AR77</f>
        <v>0</v>
      </c>
      <c r="O76" s="62">
        <f t="shared" si="11"/>
        <v>16825</v>
      </c>
    </row>
    <row r="77" spans="1:15" hidden="1" x14ac:dyDescent="0.3">
      <c r="A77" s="18" t="s">
        <v>78</v>
      </c>
      <c r="B77" s="62">
        <f>[3]AUTO!F78</f>
        <v>0</v>
      </c>
      <c r="C77" s="62">
        <f>[3]AUTO!K78</f>
        <v>0</v>
      </c>
      <c r="D77" s="62">
        <f>[3]AUTO!N78</f>
        <v>0</v>
      </c>
      <c r="E77" s="62">
        <f>[3]AUTO!S78</f>
        <v>0</v>
      </c>
      <c r="F77" s="62"/>
      <c r="G77" s="62">
        <f>[3]AUTO!AD78</f>
        <v>0</v>
      </c>
      <c r="H77" s="62">
        <f>[3]AUTO!AE78</f>
        <v>0</v>
      </c>
      <c r="I77" s="62">
        <f>[3]AUTO!AF78</f>
        <v>0</v>
      </c>
      <c r="J77" s="62">
        <f>[3]AUTO!AG78</f>
        <v>0</v>
      </c>
      <c r="K77" s="62">
        <f>[3]AUTO!AJ78</f>
        <v>0</v>
      </c>
      <c r="L77" s="62">
        <f>[3]AUTO!AM78</f>
        <v>0</v>
      </c>
      <c r="M77" s="62">
        <f>[3]AUTO!AQ78</f>
        <v>0</v>
      </c>
      <c r="N77" s="62">
        <f>[3]AUTO!AR78</f>
        <v>0</v>
      </c>
      <c r="O77" s="62">
        <f t="shared" si="11"/>
        <v>0</v>
      </c>
    </row>
    <row r="78" spans="1:15" x14ac:dyDescent="0.3">
      <c r="A78" s="18" t="s">
        <v>179</v>
      </c>
      <c r="B78" s="62">
        <f>[3]AUTO!F79</f>
        <v>2284</v>
      </c>
      <c r="C78" s="62">
        <f>[3]AUTO!K79</f>
        <v>0</v>
      </c>
      <c r="D78" s="62">
        <f>[3]AUTO!N79</f>
        <v>0</v>
      </c>
      <c r="E78" s="62">
        <f>[3]AUTO!S79</f>
        <v>0</v>
      </c>
      <c r="F78" s="62"/>
      <c r="G78" s="62">
        <f>[3]AUTO!AD79</f>
        <v>0</v>
      </c>
      <c r="H78" s="62">
        <f>[3]AUTO!AE79</f>
        <v>0</v>
      </c>
      <c r="I78" s="62">
        <f>[3]AUTO!AF79</f>
        <v>0</v>
      </c>
      <c r="J78" s="62">
        <f>[3]AUTO!AG79</f>
        <v>0</v>
      </c>
      <c r="K78" s="62">
        <f>[3]AUTO!AJ79</f>
        <v>0</v>
      </c>
      <c r="L78" s="62">
        <f>[3]AUTO!AM79</f>
        <v>0</v>
      </c>
      <c r="M78" s="62">
        <f>[3]AUTO!AQ79</f>
        <v>0</v>
      </c>
      <c r="N78" s="62">
        <f>[3]AUTO!AR79</f>
        <v>0</v>
      </c>
      <c r="O78" s="62">
        <f t="shared" si="11"/>
        <v>2284</v>
      </c>
    </row>
    <row r="79" spans="1:15" x14ac:dyDescent="0.3">
      <c r="A79" s="18" t="s">
        <v>81</v>
      </c>
      <c r="B79" s="62">
        <f>[3]AUTO!F80</f>
        <v>837</v>
      </c>
      <c r="C79" s="62">
        <f>[3]AUTO!K80</f>
        <v>0</v>
      </c>
      <c r="D79" s="62">
        <f>[3]AUTO!N80</f>
        <v>0</v>
      </c>
      <c r="E79" s="62">
        <f>[3]AUTO!S80</f>
        <v>0</v>
      </c>
      <c r="F79" s="62"/>
      <c r="G79" s="62">
        <f>[3]AUTO!AD80</f>
        <v>0</v>
      </c>
      <c r="H79" s="62">
        <f>[3]AUTO!AE80</f>
        <v>0</v>
      </c>
      <c r="I79" s="62">
        <f>[3]AUTO!AF80</f>
        <v>0</v>
      </c>
      <c r="J79" s="62">
        <f>[3]AUTO!AG80</f>
        <v>0</v>
      </c>
      <c r="K79" s="62">
        <f>[3]AUTO!AJ80</f>
        <v>0</v>
      </c>
      <c r="L79" s="62">
        <f>[3]AUTO!AM80</f>
        <v>0</v>
      </c>
      <c r="M79" s="62">
        <f>[3]AUTO!AQ80</f>
        <v>0</v>
      </c>
      <c r="N79" s="62">
        <f>[3]AUTO!AR80</f>
        <v>0</v>
      </c>
      <c r="O79" s="62">
        <f t="shared" si="11"/>
        <v>837</v>
      </c>
    </row>
    <row r="80" spans="1:15" x14ac:dyDescent="0.3">
      <c r="A80" s="18" t="s">
        <v>140</v>
      </c>
      <c r="B80" s="62">
        <f>[3]AUTO!F81</f>
        <v>2244</v>
      </c>
      <c r="C80" s="62">
        <f>[3]AUTO!K81</f>
        <v>17415</v>
      </c>
      <c r="D80" s="62">
        <f>[3]AUTO!N81</f>
        <v>0</v>
      </c>
      <c r="E80" s="62">
        <f>[3]AUTO!S81</f>
        <v>0</v>
      </c>
      <c r="F80" s="62"/>
      <c r="G80" s="62">
        <f>[3]AUTO!AD81</f>
        <v>0</v>
      </c>
      <c r="H80" s="62">
        <f>[3]AUTO!AE81</f>
        <v>0</v>
      </c>
      <c r="I80" s="62">
        <f>[3]AUTO!AF81</f>
        <v>0</v>
      </c>
      <c r="J80" s="62">
        <f>[3]AUTO!AG81</f>
        <v>0</v>
      </c>
      <c r="K80" s="62">
        <f>[3]AUTO!AJ81</f>
        <v>0</v>
      </c>
      <c r="L80" s="62">
        <f>[3]AUTO!AM81</f>
        <v>0</v>
      </c>
      <c r="M80" s="62">
        <f>[3]AUTO!AQ81</f>
        <v>0</v>
      </c>
      <c r="N80" s="62">
        <f>[3]AUTO!AR81</f>
        <v>0</v>
      </c>
      <c r="O80" s="62">
        <f t="shared" si="11"/>
        <v>19659</v>
      </c>
    </row>
    <row r="81" spans="1:15" x14ac:dyDescent="0.3">
      <c r="A81" s="18" t="s">
        <v>79</v>
      </c>
      <c r="B81" s="62">
        <f>[3]AUTO!F82</f>
        <v>55710</v>
      </c>
      <c r="C81" s="62">
        <f>[3]AUTO!K82</f>
        <v>0</v>
      </c>
      <c r="D81" s="62">
        <f>[3]AUTO!N82</f>
        <v>0</v>
      </c>
      <c r="E81" s="62">
        <f>[3]AUTO!S82</f>
        <v>0</v>
      </c>
      <c r="F81" s="62"/>
      <c r="G81" s="62">
        <f>[3]AUTO!AD82</f>
        <v>0</v>
      </c>
      <c r="H81" s="62">
        <f>[3]AUTO!AE82</f>
        <v>0</v>
      </c>
      <c r="I81" s="62">
        <f>[3]AUTO!AF82</f>
        <v>0</v>
      </c>
      <c r="J81" s="62">
        <f>[3]AUTO!AG82</f>
        <v>0</v>
      </c>
      <c r="K81" s="62">
        <f>[3]AUTO!AJ82</f>
        <v>0</v>
      </c>
      <c r="L81" s="62">
        <f>[3]AUTO!AM82</f>
        <v>0</v>
      </c>
      <c r="M81" s="62">
        <f>[3]AUTO!AQ82</f>
        <v>0</v>
      </c>
      <c r="N81" s="62">
        <f>[3]AUTO!AR82</f>
        <v>0</v>
      </c>
      <c r="O81" s="62">
        <f t="shared" si="11"/>
        <v>55710</v>
      </c>
    </row>
    <row r="82" spans="1:15" x14ac:dyDescent="0.3">
      <c r="A82" s="18" t="s">
        <v>80</v>
      </c>
      <c r="B82" s="62">
        <f>[3]AUTO!F83</f>
        <v>2484</v>
      </c>
      <c r="C82" s="62">
        <f>[3]AUTO!K83</f>
        <v>0</v>
      </c>
      <c r="D82" s="62">
        <f>[3]AUTO!N83</f>
        <v>0</v>
      </c>
      <c r="E82" s="62">
        <f>[3]AUTO!S83</f>
        <v>0</v>
      </c>
      <c r="F82" s="62"/>
      <c r="G82" s="62">
        <f>[3]AUTO!AD83</f>
        <v>0</v>
      </c>
      <c r="H82" s="62">
        <f>[3]AUTO!AE83</f>
        <v>0</v>
      </c>
      <c r="I82" s="62">
        <f>[3]AUTO!AF83</f>
        <v>0</v>
      </c>
      <c r="J82" s="62">
        <f>[3]AUTO!AG83</f>
        <v>0</v>
      </c>
      <c r="K82" s="62">
        <f>[3]AUTO!AJ83</f>
        <v>0</v>
      </c>
      <c r="L82" s="62">
        <f>[3]AUTO!AM83</f>
        <v>0</v>
      </c>
      <c r="M82" s="62">
        <f>[3]AUTO!AQ83</f>
        <v>0</v>
      </c>
      <c r="N82" s="62">
        <f>[3]AUTO!AR83</f>
        <v>0</v>
      </c>
      <c r="O82" s="62">
        <f t="shared" si="11"/>
        <v>2484</v>
      </c>
    </row>
    <row r="83" spans="1:15" x14ac:dyDescent="0.3">
      <c r="A83" s="18" t="s">
        <v>82</v>
      </c>
      <c r="B83" s="62">
        <f>[3]AUTO!F84</f>
        <v>4082</v>
      </c>
      <c r="C83" s="62">
        <f>[3]AUTO!K84</f>
        <v>0</v>
      </c>
      <c r="D83" s="62">
        <f>[3]AUTO!N84</f>
        <v>0</v>
      </c>
      <c r="E83" s="62">
        <f>[3]AUTO!S84</f>
        <v>13297</v>
      </c>
      <c r="F83" s="62"/>
      <c r="G83" s="62">
        <f>[3]AUTO!AD84</f>
        <v>0</v>
      </c>
      <c r="H83" s="62">
        <f>[3]AUTO!AE84</f>
        <v>0</v>
      </c>
      <c r="I83" s="62">
        <f>[3]AUTO!AF84</f>
        <v>0</v>
      </c>
      <c r="J83" s="62">
        <f>[3]AUTO!AG84</f>
        <v>0</v>
      </c>
      <c r="K83" s="62">
        <f>[3]AUTO!AJ84</f>
        <v>0</v>
      </c>
      <c r="L83" s="62">
        <f>[3]AUTO!AM84</f>
        <v>0</v>
      </c>
      <c r="M83" s="62">
        <f>[3]AUTO!AQ84</f>
        <v>0</v>
      </c>
      <c r="N83" s="62">
        <f>[3]AUTO!AR84</f>
        <v>0</v>
      </c>
      <c r="O83" s="62">
        <f t="shared" si="11"/>
        <v>17379</v>
      </c>
    </row>
    <row r="84" spans="1:15" ht="14.25" customHeight="1" x14ac:dyDescent="0.3">
      <c r="A84" s="18" t="s">
        <v>83</v>
      </c>
      <c r="B84" s="62">
        <f>[3]AUTO!F85</f>
        <v>4911</v>
      </c>
      <c r="C84" s="62">
        <f>[3]AUTO!K85</f>
        <v>0</v>
      </c>
      <c r="D84" s="62">
        <f>[3]AUTO!N85</f>
        <v>0</v>
      </c>
      <c r="E84" s="62">
        <f>[3]AUTO!S85</f>
        <v>0</v>
      </c>
      <c r="F84" s="62"/>
      <c r="G84" s="62">
        <f>[3]AUTO!AD85</f>
        <v>0</v>
      </c>
      <c r="H84" s="62">
        <f>[3]AUTO!AE85</f>
        <v>0</v>
      </c>
      <c r="I84" s="62">
        <f>[3]AUTO!AF85</f>
        <v>0</v>
      </c>
      <c r="J84" s="62">
        <f>[3]AUTO!AG85</f>
        <v>0</v>
      </c>
      <c r="K84" s="62">
        <f>[3]AUTO!AJ85</f>
        <v>0</v>
      </c>
      <c r="L84" s="62">
        <f>[3]AUTO!AM85</f>
        <v>0</v>
      </c>
      <c r="M84" s="62">
        <f>[3]AUTO!AQ85</f>
        <v>0</v>
      </c>
      <c r="N84" s="62">
        <f>[3]AUTO!AR85</f>
        <v>0</v>
      </c>
      <c r="O84" s="62">
        <f t="shared" si="11"/>
        <v>4911</v>
      </c>
    </row>
    <row r="85" spans="1:15" hidden="1" x14ac:dyDescent="0.3">
      <c r="A85" s="18" t="s">
        <v>210</v>
      </c>
      <c r="B85" s="62">
        <f>[3]AUTO!F86</f>
        <v>0</v>
      </c>
      <c r="C85" s="62">
        <f>[3]AUTO!K86</f>
        <v>0</v>
      </c>
      <c r="D85" s="62">
        <f>[3]AUTO!N86</f>
        <v>0</v>
      </c>
      <c r="E85" s="62">
        <f>[3]AUTO!S86</f>
        <v>0</v>
      </c>
      <c r="F85" s="62"/>
      <c r="G85" s="62">
        <f>[3]AUTO!AD86</f>
        <v>0</v>
      </c>
      <c r="H85" s="62">
        <f>[3]AUTO!AE86</f>
        <v>0</v>
      </c>
      <c r="I85" s="62">
        <f>[3]AUTO!AF86</f>
        <v>0</v>
      </c>
      <c r="J85" s="62">
        <f>[3]AUTO!AG86</f>
        <v>0</v>
      </c>
      <c r="K85" s="62">
        <f>[3]AUTO!AJ86</f>
        <v>0</v>
      </c>
      <c r="L85" s="62">
        <f>[3]AUTO!AM86</f>
        <v>0</v>
      </c>
      <c r="M85" s="62">
        <f>[3]AUTO!AQ86</f>
        <v>0</v>
      </c>
      <c r="N85" s="62">
        <f>[3]AUTO!AR86</f>
        <v>0</v>
      </c>
      <c r="O85" s="62">
        <f t="shared" si="11"/>
        <v>0</v>
      </c>
    </row>
    <row r="86" spans="1:15" x14ac:dyDescent="0.3">
      <c r="A86" s="18" t="s">
        <v>84</v>
      </c>
      <c r="B86" s="62">
        <f>[3]AUTO!F87</f>
        <v>2054</v>
      </c>
      <c r="C86" s="62">
        <f>[3]AUTO!K87</f>
        <v>0</v>
      </c>
      <c r="D86" s="62">
        <f>[3]AUTO!N87</f>
        <v>0</v>
      </c>
      <c r="E86" s="62">
        <f>[3]AUTO!S87</f>
        <v>0</v>
      </c>
      <c r="F86" s="62"/>
      <c r="G86" s="62">
        <f>[3]AUTO!AD87</f>
        <v>0</v>
      </c>
      <c r="H86" s="62">
        <f>[3]AUTO!AE87</f>
        <v>0</v>
      </c>
      <c r="I86" s="62">
        <f>[3]AUTO!AF87</f>
        <v>0</v>
      </c>
      <c r="J86" s="62">
        <f>[3]AUTO!AG87</f>
        <v>0</v>
      </c>
      <c r="K86" s="62">
        <f>[3]AUTO!AJ87</f>
        <v>0</v>
      </c>
      <c r="L86" s="62">
        <f>[3]AUTO!AM87</f>
        <v>0</v>
      </c>
      <c r="M86" s="62">
        <f>[3]AUTO!AQ87</f>
        <v>0</v>
      </c>
      <c r="N86" s="62">
        <f>[3]AUTO!AR87</f>
        <v>0</v>
      </c>
      <c r="O86" s="62">
        <f t="shared" si="11"/>
        <v>2054</v>
      </c>
    </row>
    <row r="87" spans="1:15" ht="14.25" customHeight="1" x14ac:dyDescent="0.3">
      <c r="A87" s="18" t="s">
        <v>85</v>
      </c>
      <c r="B87" s="62">
        <f>[3]AUTO!F88</f>
        <v>15608</v>
      </c>
      <c r="C87" s="62">
        <f>[3]AUTO!K88</f>
        <v>0</v>
      </c>
      <c r="D87" s="62">
        <f>[3]AUTO!N88</f>
        <v>0</v>
      </c>
      <c r="E87" s="62">
        <f>[3]AUTO!S88</f>
        <v>0</v>
      </c>
      <c r="F87" s="62"/>
      <c r="G87" s="62">
        <f>[3]AUTO!AD88</f>
        <v>0</v>
      </c>
      <c r="H87" s="62">
        <f>[3]AUTO!AE88</f>
        <v>0</v>
      </c>
      <c r="I87" s="62">
        <f>[3]AUTO!AF88</f>
        <v>0</v>
      </c>
      <c r="J87" s="62">
        <f>[3]AUTO!AG88</f>
        <v>0</v>
      </c>
      <c r="K87" s="62">
        <f>[3]AUTO!AJ88</f>
        <v>0</v>
      </c>
      <c r="L87" s="62">
        <f>[3]AUTO!AM88</f>
        <v>0</v>
      </c>
      <c r="M87" s="62">
        <f>[3]AUTO!AQ88</f>
        <v>0</v>
      </c>
      <c r="N87" s="62">
        <f>[3]AUTO!AR88</f>
        <v>0</v>
      </c>
      <c r="O87" s="62">
        <f t="shared" si="11"/>
        <v>15608</v>
      </c>
    </row>
    <row r="88" spans="1:15" x14ac:dyDescent="0.3">
      <c r="A88" s="228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x14ac:dyDescent="0.3">
      <c r="A89" s="73" t="s">
        <v>147</v>
      </c>
      <c r="B89" s="62">
        <f>[3]AUTO!F90</f>
        <v>0</v>
      </c>
      <c r="C89" s="62">
        <f>[3]AUTO!K90</f>
        <v>0</v>
      </c>
      <c r="D89" s="62">
        <f>[3]AUTO!N90</f>
        <v>6182224</v>
      </c>
      <c r="E89" s="62">
        <f>[3]AUTO!S90</f>
        <v>714457</v>
      </c>
      <c r="F89" s="62"/>
      <c r="G89" s="62">
        <f>[3]AUTO!AD90</f>
        <v>0</v>
      </c>
      <c r="H89" s="62">
        <f>[3]AUTO!AE90</f>
        <v>0</v>
      </c>
      <c r="I89" s="62">
        <f>[3]AUTO!AF90</f>
        <v>0</v>
      </c>
      <c r="J89" s="62">
        <f>[3]AUTO!AG90</f>
        <v>2926000</v>
      </c>
      <c r="K89" s="62">
        <f>[3]AUTO!AJ90</f>
        <v>0</v>
      </c>
      <c r="L89" s="62">
        <f>[3]AUTO!AM90</f>
        <v>0</v>
      </c>
      <c r="M89" s="62">
        <f>[3]AUTO!AQ90</f>
        <v>0</v>
      </c>
      <c r="N89" s="62">
        <f>[3]AUTO!AR90</f>
        <v>0</v>
      </c>
      <c r="O89" s="62">
        <f>SUM(B89:N89)</f>
        <v>9822681</v>
      </c>
    </row>
    <row r="90" spans="1:15" ht="13.5" customHeight="1" x14ac:dyDescent="0.3">
      <c r="A90" s="229" t="s">
        <v>288</v>
      </c>
      <c r="B90" s="62">
        <f t="shared" ref="B90:K90" si="12">SUM(B91:B92)</f>
        <v>0</v>
      </c>
      <c r="C90" s="62">
        <f t="shared" si="12"/>
        <v>0</v>
      </c>
      <c r="D90" s="62">
        <f t="shared" si="12"/>
        <v>0</v>
      </c>
      <c r="E90" s="62">
        <f t="shared" si="12"/>
        <v>0</v>
      </c>
      <c r="F90" s="62"/>
      <c r="G90" s="62">
        <f t="shared" si="12"/>
        <v>0</v>
      </c>
      <c r="H90" s="62">
        <f t="shared" si="12"/>
        <v>0</v>
      </c>
      <c r="I90" s="62">
        <f t="shared" si="12"/>
        <v>0</v>
      </c>
      <c r="J90" s="62">
        <f t="shared" si="12"/>
        <v>0</v>
      </c>
      <c r="K90" s="62">
        <f t="shared" si="12"/>
        <v>0</v>
      </c>
      <c r="L90" s="62">
        <f>SUM(L91:L92)</f>
        <v>0</v>
      </c>
      <c r="M90" s="62">
        <f>SUM(M91:M92)</f>
        <v>389860429</v>
      </c>
      <c r="N90" s="62">
        <f>SUM(N91:N92)</f>
        <v>0</v>
      </c>
      <c r="O90" s="62">
        <f>SUM(O91:O92)</f>
        <v>389860429</v>
      </c>
    </row>
    <row r="91" spans="1:15" hidden="1" x14ac:dyDescent="0.3">
      <c r="A91" s="229" t="s">
        <v>149</v>
      </c>
      <c r="B91" s="62">
        <f>[3]AUTO!F92</f>
        <v>0</v>
      </c>
      <c r="C91" s="62">
        <f>[3]AUTO!K92</f>
        <v>0</v>
      </c>
      <c r="D91" s="62">
        <f>[3]AUTO!N92</f>
        <v>0</v>
      </c>
      <c r="E91" s="62">
        <f>[3]AUTO!S92</f>
        <v>0</v>
      </c>
      <c r="F91" s="62"/>
      <c r="G91" s="62">
        <f>[3]AUTO!AD92</f>
        <v>0</v>
      </c>
      <c r="H91" s="62">
        <f>[3]AUTO!AE92</f>
        <v>0</v>
      </c>
      <c r="I91" s="62">
        <f>[3]AUTO!AF92</f>
        <v>0</v>
      </c>
      <c r="J91" s="62">
        <f>[3]AUTO!AG92</f>
        <v>0</v>
      </c>
      <c r="K91" s="62">
        <f>[3]AUTO!AJ92</f>
        <v>0</v>
      </c>
      <c r="L91" s="62">
        <f>[3]AUTO!AM92</f>
        <v>0</v>
      </c>
      <c r="M91" s="62">
        <f>[3]AUTO!AQ92</f>
        <v>389860429</v>
      </c>
      <c r="N91" s="62">
        <f>[3]AUTO!AR92</f>
        <v>0</v>
      </c>
      <c r="O91" s="62">
        <f>SUM(B91:N91)</f>
        <v>389860429</v>
      </c>
    </row>
    <row r="92" spans="1:15" hidden="1" x14ac:dyDescent="0.3">
      <c r="A92" s="229" t="s">
        <v>150</v>
      </c>
      <c r="B92" s="62">
        <f>[3]AUTO!F93</f>
        <v>0</v>
      </c>
      <c r="C92" s="62">
        <f>[3]AUTO!K93</f>
        <v>0</v>
      </c>
      <c r="D92" s="62">
        <f>[3]AUTO!N93</f>
        <v>0</v>
      </c>
      <c r="E92" s="62">
        <f>[3]AUTO!S93</f>
        <v>0</v>
      </c>
      <c r="F92" s="62"/>
      <c r="G92" s="62">
        <f>[3]AUTO!AD93</f>
        <v>0</v>
      </c>
      <c r="H92" s="62">
        <f>[3]AUTO!AE93</f>
        <v>0</v>
      </c>
      <c r="I92" s="62">
        <f>[3]AUTO!AF93</f>
        <v>0</v>
      </c>
      <c r="J92" s="62">
        <f>[3]AUTO!AG93</f>
        <v>0</v>
      </c>
      <c r="K92" s="62">
        <f>[3]AUTO!AJ93</f>
        <v>0</v>
      </c>
      <c r="L92" s="62">
        <f>[3]AUTO!AM93</f>
        <v>0</v>
      </c>
      <c r="M92" s="62">
        <f>[3]AUTO!AQ93</f>
        <v>0</v>
      </c>
      <c r="N92" s="62">
        <f>[3]AUTO!AR93</f>
        <v>0</v>
      </c>
      <c r="O92" s="62">
        <f>SUM(B92:N92)</f>
        <v>0</v>
      </c>
    </row>
    <row r="93" spans="1:15" x14ac:dyDescent="0.3">
      <c r="A93" s="73" t="s">
        <v>151</v>
      </c>
      <c r="B93" s="62">
        <f>[3]AUTO!F94</f>
        <v>2072</v>
      </c>
      <c r="C93" s="62">
        <f>[3]AUTO!K94</f>
        <v>0</v>
      </c>
      <c r="D93" s="62">
        <f>[3]AUTO!N94</f>
        <v>0</v>
      </c>
      <c r="E93" s="62">
        <f>[3]AUTO!S94</f>
        <v>0</v>
      </c>
      <c r="F93" s="62"/>
      <c r="G93" s="62">
        <f>[3]AUTO!AD94</f>
        <v>0</v>
      </c>
      <c r="H93" s="62">
        <f>[3]AUTO!AE94</f>
        <v>0</v>
      </c>
      <c r="I93" s="62">
        <f>[3]AUTO!AF94</f>
        <v>0</v>
      </c>
      <c r="J93" s="62">
        <f>[3]AUTO!AG94</f>
        <v>0</v>
      </c>
      <c r="K93" s="62">
        <f>[3]AUTO!AJ94</f>
        <v>0</v>
      </c>
      <c r="L93" s="62">
        <f>[3]AUTO!AM94</f>
        <v>0</v>
      </c>
      <c r="M93" s="62">
        <f>[3]AUTO!AQ94</f>
        <v>0</v>
      </c>
      <c r="N93" s="62">
        <f>[3]AUTO!AR94</f>
        <v>0</v>
      </c>
      <c r="O93" s="62">
        <f>SUM(B93:N93)</f>
        <v>2072</v>
      </c>
    </row>
    <row r="94" spans="1:15" ht="13.5" customHeight="1" x14ac:dyDescent="0.3">
      <c r="A94" s="228" t="s">
        <v>338</v>
      </c>
      <c r="B94" s="62">
        <f>[3]AUTO!F95</f>
        <v>0</v>
      </c>
      <c r="C94" s="62">
        <f>[3]AUTO!K95</f>
        <v>0</v>
      </c>
      <c r="D94" s="62">
        <f>[3]AUTO!N95</f>
        <v>0</v>
      </c>
      <c r="E94" s="62">
        <f>[3]AUTO!S95</f>
        <v>0</v>
      </c>
      <c r="F94" s="62"/>
      <c r="G94" s="62">
        <f>[3]AUTO!AD95</f>
        <v>0</v>
      </c>
      <c r="H94" s="62">
        <f>[3]AUTO!AE95</f>
        <v>0</v>
      </c>
      <c r="I94" s="62">
        <f>[3]AUTO!AF95</f>
        <v>372863000</v>
      </c>
      <c r="J94" s="62">
        <f>[3]AUTO!AG95</f>
        <v>0</v>
      </c>
      <c r="K94" s="62">
        <f>[3]AUTO!AJ95</f>
        <v>0</v>
      </c>
      <c r="L94" s="62">
        <f>[3]AUTO!AM95</f>
        <v>0</v>
      </c>
      <c r="M94" s="62">
        <f>[3]AUTO!AQ95</f>
        <v>0</v>
      </c>
      <c r="N94" s="62">
        <f>[3]AUTO!AR95</f>
        <v>0</v>
      </c>
      <c r="O94" s="62">
        <f>SUM(B94:N94)</f>
        <v>372863000</v>
      </c>
    </row>
    <row r="95" spans="1:15" ht="20.25" customHeight="1" thickBot="1" x14ac:dyDescent="0.35">
      <c r="A95" s="230" t="s">
        <v>13</v>
      </c>
      <c r="B95" s="241">
        <f t="shared" ref="B95:O95" si="13">SUM(B6:B12)+SUM(B15:B20)+SUM(B23:B25)+SUM(B28:B29)+SUM(B32:B48)+B90+B94+B89+B93</f>
        <v>31336871</v>
      </c>
      <c r="C95" s="241">
        <f t="shared" si="13"/>
        <v>885132</v>
      </c>
      <c r="D95" s="241">
        <f t="shared" si="13"/>
        <v>10050138</v>
      </c>
      <c r="E95" s="241">
        <f t="shared" si="13"/>
        <v>6698131</v>
      </c>
      <c r="F95" s="241">
        <f t="shared" si="13"/>
        <v>7916312</v>
      </c>
      <c r="G95" s="241">
        <f t="shared" si="13"/>
        <v>0</v>
      </c>
      <c r="H95" s="241">
        <f t="shared" si="13"/>
        <v>331</v>
      </c>
      <c r="I95" s="241">
        <f t="shared" si="13"/>
        <v>372863000</v>
      </c>
      <c r="J95" s="241">
        <f t="shared" si="13"/>
        <v>2926000</v>
      </c>
      <c r="K95" s="241">
        <f t="shared" si="13"/>
        <v>38594</v>
      </c>
      <c r="L95" s="241">
        <f t="shared" si="13"/>
        <v>804888</v>
      </c>
      <c r="M95" s="241">
        <f t="shared" si="13"/>
        <v>389860429</v>
      </c>
      <c r="N95" s="241">
        <f t="shared" si="13"/>
        <v>0</v>
      </c>
      <c r="O95" s="241">
        <f t="shared" si="13"/>
        <v>823379826</v>
      </c>
    </row>
    <row r="96" spans="1:15" ht="14.4" thickTop="1" x14ac:dyDescent="0.3"/>
  </sheetData>
  <printOptions gridLines="1"/>
  <pageMargins left="0.5" right="0.24" top="0.51" bottom="0.35" header="0.17" footer="0.17"/>
  <pageSetup paperSize="9" scale="70" orientation="portrait" r:id="rId1"/>
  <headerFooter alignWithMargins="0">
    <oddFooter>&amp;C&amp;P of &amp;N</oddFooter>
  </headerFooter>
  <rowBreaks count="1" manualBreakCount="1">
    <brk id="49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20"/>
  <sheetViews>
    <sheetView tabSelected="1" view="pageBreakPreview" zoomScale="60" zoomScaleNormal="148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91" sqref="E91"/>
    </sheetView>
  </sheetViews>
  <sheetFormatPr defaultRowHeight="12" customHeight="1" x14ac:dyDescent="0.3"/>
  <cols>
    <col min="1" max="1" width="14.109375" style="211" customWidth="1"/>
    <col min="2" max="2" width="10.44140625" style="211" customWidth="1"/>
    <col min="3" max="3" width="9.5546875" style="211" customWidth="1"/>
    <col min="4" max="4" width="8.88671875" style="211" customWidth="1"/>
    <col min="5" max="5" width="10.44140625" style="211" customWidth="1"/>
    <col min="6" max="6" width="8.44140625" style="211" customWidth="1"/>
    <col min="7" max="7" width="8.6640625" style="211" customWidth="1"/>
    <col min="8" max="8" width="8.5546875" style="211" customWidth="1"/>
    <col min="9" max="9" width="9.44140625" style="211" customWidth="1"/>
    <col min="10" max="10" width="8.33203125" style="211" customWidth="1"/>
    <col min="11" max="11" width="10.6640625" style="211" customWidth="1"/>
    <col min="12" max="12" width="10.33203125" style="211" customWidth="1"/>
    <col min="13" max="13" width="9.88671875" style="211" customWidth="1"/>
    <col min="14" max="256" width="9.109375" style="53"/>
    <col min="257" max="257" width="14.109375" style="53" customWidth="1"/>
    <col min="258" max="258" width="10.44140625" style="53" customWidth="1"/>
    <col min="259" max="259" width="9.5546875" style="53" customWidth="1"/>
    <col min="260" max="260" width="8.88671875" style="53" customWidth="1"/>
    <col min="261" max="261" width="10.44140625" style="53" customWidth="1"/>
    <col min="262" max="262" width="8.44140625" style="53" customWidth="1"/>
    <col min="263" max="263" width="8.6640625" style="53" customWidth="1"/>
    <col min="264" max="264" width="8.5546875" style="53" customWidth="1"/>
    <col min="265" max="265" width="9.44140625" style="53" customWidth="1"/>
    <col min="266" max="266" width="8.33203125" style="53" customWidth="1"/>
    <col min="267" max="267" width="10.6640625" style="53" customWidth="1"/>
    <col min="268" max="268" width="10.33203125" style="53" customWidth="1"/>
    <col min="269" max="269" width="9.88671875" style="53" customWidth="1"/>
    <col min="270" max="512" width="9.109375" style="53"/>
    <col min="513" max="513" width="14.109375" style="53" customWidth="1"/>
    <col min="514" max="514" width="10.44140625" style="53" customWidth="1"/>
    <col min="515" max="515" width="9.5546875" style="53" customWidth="1"/>
    <col min="516" max="516" width="8.88671875" style="53" customWidth="1"/>
    <col min="517" max="517" width="10.44140625" style="53" customWidth="1"/>
    <col min="518" max="518" width="8.44140625" style="53" customWidth="1"/>
    <col min="519" max="519" width="8.6640625" style="53" customWidth="1"/>
    <col min="520" max="520" width="8.5546875" style="53" customWidth="1"/>
    <col min="521" max="521" width="9.44140625" style="53" customWidth="1"/>
    <col min="522" max="522" width="8.33203125" style="53" customWidth="1"/>
    <col min="523" max="523" width="10.6640625" style="53" customWidth="1"/>
    <col min="524" max="524" width="10.33203125" style="53" customWidth="1"/>
    <col min="525" max="525" width="9.88671875" style="53" customWidth="1"/>
    <col min="526" max="768" width="9.109375" style="53"/>
    <col min="769" max="769" width="14.109375" style="53" customWidth="1"/>
    <col min="770" max="770" width="10.44140625" style="53" customWidth="1"/>
    <col min="771" max="771" width="9.5546875" style="53" customWidth="1"/>
    <col min="772" max="772" width="8.88671875" style="53" customWidth="1"/>
    <col min="773" max="773" width="10.44140625" style="53" customWidth="1"/>
    <col min="774" max="774" width="8.44140625" style="53" customWidth="1"/>
    <col min="775" max="775" width="8.6640625" style="53" customWidth="1"/>
    <col min="776" max="776" width="8.5546875" style="53" customWidth="1"/>
    <col min="777" max="777" width="9.44140625" style="53" customWidth="1"/>
    <col min="778" max="778" width="8.33203125" style="53" customWidth="1"/>
    <col min="779" max="779" width="10.6640625" style="53" customWidth="1"/>
    <col min="780" max="780" width="10.33203125" style="53" customWidth="1"/>
    <col min="781" max="781" width="9.88671875" style="53" customWidth="1"/>
    <col min="782" max="1024" width="9.109375" style="53"/>
    <col min="1025" max="1025" width="14.109375" style="53" customWidth="1"/>
    <col min="1026" max="1026" width="10.44140625" style="53" customWidth="1"/>
    <col min="1027" max="1027" width="9.5546875" style="53" customWidth="1"/>
    <col min="1028" max="1028" width="8.88671875" style="53" customWidth="1"/>
    <col min="1029" max="1029" width="10.44140625" style="53" customWidth="1"/>
    <col min="1030" max="1030" width="8.44140625" style="53" customWidth="1"/>
    <col min="1031" max="1031" width="8.6640625" style="53" customWidth="1"/>
    <col min="1032" max="1032" width="8.5546875" style="53" customWidth="1"/>
    <col min="1033" max="1033" width="9.44140625" style="53" customWidth="1"/>
    <col min="1034" max="1034" width="8.33203125" style="53" customWidth="1"/>
    <col min="1035" max="1035" width="10.6640625" style="53" customWidth="1"/>
    <col min="1036" max="1036" width="10.33203125" style="53" customWidth="1"/>
    <col min="1037" max="1037" width="9.88671875" style="53" customWidth="1"/>
    <col min="1038" max="1280" width="9.109375" style="53"/>
    <col min="1281" max="1281" width="14.109375" style="53" customWidth="1"/>
    <col min="1282" max="1282" width="10.44140625" style="53" customWidth="1"/>
    <col min="1283" max="1283" width="9.5546875" style="53" customWidth="1"/>
    <col min="1284" max="1284" width="8.88671875" style="53" customWidth="1"/>
    <col min="1285" max="1285" width="10.44140625" style="53" customWidth="1"/>
    <col min="1286" max="1286" width="8.44140625" style="53" customWidth="1"/>
    <col min="1287" max="1287" width="8.6640625" style="53" customWidth="1"/>
    <col min="1288" max="1288" width="8.5546875" style="53" customWidth="1"/>
    <col min="1289" max="1289" width="9.44140625" style="53" customWidth="1"/>
    <col min="1290" max="1290" width="8.33203125" style="53" customWidth="1"/>
    <col min="1291" max="1291" width="10.6640625" style="53" customWidth="1"/>
    <col min="1292" max="1292" width="10.33203125" style="53" customWidth="1"/>
    <col min="1293" max="1293" width="9.88671875" style="53" customWidth="1"/>
    <col min="1294" max="1536" width="9.109375" style="53"/>
    <col min="1537" max="1537" width="14.109375" style="53" customWidth="1"/>
    <col min="1538" max="1538" width="10.44140625" style="53" customWidth="1"/>
    <col min="1539" max="1539" width="9.5546875" style="53" customWidth="1"/>
    <col min="1540" max="1540" width="8.88671875" style="53" customWidth="1"/>
    <col min="1541" max="1541" width="10.44140625" style="53" customWidth="1"/>
    <col min="1542" max="1542" width="8.44140625" style="53" customWidth="1"/>
    <col min="1543" max="1543" width="8.6640625" style="53" customWidth="1"/>
    <col min="1544" max="1544" width="8.5546875" style="53" customWidth="1"/>
    <col min="1545" max="1545" width="9.44140625" style="53" customWidth="1"/>
    <col min="1546" max="1546" width="8.33203125" style="53" customWidth="1"/>
    <col min="1547" max="1547" width="10.6640625" style="53" customWidth="1"/>
    <col min="1548" max="1548" width="10.33203125" style="53" customWidth="1"/>
    <col min="1549" max="1549" width="9.88671875" style="53" customWidth="1"/>
    <col min="1550" max="1792" width="9.109375" style="53"/>
    <col min="1793" max="1793" width="14.109375" style="53" customWidth="1"/>
    <col min="1794" max="1794" width="10.44140625" style="53" customWidth="1"/>
    <col min="1795" max="1795" width="9.5546875" style="53" customWidth="1"/>
    <col min="1796" max="1796" width="8.88671875" style="53" customWidth="1"/>
    <col min="1797" max="1797" width="10.44140625" style="53" customWidth="1"/>
    <col min="1798" max="1798" width="8.44140625" style="53" customWidth="1"/>
    <col min="1799" max="1799" width="8.6640625" style="53" customWidth="1"/>
    <col min="1800" max="1800" width="8.5546875" style="53" customWidth="1"/>
    <col min="1801" max="1801" width="9.44140625" style="53" customWidth="1"/>
    <col min="1802" max="1802" width="8.33203125" style="53" customWidth="1"/>
    <col min="1803" max="1803" width="10.6640625" style="53" customWidth="1"/>
    <col min="1804" max="1804" width="10.33203125" style="53" customWidth="1"/>
    <col min="1805" max="1805" width="9.88671875" style="53" customWidth="1"/>
    <col min="1806" max="2048" width="9.109375" style="53"/>
    <col min="2049" max="2049" width="14.109375" style="53" customWidth="1"/>
    <col min="2050" max="2050" width="10.44140625" style="53" customWidth="1"/>
    <col min="2051" max="2051" width="9.5546875" style="53" customWidth="1"/>
    <col min="2052" max="2052" width="8.88671875" style="53" customWidth="1"/>
    <col min="2053" max="2053" width="10.44140625" style="53" customWidth="1"/>
    <col min="2054" max="2054" width="8.44140625" style="53" customWidth="1"/>
    <col min="2055" max="2055" width="8.6640625" style="53" customWidth="1"/>
    <col min="2056" max="2056" width="8.5546875" style="53" customWidth="1"/>
    <col min="2057" max="2057" width="9.44140625" style="53" customWidth="1"/>
    <col min="2058" max="2058" width="8.33203125" style="53" customWidth="1"/>
    <col min="2059" max="2059" width="10.6640625" style="53" customWidth="1"/>
    <col min="2060" max="2060" width="10.33203125" style="53" customWidth="1"/>
    <col min="2061" max="2061" width="9.88671875" style="53" customWidth="1"/>
    <col min="2062" max="2304" width="9.109375" style="53"/>
    <col min="2305" max="2305" width="14.109375" style="53" customWidth="1"/>
    <col min="2306" max="2306" width="10.44140625" style="53" customWidth="1"/>
    <col min="2307" max="2307" width="9.5546875" style="53" customWidth="1"/>
    <col min="2308" max="2308" width="8.88671875" style="53" customWidth="1"/>
    <col min="2309" max="2309" width="10.44140625" style="53" customWidth="1"/>
    <col min="2310" max="2310" width="8.44140625" style="53" customWidth="1"/>
    <col min="2311" max="2311" width="8.6640625" style="53" customWidth="1"/>
    <col min="2312" max="2312" width="8.5546875" style="53" customWidth="1"/>
    <col min="2313" max="2313" width="9.44140625" style="53" customWidth="1"/>
    <col min="2314" max="2314" width="8.33203125" style="53" customWidth="1"/>
    <col min="2315" max="2315" width="10.6640625" style="53" customWidth="1"/>
    <col min="2316" max="2316" width="10.33203125" style="53" customWidth="1"/>
    <col min="2317" max="2317" width="9.88671875" style="53" customWidth="1"/>
    <col min="2318" max="2560" width="9.109375" style="53"/>
    <col min="2561" max="2561" width="14.109375" style="53" customWidth="1"/>
    <col min="2562" max="2562" width="10.44140625" style="53" customWidth="1"/>
    <col min="2563" max="2563" width="9.5546875" style="53" customWidth="1"/>
    <col min="2564" max="2564" width="8.88671875" style="53" customWidth="1"/>
    <col min="2565" max="2565" width="10.44140625" style="53" customWidth="1"/>
    <col min="2566" max="2566" width="8.44140625" style="53" customWidth="1"/>
    <col min="2567" max="2567" width="8.6640625" style="53" customWidth="1"/>
    <col min="2568" max="2568" width="8.5546875" style="53" customWidth="1"/>
    <col min="2569" max="2569" width="9.44140625" style="53" customWidth="1"/>
    <col min="2570" max="2570" width="8.33203125" style="53" customWidth="1"/>
    <col min="2571" max="2571" width="10.6640625" style="53" customWidth="1"/>
    <col min="2572" max="2572" width="10.33203125" style="53" customWidth="1"/>
    <col min="2573" max="2573" width="9.88671875" style="53" customWidth="1"/>
    <col min="2574" max="2816" width="9.109375" style="53"/>
    <col min="2817" max="2817" width="14.109375" style="53" customWidth="1"/>
    <col min="2818" max="2818" width="10.44140625" style="53" customWidth="1"/>
    <col min="2819" max="2819" width="9.5546875" style="53" customWidth="1"/>
    <col min="2820" max="2820" width="8.88671875" style="53" customWidth="1"/>
    <col min="2821" max="2821" width="10.44140625" style="53" customWidth="1"/>
    <col min="2822" max="2822" width="8.44140625" style="53" customWidth="1"/>
    <col min="2823" max="2823" width="8.6640625" style="53" customWidth="1"/>
    <col min="2824" max="2824" width="8.5546875" style="53" customWidth="1"/>
    <col min="2825" max="2825" width="9.44140625" style="53" customWidth="1"/>
    <col min="2826" max="2826" width="8.33203125" style="53" customWidth="1"/>
    <col min="2827" max="2827" width="10.6640625" style="53" customWidth="1"/>
    <col min="2828" max="2828" width="10.33203125" style="53" customWidth="1"/>
    <col min="2829" max="2829" width="9.88671875" style="53" customWidth="1"/>
    <col min="2830" max="3072" width="9.109375" style="53"/>
    <col min="3073" max="3073" width="14.109375" style="53" customWidth="1"/>
    <col min="3074" max="3074" width="10.44140625" style="53" customWidth="1"/>
    <col min="3075" max="3075" width="9.5546875" style="53" customWidth="1"/>
    <col min="3076" max="3076" width="8.88671875" style="53" customWidth="1"/>
    <col min="3077" max="3077" width="10.44140625" style="53" customWidth="1"/>
    <col min="3078" max="3078" width="8.44140625" style="53" customWidth="1"/>
    <col min="3079" max="3079" width="8.6640625" style="53" customWidth="1"/>
    <col min="3080" max="3080" width="8.5546875" style="53" customWidth="1"/>
    <col min="3081" max="3081" width="9.44140625" style="53" customWidth="1"/>
    <col min="3082" max="3082" width="8.33203125" style="53" customWidth="1"/>
    <col min="3083" max="3083" width="10.6640625" style="53" customWidth="1"/>
    <col min="3084" max="3084" width="10.33203125" style="53" customWidth="1"/>
    <col min="3085" max="3085" width="9.88671875" style="53" customWidth="1"/>
    <col min="3086" max="3328" width="9.109375" style="53"/>
    <col min="3329" max="3329" width="14.109375" style="53" customWidth="1"/>
    <col min="3330" max="3330" width="10.44140625" style="53" customWidth="1"/>
    <col min="3331" max="3331" width="9.5546875" style="53" customWidth="1"/>
    <col min="3332" max="3332" width="8.88671875" style="53" customWidth="1"/>
    <col min="3333" max="3333" width="10.44140625" style="53" customWidth="1"/>
    <col min="3334" max="3334" width="8.44140625" style="53" customWidth="1"/>
    <col min="3335" max="3335" width="8.6640625" style="53" customWidth="1"/>
    <col min="3336" max="3336" width="8.5546875" style="53" customWidth="1"/>
    <col min="3337" max="3337" width="9.44140625" style="53" customWidth="1"/>
    <col min="3338" max="3338" width="8.33203125" style="53" customWidth="1"/>
    <col min="3339" max="3339" width="10.6640625" style="53" customWidth="1"/>
    <col min="3340" max="3340" width="10.33203125" style="53" customWidth="1"/>
    <col min="3341" max="3341" width="9.88671875" style="53" customWidth="1"/>
    <col min="3342" max="3584" width="9.109375" style="53"/>
    <col min="3585" max="3585" width="14.109375" style="53" customWidth="1"/>
    <col min="3586" max="3586" width="10.44140625" style="53" customWidth="1"/>
    <col min="3587" max="3587" width="9.5546875" style="53" customWidth="1"/>
    <col min="3588" max="3588" width="8.88671875" style="53" customWidth="1"/>
    <col min="3589" max="3589" width="10.44140625" style="53" customWidth="1"/>
    <col min="3590" max="3590" width="8.44140625" style="53" customWidth="1"/>
    <col min="3591" max="3591" width="8.6640625" style="53" customWidth="1"/>
    <col min="3592" max="3592" width="8.5546875" style="53" customWidth="1"/>
    <col min="3593" max="3593" width="9.44140625" style="53" customWidth="1"/>
    <col min="3594" max="3594" width="8.33203125" style="53" customWidth="1"/>
    <col min="3595" max="3595" width="10.6640625" style="53" customWidth="1"/>
    <col min="3596" max="3596" width="10.33203125" style="53" customWidth="1"/>
    <col min="3597" max="3597" width="9.88671875" style="53" customWidth="1"/>
    <col min="3598" max="3840" width="9.109375" style="53"/>
    <col min="3841" max="3841" width="14.109375" style="53" customWidth="1"/>
    <col min="3842" max="3842" width="10.44140625" style="53" customWidth="1"/>
    <col min="3843" max="3843" width="9.5546875" style="53" customWidth="1"/>
    <col min="3844" max="3844" width="8.88671875" style="53" customWidth="1"/>
    <col min="3845" max="3845" width="10.44140625" style="53" customWidth="1"/>
    <col min="3846" max="3846" width="8.44140625" style="53" customWidth="1"/>
    <col min="3847" max="3847" width="8.6640625" style="53" customWidth="1"/>
    <col min="3848" max="3848" width="8.5546875" style="53" customWidth="1"/>
    <col min="3849" max="3849" width="9.44140625" style="53" customWidth="1"/>
    <col min="3850" max="3850" width="8.33203125" style="53" customWidth="1"/>
    <col min="3851" max="3851" width="10.6640625" style="53" customWidth="1"/>
    <col min="3852" max="3852" width="10.33203125" style="53" customWidth="1"/>
    <col min="3853" max="3853" width="9.88671875" style="53" customWidth="1"/>
    <col min="3854" max="4096" width="9.109375" style="53"/>
    <col min="4097" max="4097" width="14.109375" style="53" customWidth="1"/>
    <col min="4098" max="4098" width="10.44140625" style="53" customWidth="1"/>
    <col min="4099" max="4099" width="9.5546875" style="53" customWidth="1"/>
    <col min="4100" max="4100" width="8.88671875" style="53" customWidth="1"/>
    <col min="4101" max="4101" width="10.44140625" style="53" customWidth="1"/>
    <col min="4102" max="4102" width="8.44140625" style="53" customWidth="1"/>
    <col min="4103" max="4103" width="8.6640625" style="53" customWidth="1"/>
    <col min="4104" max="4104" width="8.5546875" style="53" customWidth="1"/>
    <col min="4105" max="4105" width="9.44140625" style="53" customWidth="1"/>
    <col min="4106" max="4106" width="8.33203125" style="53" customWidth="1"/>
    <col min="4107" max="4107" width="10.6640625" style="53" customWidth="1"/>
    <col min="4108" max="4108" width="10.33203125" style="53" customWidth="1"/>
    <col min="4109" max="4109" width="9.88671875" style="53" customWidth="1"/>
    <col min="4110" max="4352" width="9.109375" style="53"/>
    <col min="4353" max="4353" width="14.109375" style="53" customWidth="1"/>
    <col min="4354" max="4354" width="10.44140625" style="53" customWidth="1"/>
    <col min="4355" max="4355" width="9.5546875" style="53" customWidth="1"/>
    <col min="4356" max="4356" width="8.88671875" style="53" customWidth="1"/>
    <col min="4357" max="4357" width="10.44140625" style="53" customWidth="1"/>
    <col min="4358" max="4358" width="8.44140625" style="53" customWidth="1"/>
    <col min="4359" max="4359" width="8.6640625" style="53" customWidth="1"/>
    <col min="4360" max="4360" width="8.5546875" style="53" customWidth="1"/>
    <col min="4361" max="4361" width="9.44140625" style="53" customWidth="1"/>
    <col min="4362" max="4362" width="8.33203125" style="53" customWidth="1"/>
    <col min="4363" max="4363" width="10.6640625" style="53" customWidth="1"/>
    <col min="4364" max="4364" width="10.33203125" style="53" customWidth="1"/>
    <col min="4365" max="4365" width="9.88671875" style="53" customWidth="1"/>
    <col min="4366" max="4608" width="9.109375" style="53"/>
    <col min="4609" max="4609" width="14.109375" style="53" customWidth="1"/>
    <col min="4610" max="4610" width="10.44140625" style="53" customWidth="1"/>
    <col min="4611" max="4611" width="9.5546875" style="53" customWidth="1"/>
    <col min="4612" max="4612" width="8.88671875" style="53" customWidth="1"/>
    <col min="4613" max="4613" width="10.44140625" style="53" customWidth="1"/>
    <col min="4614" max="4614" width="8.44140625" style="53" customWidth="1"/>
    <col min="4615" max="4615" width="8.6640625" style="53" customWidth="1"/>
    <col min="4616" max="4616" width="8.5546875" style="53" customWidth="1"/>
    <col min="4617" max="4617" width="9.44140625" style="53" customWidth="1"/>
    <col min="4618" max="4618" width="8.33203125" style="53" customWidth="1"/>
    <col min="4619" max="4619" width="10.6640625" style="53" customWidth="1"/>
    <col min="4620" max="4620" width="10.33203125" style="53" customWidth="1"/>
    <col min="4621" max="4621" width="9.88671875" style="53" customWidth="1"/>
    <col min="4622" max="4864" width="9.109375" style="53"/>
    <col min="4865" max="4865" width="14.109375" style="53" customWidth="1"/>
    <col min="4866" max="4866" width="10.44140625" style="53" customWidth="1"/>
    <col min="4867" max="4867" width="9.5546875" style="53" customWidth="1"/>
    <col min="4868" max="4868" width="8.88671875" style="53" customWidth="1"/>
    <col min="4869" max="4869" width="10.44140625" style="53" customWidth="1"/>
    <col min="4870" max="4870" width="8.44140625" style="53" customWidth="1"/>
    <col min="4871" max="4871" width="8.6640625" style="53" customWidth="1"/>
    <col min="4872" max="4872" width="8.5546875" style="53" customWidth="1"/>
    <col min="4873" max="4873" width="9.44140625" style="53" customWidth="1"/>
    <col min="4874" max="4874" width="8.33203125" style="53" customWidth="1"/>
    <col min="4875" max="4875" width="10.6640625" style="53" customWidth="1"/>
    <col min="4876" max="4876" width="10.33203125" style="53" customWidth="1"/>
    <col min="4877" max="4877" width="9.88671875" style="53" customWidth="1"/>
    <col min="4878" max="5120" width="9.109375" style="53"/>
    <col min="5121" max="5121" width="14.109375" style="53" customWidth="1"/>
    <col min="5122" max="5122" width="10.44140625" style="53" customWidth="1"/>
    <col min="5123" max="5123" width="9.5546875" style="53" customWidth="1"/>
    <col min="5124" max="5124" width="8.88671875" style="53" customWidth="1"/>
    <col min="5125" max="5125" width="10.44140625" style="53" customWidth="1"/>
    <col min="5126" max="5126" width="8.44140625" style="53" customWidth="1"/>
    <col min="5127" max="5127" width="8.6640625" style="53" customWidth="1"/>
    <col min="5128" max="5128" width="8.5546875" style="53" customWidth="1"/>
    <col min="5129" max="5129" width="9.44140625" style="53" customWidth="1"/>
    <col min="5130" max="5130" width="8.33203125" style="53" customWidth="1"/>
    <col min="5131" max="5131" width="10.6640625" style="53" customWidth="1"/>
    <col min="5132" max="5132" width="10.33203125" style="53" customWidth="1"/>
    <col min="5133" max="5133" width="9.88671875" style="53" customWidth="1"/>
    <col min="5134" max="5376" width="9.109375" style="53"/>
    <col min="5377" max="5377" width="14.109375" style="53" customWidth="1"/>
    <col min="5378" max="5378" width="10.44140625" style="53" customWidth="1"/>
    <col min="5379" max="5379" width="9.5546875" style="53" customWidth="1"/>
    <col min="5380" max="5380" width="8.88671875" style="53" customWidth="1"/>
    <col min="5381" max="5381" width="10.44140625" style="53" customWidth="1"/>
    <col min="5382" max="5382" width="8.44140625" style="53" customWidth="1"/>
    <col min="5383" max="5383" width="8.6640625" style="53" customWidth="1"/>
    <col min="5384" max="5384" width="8.5546875" style="53" customWidth="1"/>
    <col min="5385" max="5385" width="9.44140625" style="53" customWidth="1"/>
    <col min="5386" max="5386" width="8.33203125" style="53" customWidth="1"/>
    <col min="5387" max="5387" width="10.6640625" style="53" customWidth="1"/>
    <col min="5388" max="5388" width="10.33203125" style="53" customWidth="1"/>
    <col min="5389" max="5389" width="9.88671875" style="53" customWidth="1"/>
    <col min="5390" max="5632" width="9.109375" style="53"/>
    <col min="5633" max="5633" width="14.109375" style="53" customWidth="1"/>
    <col min="5634" max="5634" width="10.44140625" style="53" customWidth="1"/>
    <col min="5635" max="5635" width="9.5546875" style="53" customWidth="1"/>
    <col min="5636" max="5636" width="8.88671875" style="53" customWidth="1"/>
    <col min="5637" max="5637" width="10.44140625" style="53" customWidth="1"/>
    <col min="5638" max="5638" width="8.44140625" style="53" customWidth="1"/>
    <col min="5639" max="5639" width="8.6640625" style="53" customWidth="1"/>
    <col min="5640" max="5640" width="8.5546875" style="53" customWidth="1"/>
    <col min="5641" max="5641" width="9.44140625" style="53" customWidth="1"/>
    <col min="5642" max="5642" width="8.33203125" style="53" customWidth="1"/>
    <col min="5643" max="5643" width="10.6640625" style="53" customWidth="1"/>
    <col min="5644" max="5644" width="10.33203125" style="53" customWidth="1"/>
    <col min="5645" max="5645" width="9.88671875" style="53" customWidth="1"/>
    <col min="5646" max="5888" width="9.109375" style="53"/>
    <col min="5889" max="5889" width="14.109375" style="53" customWidth="1"/>
    <col min="5890" max="5890" width="10.44140625" style="53" customWidth="1"/>
    <col min="5891" max="5891" width="9.5546875" style="53" customWidth="1"/>
    <col min="5892" max="5892" width="8.88671875" style="53" customWidth="1"/>
    <col min="5893" max="5893" width="10.44140625" style="53" customWidth="1"/>
    <col min="5894" max="5894" width="8.44140625" style="53" customWidth="1"/>
    <col min="5895" max="5895" width="8.6640625" style="53" customWidth="1"/>
    <col min="5896" max="5896" width="8.5546875" style="53" customWidth="1"/>
    <col min="5897" max="5897" width="9.44140625" style="53" customWidth="1"/>
    <col min="5898" max="5898" width="8.33203125" style="53" customWidth="1"/>
    <col min="5899" max="5899" width="10.6640625" style="53" customWidth="1"/>
    <col min="5900" max="5900" width="10.33203125" style="53" customWidth="1"/>
    <col min="5901" max="5901" width="9.88671875" style="53" customWidth="1"/>
    <col min="5902" max="6144" width="9.109375" style="53"/>
    <col min="6145" max="6145" width="14.109375" style="53" customWidth="1"/>
    <col min="6146" max="6146" width="10.44140625" style="53" customWidth="1"/>
    <col min="6147" max="6147" width="9.5546875" style="53" customWidth="1"/>
    <col min="6148" max="6148" width="8.88671875" style="53" customWidth="1"/>
    <col min="6149" max="6149" width="10.44140625" style="53" customWidth="1"/>
    <col min="6150" max="6150" width="8.44140625" style="53" customWidth="1"/>
    <col min="6151" max="6151" width="8.6640625" style="53" customWidth="1"/>
    <col min="6152" max="6152" width="8.5546875" style="53" customWidth="1"/>
    <col min="6153" max="6153" width="9.44140625" style="53" customWidth="1"/>
    <col min="6154" max="6154" width="8.33203125" style="53" customWidth="1"/>
    <col min="6155" max="6155" width="10.6640625" style="53" customWidth="1"/>
    <col min="6156" max="6156" width="10.33203125" style="53" customWidth="1"/>
    <col min="6157" max="6157" width="9.88671875" style="53" customWidth="1"/>
    <col min="6158" max="6400" width="9.109375" style="53"/>
    <col min="6401" max="6401" width="14.109375" style="53" customWidth="1"/>
    <col min="6402" max="6402" width="10.44140625" style="53" customWidth="1"/>
    <col min="6403" max="6403" width="9.5546875" style="53" customWidth="1"/>
    <col min="6404" max="6404" width="8.88671875" style="53" customWidth="1"/>
    <col min="6405" max="6405" width="10.44140625" style="53" customWidth="1"/>
    <col min="6406" max="6406" width="8.44140625" style="53" customWidth="1"/>
    <col min="6407" max="6407" width="8.6640625" style="53" customWidth="1"/>
    <col min="6408" max="6408" width="8.5546875" style="53" customWidth="1"/>
    <col min="6409" max="6409" width="9.44140625" style="53" customWidth="1"/>
    <col min="6410" max="6410" width="8.33203125" style="53" customWidth="1"/>
    <col min="6411" max="6411" width="10.6640625" style="53" customWidth="1"/>
    <col min="6412" max="6412" width="10.33203125" style="53" customWidth="1"/>
    <col min="6413" max="6413" width="9.88671875" style="53" customWidth="1"/>
    <col min="6414" max="6656" width="9.109375" style="53"/>
    <col min="6657" max="6657" width="14.109375" style="53" customWidth="1"/>
    <col min="6658" max="6658" width="10.44140625" style="53" customWidth="1"/>
    <col min="6659" max="6659" width="9.5546875" style="53" customWidth="1"/>
    <col min="6660" max="6660" width="8.88671875" style="53" customWidth="1"/>
    <col min="6661" max="6661" width="10.44140625" style="53" customWidth="1"/>
    <col min="6662" max="6662" width="8.44140625" style="53" customWidth="1"/>
    <col min="6663" max="6663" width="8.6640625" style="53" customWidth="1"/>
    <col min="6664" max="6664" width="8.5546875" style="53" customWidth="1"/>
    <col min="6665" max="6665" width="9.44140625" style="53" customWidth="1"/>
    <col min="6666" max="6666" width="8.33203125" style="53" customWidth="1"/>
    <col min="6667" max="6667" width="10.6640625" style="53" customWidth="1"/>
    <col min="6668" max="6668" width="10.33203125" style="53" customWidth="1"/>
    <col min="6669" max="6669" width="9.88671875" style="53" customWidth="1"/>
    <col min="6670" max="6912" width="9.109375" style="53"/>
    <col min="6913" max="6913" width="14.109375" style="53" customWidth="1"/>
    <col min="6914" max="6914" width="10.44140625" style="53" customWidth="1"/>
    <col min="6915" max="6915" width="9.5546875" style="53" customWidth="1"/>
    <col min="6916" max="6916" width="8.88671875" style="53" customWidth="1"/>
    <col min="6917" max="6917" width="10.44140625" style="53" customWidth="1"/>
    <col min="6918" max="6918" width="8.44140625" style="53" customWidth="1"/>
    <col min="6919" max="6919" width="8.6640625" style="53" customWidth="1"/>
    <col min="6920" max="6920" width="8.5546875" style="53" customWidth="1"/>
    <col min="6921" max="6921" width="9.44140625" style="53" customWidth="1"/>
    <col min="6922" max="6922" width="8.33203125" style="53" customWidth="1"/>
    <col min="6923" max="6923" width="10.6640625" style="53" customWidth="1"/>
    <col min="6924" max="6924" width="10.33203125" style="53" customWidth="1"/>
    <col min="6925" max="6925" width="9.88671875" style="53" customWidth="1"/>
    <col min="6926" max="7168" width="9.109375" style="53"/>
    <col min="7169" max="7169" width="14.109375" style="53" customWidth="1"/>
    <col min="7170" max="7170" width="10.44140625" style="53" customWidth="1"/>
    <col min="7171" max="7171" width="9.5546875" style="53" customWidth="1"/>
    <col min="7172" max="7172" width="8.88671875" style="53" customWidth="1"/>
    <col min="7173" max="7173" width="10.44140625" style="53" customWidth="1"/>
    <col min="7174" max="7174" width="8.44140625" style="53" customWidth="1"/>
    <col min="7175" max="7175" width="8.6640625" style="53" customWidth="1"/>
    <col min="7176" max="7176" width="8.5546875" style="53" customWidth="1"/>
    <col min="7177" max="7177" width="9.44140625" style="53" customWidth="1"/>
    <col min="7178" max="7178" width="8.33203125" style="53" customWidth="1"/>
    <col min="7179" max="7179" width="10.6640625" style="53" customWidth="1"/>
    <col min="7180" max="7180" width="10.33203125" style="53" customWidth="1"/>
    <col min="7181" max="7181" width="9.88671875" style="53" customWidth="1"/>
    <col min="7182" max="7424" width="9.109375" style="53"/>
    <col min="7425" max="7425" width="14.109375" style="53" customWidth="1"/>
    <col min="7426" max="7426" width="10.44140625" style="53" customWidth="1"/>
    <col min="7427" max="7427" width="9.5546875" style="53" customWidth="1"/>
    <col min="7428" max="7428" width="8.88671875" style="53" customWidth="1"/>
    <col min="7429" max="7429" width="10.44140625" style="53" customWidth="1"/>
    <col min="7430" max="7430" width="8.44140625" style="53" customWidth="1"/>
    <col min="7431" max="7431" width="8.6640625" style="53" customWidth="1"/>
    <col min="7432" max="7432" width="8.5546875" style="53" customWidth="1"/>
    <col min="7433" max="7433" width="9.44140625" style="53" customWidth="1"/>
    <col min="7434" max="7434" width="8.33203125" style="53" customWidth="1"/>
    <col min="7435" max="7435" width="10.6640625" style="53" customWidth="1"/>
    <col min="7436" max="7436" width="10.33203125" style="53" customWidth="1"/>
    <col min="7437" max="7437" width="9.88671875" style="53" customWidth="1"/>
    <col min="7438" max="7680" width="9.109375" style="53"/>
    <col min="7681" max="7681" width="14.109375" style="53" customWidth="1"/>
    <col min="7682" max="7682" width="10.44140625" style="53" customWidth="1"/>
    <col min="7683" max="7683" width="9.5546875" style="53" customWidth="1"/>
    <col min="7684" max="7684" width="8.88671875" style="53" customWidth="1"/>
    <col min="7685" max="7685" width="10.44140625" style="53" customWidth="1"/>
    <col min="7686" max="7686" width="8.44140625" style="53" customWidth="1"/>
    <col min="7687" max="7687" width="8.6640625" style="53" customWidth="1"/>
    <col min="7688" max="7688" width="8.5546875" style="53" customWidth="1"/>
    <col min="7689" max="7689" width="9.44140625" style="53" customWidth="1"/>
    <col min="7690" max="7690" width="8.33203125" style="53" customWidth="1"/>
    <col min="7691" max="7691" width="10.6640625" style="53" customWidth="1"/>
    <col min="7692" max="7692" width="10.33203125" style="53" customWidth="1"/>
    <col min="7693" max="7693" width="9.88671875" style="53" customWidth="1"/>
    <col min="7694" max="7936" width="9.109375" style="53"/>
    <col min="7937" max="7937" width="14.109375" style="53" customWidth="1"/>
    <col min="7938" max="7938" width="10.44140625" style="53" customWidth="1"/>
    <col min="7939" max="7939" width="9.5546875" style="53" customWidth="1"/>
    <col min="7940" max="7940" width="8.88671875" style="53" customWidth="1"/>
    <col min="7941" max="7941" width="10.44140625" style="53" customWidth="1"/>
    <col min="7942" max="7942" width="8.44140625" style="53" customWidth="1"/>
    <col min="7943" max="7943" width="8.6640625" style="53" customWidth="1"/>
    <col min="7944" max="7944" width="8.5546875" style="53" customWidth="1"/>
    <col min="7945" max="7945" width="9.44140625" style="53" customWidth="1"/>
    <col min="7946" max="7946" width="8.33203125" style="53" customWidth="1"/>
    <col min="7947" max="7947" width="10.6640625" style="53" customWidth="1"/>
    <col min="7948" max="7948" width="10.33203125" style="53" customWidth="1"/>
    <col min="7949" max="7949" width="9.88671875" style="53" customWidth="1"/>
    <col min="7950" max="8192" width="9.109375" style="53"/>
    <col min="8193" max="8193" width="14.109375" style="53" customWidth="1"/>
    <col min="8194" max="8194" width="10.44140625" style="53" customWidth="1"/>
    <col min="8195" max="8195" width="9.5546875" style="53" customWidth="1"/>
    <col min="8196" max="8196" width="8.88671875" style="53" customWidth="1"/>
    <col min="8197" max="8197" width="10.44140625" style="53" customWidth="1"/>
    <col min="8198" max="8198" width="8.44140625" style="53" customWidth="1"/>
    <col min="8199" max="8199" width="8.6640625" style="53" customWidth="1"/>
    <col min="8200" max="8200" width="8.5546875" style="53" customWidth="1"/>
    <col min="8201" max="8201" width="9.44140625" style="53" customWidth="1"/>
    <col min="8202" max="8202" width="8.33203125" style="53" customWidth="1"/>
    <col min="8203" max="8203" width="10.6640625" style="53" customWidth="1"/>
    <col min="8204" max="8204" width="10.33203125" style="53" customWidth="1"/>
    <col min="8205" max="8205" width="9.88671875" style="53" customWidth="1"/>
    <col min="8206" max="8448" width="9.109375" style="53"/>
    <col min="8449" max="8449" width="14.109375" style="53" customWidth="1"/>
    <col min="8450" max="8450" width="10.44140625" style="53" customWidth="1"/>
    <col min="8451" max="8451" width="9.5546875" style="53" customWidth="1"/>
    <col min="8452" max="8452" width="8.88671875" style="53" customWidth="1"/>
    <col min="8453" max="8453" width="10.44140625" style="53" customWidth="1"/>
    <col min="8454" max="8454" width="8.44140625" style="53" customWidth="1"/>
    <col min="8455" max="8455" width="8.6640625" style="53" customWidth="1"/>
    <col min="8456" max="8456" width="8.5546875" style="53" customWidth="1"/>
    <col min="8457" max="8457" width="9.44140625" style="53" customWidth="1"/>
    <col min="8458" max="8458" width="8.33203125" style="53" customWidth="1"/>
    <col min="8459" max="8459" width="10.6640625" style="53" customWidth="1"/>
    <col min="8460" max="8460" width="10.33203125" style="53" customWidth="1"/>
    <col min="8461" max="8461" width="9.88671875" style="53" customWidth="1"/>
    <col min="8462" max="8704" width="9.109375" style="53"/>
    <col min="8705" max="8705" width="14.109375" style="53" customWidth="1"/>
    <col min="8706" max="8706" width="10.44140625" style="53" customWidth="1"/>
    <col min="8707" max="8707" width="9.5546875" style="53" customWidth="1"/>
    <col min="8708" max="8708" width="8.88671875" style="53" customWidth="1"/>
    <col min="8709" max="8709" width="10.44140625" style="53" customWidth="1"/>
    <col min="8710" max="8710" width="8.44140625" style="53" customWidth="1"/>
    <col min="8711" max="8711" width="8.6640625" style="53" customWidth="1"/>
    <col min="8712" max="8712" width="8.5546875" style="53" customWidth="1"/>
    <col min="8713" max="8713" width="9.44140625" style="53" customWidth="1"/>
    <col min="8714" max="8714" width="8.33203125" style="53" customWidth="1"/>
    <col min="8715" max="8715" width="10.6640625" style="53" customWidth="1"/>
    <col min="8716" max="8716" width="10.33203125" style="53" customWidth="1"/>
    <col min="8717" max="8717" width="9.88671875" style="53" customWidth="1"/>
    <col min="8718" max="8960" width="9.109375" style="53"/>
    <col min="8961" max="8961" width="14.109375" style="53" customWidth="1"/>
    <col min="8962" max="8962" width="10.44140625" style="53" customWidth="1"/>
    <col min="8963" max="8963" width="9.5546875" style="53" customWidth="1"/>
    <col min="8964" max="8964" width="8.88671875" style="53" customWidth="1"/>
    <col min="8965" max="8965" width="10.44140625" style="53" customWidth="1"/>
    <col min="8966" max="8966" width="8.44140625" style="53" customWidth="1"/>
    <col min="8967" max="8967" width="8.6640625" style="53" customWidth="1"/>
    <col min="8968" max="8968" width="8.5546875" style="53" customWidth="1"/>
    <col min="8969" max="8969" width="9.44140625" style="53" customWidth="1"/>
    <col min="8970" max="8970" width="8.33203125" style="53" customWidth="1"/>
    <col min="8971" max="8971" width="10.6640625" style="53" customWidth="1"/>
    <col min="8972" max="8972" width="10.33203125" style="53" customWidth="1"/>
    <col min="8973" max="8973" width="9.88671875" style="53" customWidth="1"/>
    <col min="8974" max="9216" width="9.109375" style="53"/>
    <col min="9217" max="9217" width="14.109375" style="53" customWidth="1"/>
    <col min="9218" max="9218" width="10.44140625" style="53" customWidth="1"/>
    <col min="9219" max="9219" width="9.5546875" style="53" customWidth="1"/>
    <col min="9220" max="9220" width="8.88671875" style="53" customWidth="1"/>
    <col min="9221" max="9221" width="10.44140625" style="53" customWidth="1"/>
    <col min="9222" max="9222" width="8.44140625" style="53" customWidth="1"/>
    <col min="9223" max="9223" width="8.6640625" style="53" customWidth="1"/>
    <col min="9224" max="9224" width="8.5546875" style="53" customWidth="1"/>
    <col min="9225" max="9225" width="9.44140625" style="53" customWidth="1"/>
    <col min="9226" max="9226" width="8.33203125" style="53" customWidth="1"/>
    <col min="9227" max="9227" width="10.6640625" style="53" customWidth="1"/>
    <col min="9228" max="9228" width="10.33203125" style="53" customWidth="1"/>
    <col min="9229" max="9229" width="9.88671875" style="53" customWidth="1"/>
    <col min="9230" max="9472" width="9.109375" style="53"/>
    <col min="9473" max="9473" width="14.109375" style="53" customWidth="1"/>
    <col min="9474" max="9474" width="10.44140625" style="53" customWidth="1"/>
    <col min="9475" max="9475" width="9.5546875" style="53" customWidth="1"/>
    <col min="9476" max="9476" width="8.88671875" style="53" customWidth="1"/>
    <col min="9477" max="9477" width="10.44140625" style="53" customWidth="1"/>
    <col min="9478" max="9478" width="8.44140625" style="53" customWidth="1"/>
    <col min="9479" max="9479" width="8.6640625" style="53" customWidth="1"/>
    <col min="9480" max="9480" width="8.5546875" style="53" customWidth="1"/>
    <col min="9481" max="9481" width="9.44140625" style="53" customWidth="1"/>
    <col min="9482" max="9482" width="8.33203125" style="53" customWidth="1"/>
    <col min="9483" max="9483" width="10.6640625" style="53" customWidth="1"/>
    <col min="9484" max="9484" width="10.33203125" style="53" customWidth="1"/>
    <col min="9485" max="9485" width="9.88671875" style="53" customWidth="1"/>
    <col min="9486" max="9728" width="9.109375" style="53"/>
    <col min="9729" max="9729" width="14.109375" style="53" customWidth="1"/>
    <col min="9730" max="9730" width="10.44140625" style="53" customWidth="1"/>
    <col min="9731" max="9731" width="9.5546875" style="53" customWidth="1"/>
    <col min="9732" max="9732" width="8.88671875" style="53" customWidth="1"/>
    <col min="9733" max="9733" width="10.44140625" style="53" customWidth="1"/>
    <col min="9734" max="9734" width="8.44140625" style="53" customWidth="1"/>
    <col min="9735" max="9735" width="8.6640625" style="53" customWidth="1"/>
    <col min="9736" max="9736" width="8.5546875" style="53" customWidth="1"/>
    <col min="9737" max="9737" width="9.44140625" style="53" customWidth="1"/>
    <col min="9738" max="9738" width="8.33203125" style="53" customWidth="1"/>
    <col min="9739" max="9739" width="10.6640625" style="53" customWidth="1"/>
    <col min="9740" max="9740" width="10.33203125" style="53" customWidth="1"/>
    <col min="9741" max="9741" width="9.88671875" style="53" customWidth="1"/>
    <col min="9742" max="9984" width="9.109375" style="53"/>
    <col min="9985" max="9985" width="14.109375" style="53" customWidth="1"/>
    <col min="9986" max="9986" width="10.44140625" style="53" customWidth="1"/>
    <col min="9987" max="9987" width="9.5546875" style="53" customWidth="1"/>
    <col min="9988" max="9988" width="8.88671875" style="53" customWidth="1"/>
    <col min="9989" max="9989" width="10.44140625" style="53" customWidth="1"/>
    <col min="9990" max="9990" width="8.44140625" style="53" customWidth="1"/>
    <col min="9991" max="9991" width="8.6640625" style="53" customWidth="1"/>
    <col min="9992" max="9992" width="8.5546875" style="53" customWidth="1"/>
    <col min="9993" max="9993" width="9.44140625" style="53" customWidth="1"/>
    <col min="9994" max="9994" width="8.33203125" style="53" customWidth="1"/>
    <col min="9995" max="9995" width="10.6640625" style="53" customWidth="1"/>
    <col min="9996" max="9996" width="10.33203125" style="53" customWidth="1"/>
    <col min="9997" max="9997" width="9.88671875" style="53" customWidth="1"/>
    <col min="9998" max="10240" width="9.109375" style="53"/>
    <col min="10241" max="10241" width="14.109375" style="53" customWidth="1"/>
    <col min="10242" max="10242" width="10.44140625" style="53" customWidth="1"/>
    <col min="10243" max="10243" width="9.5546875" style="53" customWidth="1"/>
    <col min="10244" max="10244" width="8.88671875" style="53" customWidth="1"/>
    <col min="10245" max="10245" width="10.44140625" style="53" customWidth="1"/>
    <col min="10246" max="10246" width="8.44140625" style="53" customWidth="1"/>
    <col min="10247" max="10247" width="8.6640625" style="53" customWidth="1"/>
    <col min="10248" max="10248" width="8.5546875" style="53" customWidth="1"/>
    <col min="10249" max="10249" width="9.44140625" style="53" customWidth="1"/>
    <col min="10250" max="10250" width="8.33203125" style="53" customWidth="1"/>
    <col min="10251" max="10251" width="10.6640625" style="53" customWidth="1"/>
    <col min="10252" max="10252" width="10.33203125" style="53" customWidth="1"/>
    <col min="10253" max="10253" width="9.88671875" style="53" customWidth="1"/>
    <col min="10254" max="10496" width="9.109375" style="53"/>
    <col min="10497" max="10497" width="14.109375" style="53" customWidth="1"/>
    <col min="10498" max="10498" width="10.44140625" style="53" customWidth="1"/>
    <col min="10499" max="10499" width="9.5546875" style="53" customWidth="1"/>
    <col min="10500" max="10500" width="8.88671875" style="53" customWidth="1"/>
    <col min="10501" max="10501" width="10.44140625" style="53" customWidth="1"/>
    <col min="10502" max="10502" width="8.44140625" style="53" customWidth="1"/>
    <col min="10503" max="10503" width="8.6640625" style="53" customWidth="1"/>
    <col min="10504" max="10504" width="8.5546875" style="53" customWidth="1"/>
    <col min="10505" max="10505" width="9.44140625" style="53" customWidth="1"/>
    <col min="10506" max="10506" width="8.33203125" style="53" customWidth="1"/>
    <col min="10507" max="10507" width="10.6640625" style="53" customWidth="1"/>
    <col min="10508" max="10508" width="10.33203125" style="53" customWidth="1"/>
    <col min="10509" max="10509" width="9.88671875" style="53" customWidth="1"/>
    <col min="10510" max="10752" width="9.109375" style="53"/>
    <col min="10753" max="10753" width="14.109375" style="53" customWidth="1"/>
    <col min="10754" max="10754" width="10.44140625" style="53" customWidth="1"/>
    <col min="10755" max="10755" width="9.5546875" style="53" customWidth="1"/>
    <col min="10756" max="10756" width="8.88671875" style="53" customWidth="1"/>
    <col min="10757" max="10757" width="10.44140625" style="53" customWidth="1"/>
    <col min="10758" max="10758" width="8.44140625" style="53" customWidth="1"/>
    <col min="10759" max="10759" width="8.6640625" style="53" customWidth="1"/>
    <col min="10760" max="10760" width="8.5546875" style="53" customWidth="1"/>
    <col min="10761" max="10761" width="9.44140625" style="53" customWidth="1"/>
    <col min="10762" max="10762" width="8.33203125" style="53" customWidth="1"/>
    <col min="10763" max="10763" width="10.6640625" style="53" customWidth="1"/>
    <col min="10764" max="10764" width="10.33203125" style="53" customWidth="1"/>
    <col min="10765" max="10765" width="9.88671875" style="53" customWidth="1"/>
    <col min="10766" max="11008" width="9.109375" style="53"/>
    <col min="11009" max="11009" width="14.109375" style="53" customWidth="1"/>
    <col min="11010" max="11010" width="10.44140625" style="53" customWidth="1"/>
    <col min="11011" max="11011" width="9.5546875" style="53" customWidth="1"/>
    <col min="11012" max="11012" width="8.88671875" style="53" customWidth="1"/>
    <col min="11013" max="11013" width="10.44140625" style="53" customWidth="1"/>
    <col min="11014" max="11014" width="8.44140625" style="53" customWidth="1"/>
    <col min="11015" max="11015" width="8.6640625" style="53" customWidth="1"/>
    <col min="11016" max="11016" width="8.5546875" style="53" customWidth="1"/>
    <col min="11017" max="11017" width="9.44140625" style="53" customWidth="1"/>
    <col min="11018" max="11018" width="8.33203125" style="53" customWidth="1"/>
    <col min="11019" max="11019" width="10.6640625" style="53" customWidth="1"/>
    <col min="11020" max="11020" width="10.33203125" style="53" customWidth="1"/>
    <col min="11021" max="11021" width="9.88671875" style="53" customWidth="1"/>
    <col min="11022" max="11264" width="9.109375" style="53"/>
    <col min="11265" max="11265" width="14.109375" style="53" customWidth="1"/>
    <col min="11266" max="11266" width="10.44140625" style="53" customWidth="1"/>
    <col min="11267" max="11267" width="9.5546875" style="53" customWidth="1"/>
    <col min="11268" max="11268" width="8.88671875" style="53" customWidth="1"/>
    <col min="11269" max="11269" width="10.44140625" style="53" customWidth="1"/>
    <col min="11270" max="11270" width="8.44140625" style="53" customWidth="1"/>
    <col min="11271" max="11271" width="8.6640625" style="53" customWidth="1"/>
    <col min="11272" max="11272" width="8.5546875" style="53" customWidth="1"/>
    <col min="11273" max="11273" width="9.44140625" style="53" customWidth="1"/>
    <col min="11274" max="11274" width="8.33203125" style="53" customWidth="1"/>
    <col min="11275" max="11275" width="10.6640625" style="53" customWidth="1"/>
    <col min="11276" max="11276" width="10.33203125" style="53" customWidth="1"/>
    <col min="11277" max="11277" width="9.88671875" style="53" customWidth="1"/>
    <col min="11278" max="11520" width="9.109375" style="53"/>
    <col min="11521" max="11521" width="14.109375" style="53" customWidth="1"/>
    <col min="11522" max="11522" width="10.44140625" style="53" customWidth="1"/>
    <col min="11523" max="11523" width="9.5546875" style="53" customWidth="1"/>
    <col min="11524" max="11524" width="8.88671875" style="53" customWidth="1"/>
    <col min="11525" max="11525" width="10.44140625" style="53" customWidth="1"/>
    <col min="11526" max="11526" width="8.44140625" style="53" customWidth="1"/>
    <col min="11527" max="11527" width="8.6640625" style="53" customWidth="1"/>
    <col min="11528" max="11528" width="8.5546875" style="53" customWidth="1"/>
    <col min="11529" max="11529" width="9.44140625" style="53" customWidth="1"/>
    <col min="11530" max="11530" width="8.33203125" style="53" customWidth="1"/>
    <col min="11531" max="11531" width="10.6640625" style="53" customWidth="1"/>
    <col min="11532" max="11532" width="10.33203125" style="53" customWidth="1"/>
    <col min="11533" max="11533" width="9.88671875" style="53" customWidth="1"/>
    <col min="11534" max="11776" width="9.109375" style="53"/>
    <col min="11777" max="11777" width="14.109375" style="53" customWidth="1"/>
    <col min="11778" max="11778" width="10.44140625" style="53" customWidth="1"/>
    <col min="11779" max="11779" width="9.5546875" style="53" customWidth="1"/>
    <col min="11780" max="11780" width="8.88671875" style="53" customWidth="1"/>
    <col min="11781" max="11781" width="10.44140625" style="53" customWidth="1"/>
    <col min="11782" max="11782" width="8.44140625" style="53" customWidth="1"/>
    <col min="11783" max="11783" width="8.6640625" style="53" customWidth="1"/>
    <col min="11784" max="11784" width="8.5546875" style="53" customWidth="1"/>
    <col min="11785" max="11785" width="9.44140625" style="53" customWidth="1"/>
    <col min="11786" max="11786" width="8.33203125" style="53" customWidth="1"/>
    <col min="11787" max="11787" width="10.6640625" style="53" customWidth="1"/>
    <col min="11788" max="11788" width="10.33203125" style="53" customWidth="1"/>
    <col min="11789" max="11789" width="9.88671875" style="53" customWidth="1"/>
    <col min="11790" max="12032" width="9.109375" style="53"/>
    <col min="12033" max="12033" width="14.109375" style="53" customWidth="1"/>
    <col min="12034" max="12034" width="10.44140625" style="53" customWidth="1"/>
    <col min="12035" max="12035" width="9.5546875" style="53" customWidth="1"/>
    <col min="12036" max="12036" width="8.88671875" style="53" customWidth="1"/>
    <col min="12037" max="12037" width="10.44140625" style="53" customWidth="1"/>
    <col min="12038" max="12038" width="8.44140625" style="53" customWidth="1"/>
    <col min="12039" max="12039" width="8.6640625" style="53" customWidth="1"/>
    <col min="12040" max="12040" width="8.5546875" style="53" customWidth="1"/>
    <col min="12041" max="12041" width="9.44140625" style="53" customWidth="1"/>
    <col min="12042" max="12042" width="8.33203125" style="53" customWidth="1"/>
    <col min="12043" max="12043" width="10.6640625" style="53" customWidth="1"/>
    <col min="12044" max="12044" width="10.33203125" style="53" customWidth="1"/>
    <col min="12045" max="12045" width="9.88671875" style="53" customWidth="1"/>
    <col min="12046" max="12288" width="9.109375" style="53"/>
    <col min="12289" max="12289" width="14.109375" style="53" customWidth="1"/>
    <col min="12290" max="12290" width="10.44140625" style="53" customWidth="1"/>
    <col min="12291" max="12291" width="9.5546875" style="53" customWidth="1"/>
    <col min="12292" max="12292" width="8.88671875" style="53" customWidth="1"/>
    <col min="12293" max="12293" width="10.44140625" style="53" customWidth="1"/>
    <col min="12294" max="12294" width="8.44140625" style="53" customWidth="1"/>
    <col min="12295" max="12295" width="8.6640625" style="53" customWidth="1"/>
    <col min="12296" max="12296" width="8.5546875" style="53" customWidth="1"/>
    <col min="12297" max="12297" width="9.44140625" style="53" customWidth="1"/>
    <col min="12298" max="12298" width="8.33203125" style="53" customWidth="1"/>
    <col min="12299" max="12299" width="10.6640625" style="53" customWidth="1"/>
    <col min="12300" max="12300" width="10.33203125" style="53" customWidth="1"/>
    <col min="12301" max="12301" width="9.88671875" style="53" customWidth="1"/>
    <col min="12302" max="12544" width="9.109375" style="53"/>
    <col min="12545" max="12545" width="14.109375" style="53" customWidth="1"/>
    <col min="12546" max="12546" width="10.44140625" style="53" customWidth="1"/>
    <col min="12547" max="12547" width="9.5546875" style="53" customWidth="1"/>
    <col min="12548" max="12548" width="8.88671875" style="53" customWidth="1"/>
    <col min="12549" max="12549" width="10.44140625" style="53" customWidth="1"/>
    <col min="12550" max="12550" width="8.44140625" style="53" customWidth="1"/>
    <col min="12551" max="12551" width="8.6640625" style="53" customWidth="1"/>
    <col min="12552" max="12552" width="8.5546875" style="53" customWidth="1"/>
    <col min="12553" max="12553" width="9.44140625" style="53" customWidth="1"/>
    <col min="12554" max="12554" width="8.33203125" style="53" customWidth="1"/>
    <col min="12555" max="12555" width="10.6640625" style="53" customWidth="1"/>
    <col min="12556" max="12556" width="10.33203125" style="53" customWidth="1"/>
    <col min="12557" max="12557" width="9.88671875" style="53" customWidth="1"/>
    <col min="12558" max="12800" width="9.109375" style="53"/>
    <col min="12801" max="12801" width="14.109375" style="53" customWidth="1"/>
    <col min="12802" max="12802" width="10.44140625" style="53" customWidth="1"/>
    <col min="12803" max="12803" width="9.5546875" style="53" customWidth="1"/>
    <col min="12804" max="12804" width="8.88671875" style="53" customWidth="1"/>
    <col min="12805" max="12805" width="10.44140625" style="53" customWidth="1"/>
    <col min="12806" max="12806" width="8.44140625" style="53" customWidth="1"/>
    <col min="12807" max="12807" width="8.6640625" style="53" customWidth="1"/>
    <col min="12808" max="12808" width="8.5546875" style="53" customWidth="1"/>
    <col min="12809" max="12809" width="9.44140625" style="53" customWidth="1"/>
    <col min="12810" max="12810" width="8.33203125" style="53" customWidth="1"/>
    <col min="12811" max="12811" width="10.6640625" style="53" customWidth="1"/>
    <col min="12812" max="12812" width="10.33203125" style="53" customWidth="1"/>
    <col min="12813" max="12813" width="9.88671875" style="53" customWidth="1"/>
    <col min="12814" max="13056" width="9.109375" style="53"/>
    <col min="13057" max="13057" width="14.109375" style="53" customWidth="1"/>
    <col min="13058" max="13058" width="10.44140625" style="53" customWidth="1"/>
    <col min="13059" max="13059" width="9.5546875" style="53" customWidth="1"/>
    <col min="13060" max="13060" width="8.88671875" style="53" customWidth="1"/>
    <col min="13061" max="13061" width="10.44140625" style="53" customWidth="1"/>
    <col min="13062" max="13062" width="8.44140625" style="53" customWidth="1"/>
    <col min="13063" max="13063" width="8.6640625" style="53" customWidth="1"/>
    <col min="13064" max="13064" width="8.5546875" style="53" customWidth="1"/>
    <col min="13065" max="13065" width="9.44140625" style="53" customWidth="1"/>
    <col min="13066" max="13066" width="8.33203125" style="53" customWidth="1"/>
    <col min="13067" max="13067" width="10.6640625" style="53" customWidth="1"/>
    <col min="13068" max="13068" width="10.33203125" style="53" customWidth="1"/>
    <col min="13069" max="13069" width="9.88671875" style="53" customWidth="1"/>
    <col min="13070" max="13312" width="9.109375" style="53"/>
    <col min="13313" max="13313" width="14.109375" style="53" customWidth="1"/>
    <col min="13314" max="13314" width="10.44140625" style="53" customWidth="1"/>
    <col min="13315" max="13315" width="9.5546875" style="53" customWidth="1"/>
    <col min="13316" max="13316" width="8.88671875" style="53" customWidth="1"/>
    <col min="13317" max="13317" width="10.44140625" style="53" customWidth="1"/>
    <col min="13318" max="13318" width="8.44140625" style="53" customWidth="1"/>
    <col min="13319" max="13319" width="8.6640625" style="53" customWidth="1"/>
    <col min="13320" max="13320" width="8.5546875" style="53" customWidth="1"/>
    <col min="13321" max="13321" width="9.44140625" style="53" customWidth="1"/>
    <col min="13322" max="13322" width="8.33203125" style="53" customWidth="1"/>
    <col min="13323" max="13323" width="10.6640625" style="53" customWidth="1"/>
    <col min="13324" max="13324" width="10.33203125" style="53" customWidth="1"/>
    <col min="13325" max="13325" width="9.88671875" style="53" customWidth="1"/>
    <col min="13326" max="13568" width="9.109375" style="53"/>
    <col min="13569" max="13569" width="14.109375" style="53" customWidth="1"/>
    <col min="13570" max="13570" width="10.44140625" style="53" customWidth="1"/>
    <col min="13571" max="13571" width="9.5546875" style="53" customWidth="1"/>
    <col min="13572" max="13572" width="8.88671875" style="53" customWidth="1"/>
    <col min="13573" max="13573" width="10.44140625" style="53" customWidth="1"/>
    <col min="13574" max="13574" width="8.44140625" style="53" customWidth="1"/>
    <col min="13575" max="13575" width="8.6640625" style="53" customWidth="1"/>
    <col min="13576" max="13576" width="8.5546875" style="53" customWidth="1"/>
    <col min="13577" max="13577" width="9.44140625" style="53" customWidth="1"/>
    <col min="13578" max="13578" width="8.33203125" style="53" customWidth="1"/>
    <col min="13579" max="13579" width="10.6640625" style="53" customWidth="1"/>
    <col min="13580" max="13580" width="10.33203125" style="53" customWidth="1"/>
    <col min="13581" max="13581" width="9.88671875" style="53" customWidth="1"/>
    <col min="13582" max="13824" width="9.109375" style="53"/>
    <col min="13825" max="13825" width="14.109375" style="53" customWidth="1"/>
    <col min="13826" max="13826" width="10.44140625" style="53" customWidth="1"/>
    <col min="13827" max="13827" width="9.5546875" style="53" customWidth="1"/>
    <col min="13828" max="13828" width="8.88671875" style="53" customWidth="1"/>
    <col min="13829" max="13829" width="10.44140625" style="53" customWidth="1"/>
    <col min="13830" max="13830" width="8.44140625" style="53" customWidth="1"/>
    <col min="13831" max="13831" width="8.6640625" style="53" customWidth="1"/>
    <col min="13832" max="13832" width="8.5546875" style="53" customWidth="1"/>
    <col min="13833" max="13833" width="9.44140625" style="53" customWidth="1"/>
    <col min="13834" max="13834" width="8.33203125" style="53" customWidth="1"/>
    <col min="13835" max="13835" width="10.6640625" style="53" customWidth="1"/>
    <col min="13836" max="13836" width="10.33203125" style="53" customWidth="1"/>
    <col min="13837" max="13837" width="9.88671875" style="53" customWidth="1"/>
    <col min="13838" max="14080" width="9.109375" style="53"/>
    <col min="14081" max="14081" width="14.109375" style="53" customWidth="1"/>
    <col min="14082" max="14082" width="10.44140625" style="53" customWidth="1"/>
    <col min="14083" max="14083" width="9.5546875" style="53" customWidth="1"/>
    <col min="14084" max="14084" width="8.88671875" style="53" customWidth="1"/>
    <col min="14085" max="14085" width="10.44140625" style="53" customWidth="1"/>
    <col min="14086" max="14086" width="8.44140625" style="53" customWidth="1"/>
    <col min="14087" max="14087" width="8.6640625" style="53" customWidth="1"/>
    <col min="14088" max="14088" width="8.5546875" style="53" customWidth="1"/>
    <col min="14089" max="14089" width="9.44140625" style="53" customWidth="1"/>
    <col min="14090" max="14090" width="8.33203125" style="53" customWidth="1"/>
    <col min="14091" max="14091" width="10.6640625" style="53" customWidth="1"/>
    <col min="14092" max="14092" width="10.33203125" style="53" customWidth="1"/>
    <col min="14093" max="14093" width="9.88671875" style="53" customWidth="1"/>
    <col min="14094" max="14336" width="9.109375" style="53"/>
    <col min="14337" max="14337" width="14.109375" style="53" customWidth="1"/>
    <col min="14338" max="14338" width="10.44140625" style="53" customWidth="1"/>
    <col min="14339" max="14339" width="9.5546875" style="53" customWidth="1"/>
    <col min="14340" max="14340" width="8.88671875" style="53" customWidth="1"/>
    <col min="14341" max="14341" width="10.44140625" style="53" customWidth="1"/>
    <col min="14342" max="14342" width="8.44140625" style="53" customWidth="1"/>
    <col min="14343" max="14343" width="8.6640625" style="53" customWidth="1"/>
    <col min="14344" max="14344" width="8.5546875" style="53" customWidth="1"/>
    <col min="14345" max="14345" width="9.44140625" style="53" customWidth="1"/>
    <col min="14346" max="14346" width="8.33203125" style="53" customWidth="1"/>
    <col min="14347" max="14347" width="10.6640625" style="53" customWidth="1"/>
    <col min="14348" max="14348" width="10.33203125" style="53" customWidth="1"/>
    <col min="14349" max="14349" width="9.88671875" style="53" customWidth="1"/>
    <col min="14350" max="14592" width="9.109375" style="53"/>
    <col min="14593" max="14593" width="14.109375" style="53" customWidth="1"/>
    <col min="14594" max="14594" width="10.44140625" style="53" customWidth="1"/>
    <col min="14595" max="14595" width="9.5546875" style="53" customWidth="1"/>
    <col min="14596" max="14596" width="8.88671875" style="53" customWidth="1"/>
    <col min="14597" max="14597" width="10.44140625" style="53" customWidth="1"/>
    <col min="14598" max="14598" width="8.44140625" style="53" customWidth="1"/>
    <col min="14599" max="14599" width="8.6640625" style="53" customWidth="1"/>
    <col min="14600" max="14600" width="8.5546875" style="53" customWidth="1"/>
    <col min="14601" max="14601" width="9.44140625" style="53" customWidth="1"/>
    <col min="14602" max="14602" width="8.33203125" style="53" customWidth="1"/>
    <col min="14603" max="14603" width="10.6640625" style="53" customWidth="1"/>
    <col min="14604" max="14604" width="10.33203125" style="53" customWidth="1"/>
    <col min="14605" max="14605" width="9.88671875" style="53" customWidth="1"/>
    <col min="14606" max="14848" width="9.109375" style="53"/>
    <col min="14849" max="14849" width="14.109375" style="53" customWidth="1"/>
    <col min="14850" max="14850" width="10.44140625" style="53" customWidth="1"/>
    <col min="14851" max="14851" width="9.5546875" style="53" customWidth="1"/>
    <col min="14852" max="14852" width="8.88671875" style="53" customWidth="1"/>
    <col min="14853" max="14853" width="10.44140625" style="53" customWidth="1"/>
    <col min="14854" max="14854" width="8.44140625" style="53" customWidth="1"/>
    <col min="14855" max="14855" width="8.6640625" style="53" customWidth="1"/>
    <col min="14856" max="14856" width="8.5546875" style="53" customWidth="1"/>
    <col min="14857" max="14857" width="9.44140625" style="53" customWidth="1"/>
    <col min="14858" max="14858" width="8.33203125" style="53" customWidth="1"/>
    <col min="14859" max="14859" width="10.6640625" style="53" customWidth="1"/>
    <col min="14860" max="14860" width="10.33203125" style="53" customWidth="1"/>
    <col min="14861" max="14861" width="9.88671875" style="53" customWidth="1"/>
    <col min="14862" max="15104" width="9.109375" style="53"/>
    <col min="15105" max="15105" width="14.109375" style="53" customWidth="1"/>
    <col min="15106" max="15106" width="10.44140625" style="53" customWidth="1"/>
    <col min="15107" max="15107" width="9.5546875" style="53" customWidth="1"/>
    <col min="15108" max="15108" width="8.88671875" style="53" customWidth="1"/>
    <col min="15109" max="15109" width="10.44140625" style="53" customWidth="1"/>
    <col min="15110" max="15110" width="8.44140625" style="53" customWidth="1"/>
    <col min="15111" max="15111" width="8.6640625" style="53" customWidth="1"/>
    <col min="15112" max="15112" width="8.5546875" style="53" customWidth="1"/>
    <col min="15113" max="15113" width="9.44140625" style="53" customWidth="1"/>
    <col min="15114" max="15114" width="8.33203125" style="53" customWidth="1"/>
    <col min="15115" max="15115" width="10.6640625" style="53" customWidth="1"/>
    <col min="15116" max="15116" width="10.33203125" style="53" customWidth="1"/>
    <col min="15117" max="15117" width="9.88671875" style="53" customWidth="1"/>
    <col min="15118" max="15360" width="9.109375" style="53"/>
    <col min="15361" max="15361" width="14.109375" style="53" customWidth="1"/>
    <col min="15362" max="15362" width="10.44140625" style="53" customWidth="1"/>
    <col min="15363" max="15363" width="9.5546875" style="53" customWidth="1"/>
    <col min="15364" max="15364" width="8.88671875" style="53" customWidth="1"/>
    <col min="15365" max="15365" width="10.44140625" style="53" customWidth="1"/>
    <col min="15366" max="15366" width="8.44140625" style="53" customWidth="1"/>
    <col min="15367" max="15367" width="8.6640625" style="53" customWidth="1"/>
    <col min="15368" max="15368" width="8.5546875" style="53" customWidth="1"/>
    <col min="15369" max="15369" width="9.44140625" style="53" customWidth="1"/>
    <col min="15370" max="15370" width="8.33203125" style="53" customWidth="1"/>
    <col min="15371" max="15371" width="10.6640625" style="53" customWidth="1"/>
    <col min="15372" max="15372" width="10.33203125" style="53" customWidth="1"/>
    <col min="15373" max="15373" width="9.88671875" style="53" customWidth="1"/>
    <col min="15374" max="15616" width="9.109375" style="53"/>
    <col min="15617" max="15617" width="14.109375" style="53" customWidth="1"/>
    <col min="15618" max="15618" width="10.44140625" style="53" customWidth="1"/>
    <col min="15619" max="15619" width="9.5546875" style="53" customWidth="1"/>
    <col min="15620" max="15620" width="8.88671875" style="53" customWidth="1"/>
    <col min="15621" max="15621" width="10.44140625" style="53" customWidth="1"/>
    <col min="15622" max="15622" width="8.44140625" style="53" customWidth="1"/>
    <col min="15623" max="15623" width="8.6640625" style="53" customWidth="1"/>
    <col min="15624" max="15624" width="8.5546875" style="53" customWidth="1"/>
    <col min="15625" max="15625" width="9.44140625" style="53" customWidth="1"/>
    <col min="15626" max="15626" width="8.33203125" style="53" customWidth="1"/>
    <col min="15627" max="15627" width="10.6640625" style="53" customWidth="1"/>
    <col min="15628" max="15628" width="10.33203125" style="53" customWidth="1"/>
    <col min="15629" max="15629" width="9.88671875" style="53" customWidth="1"/>
    <col min="15630" max="15872" width="9.109375" style="53"/>
    <col min="15873" max="15873" width="14.109375" style="53" customWidth="1"/>
    <col min="15874" max="15874" width="10.44140625" style="53" customWidth="1"/>
    <col min="15875" max="15875" width="9.5546875" style="53" customWidth="1"/>
    <col min="15876" max="15876" width="8.88671875" style="53" customWidth="1"/>
    <col min="15877" max="15877" width="10.44140625" style="53" customWidth="1"/>
    <col min="15878" max="15878" width="8.44140625" style="53" customWidth="1"/>
    <col min="15879" max="15879" width="8.6640625" style="53" customWidth="1"/>
    <col min="15880" max="15880" width="8.5546875" style="53" customWidth="1"/>
    <col min="15881" max="15881" width="9.44140625" style="53" customWidth="1"/>
    <col min="15882" max="15882" width="8.33203125" style="53" customWidth="1"/>
    <col min="15883" max="15883" width="10.6640625" style="53" customWidth="1"/>
    <col min="15884" max="15884" width="10.33203125" style="53" customWidth="1"/>
    <col min="15885" max="15885" width="9.88671875" style="53" customWidth="1"/>
    <col min="15886" max="16128" width="9.109375" style="53"/>
    <col min="16129" max="16129" width="14.109375" style="53" customWidth="1"/>
    <col min="16130" max="16130" width="10.44140625" style="53" customWidth="1"/>
    <col min="16131" max="16131" width="9.5546875" style="53" customWidth="1"/>
    <col min="16132" max="16132" width="8.88671875" style="53" customWidth="1"/>
    <col min="16133" max="16133" width="10.44140625" style="53" customWidth="1"/>
    <col min="16134" max="16134" width="8.44140625" style="53" customWidth="1"/>
    <col min="16135" max="16135" width="8.6640625" style="53" customWidth="1"/>
    <col min="16136" max="16136" width="8.5546875" style="53" customWidth="1"/>
    <col min="16137" max="16137" width="9.44140625" style="53" customWidth="1"/>
    <col min="16138" max="16138" width="8.33203125" style="53" customWidth="1"/>
    <col min="16139" max="16139" width="10.6640625" style="53" customWidth="1"/>
    <col min="16140" max="16140" width="10.33203125" style="53" customWidth="1"/>
    <col min="16141" max="16141" width="9.88671875" style="53" customWidth="1"/>
    <col min="16142" max="16384" width="9.109375" style="53"/>
  </cols>
  <sheetData>
    <row r="1" spans="1:13" s="215" customFormat="1" ht="12" customHeight="1" x14ac:dyDescent="0.3">
      <c r="A1" s="214" t="str">
        <f>[3]SUM!A1</f>
        <v>CY 2015 ALLOTMENT RELEASES</v>
      </c>
      <c r="B1" s="214"/>
      <c r="C1" s="214"/>
      <c r="M1" s="216"/>
    </row>
    <row r="2" spans="1:13" s="215" customFormat="1" ht="12" customHeight="1" x14ac:dyDescent="0.3">
      <c r="A2" s="217" t="s">
        <v>256</v>
      </c>
      <c r="B2" s="217"/>
      <c r="C2" s="217"/>
    </row>
    <row r="3" spans="1:13" s="215" customFormat="1" ht="12" customHeight="1" x14ac:dyDescent="0.3">
      <c r="A3" s="214" t="str">
        <f>[3]SUM!A3</f>
        <v>January 1-August 31, 2015</v>
      </c>
      <c r="B3" s="214"/>
      <c r="C3" s="214"/>
      <c r="D3" s="51"/>
    </row>
    <row r="4" spans="1:13" s="215" customFormat="1" ht="12" customHeight="1" x14ac:dyDescent="0.3">
      <c r="A4" s="214" t="s">
        <v>0</v>
      </c>
      <c r="B4" s="214"/>
      <c r="C4" s="214"/>
    </row>
    <row r="5" spans="1:13" ht="61.5" customHeight="1" x14ac:dyDescent="0.3">
      <c r="A5" s="244" t="s">
        <v>1</v>
      </c>
      <c r="B5" s="244" t="s">
        <v>257</v>
      </c>
      <c r="C5" s="222" t="s">
        <v>141</v>
      </c>
      <c r="D5" s="243" t="s">
        <v>142</v>
      </c>
      <c r="E5" s="232" t="s">
        <v>233</v>
      </c>
      <c r="F5" s="222" t="s">
        <v>143</v>
      </c>
      <c r="G5" s="232" t="s">
        <v>258</v>
      </c>
      <c r="H5" s="222" t="s">
        <v>259</v>
      </c>
      <c r="I5" s="232" t="s">
        <v>145</v>
      </c>
      <c r="J5" s="221" t="s">
        <v>231</v>
      </c>
      <c r="K5" s="221" t="s">
        <v>249</v>
      </c>
      <c r="L5" s="243" t="s">
        <v>260</v>
      </c>
      <c r="M5" s="243" t="s">
        <v>261</v>
      </c>
    </row>
    <row r="6" spans="1:13" ht="20.100000000000001" hidden="1" customHeight="1" x14ac:dyDescent="0.3">
      <c r="A6" s="225" t="s">
        <v>102</v>
      </c>
      <c r="B6" s="75">
        <f>'[3]CONT-RA10633'!B7</f>
        <v>0</v>
      </c>
      <c r="C6" s="211">
        <f>'[3]CONT-RA10633'!E7</f>
        <v>0</v>
      </c>
      <c r="D6" s="211">
        <f>'[3]CONT-RA10633'!H7</f>
        <v>0</v>
      </c>
      <c r="E6" s="211">
        <f>'[3]CONT-RA10633'!K7</f>
        <v>0</v>
      </c>
      <c r="F6" s="211">
        <f>'[3]CONT-RA10633'!N7</f>
        <v>0</v>
      </c>
      <c r="G6" s="211">
        <f>'[3]CONT-RA10633'!O7</f>
        <v>0</v>
      </c>
      <c r="H6" s="211">
        <f>'[3]CONT-RA10633'!R7</f>
        <v>0</v>
      </c>
      <c r="I6" s="211">
        <f>'[3]CONT-RA10633'!S7</f>
        <v>0</v>
      </c>
      <c r="K6" s="211">
        <f>'[3]CONT-RA10633'!AA7</f>
        <v>0</v>
      </c>
      <c r="L6" s="211">
        <f t="shared" ref="L6:L11" si="0">SUM(C6:K6)</f>
        <v>0</v>
      </c>
      <c r="M6" s="211">
        <f t="shared" ref="M6:M46" si="1">L6+B6</f>
        <v>0</v>
      </c>
    </row>
    <row r="7" spans="1:13" ht="20.100000000000001" hidden="1" customHeight="1" x14ac:dyDescent="0.3">
      <c r="A7" s="56" t="s">
        <v>103</v>
      </c>
      <c r="B7" s="75">
        <f>'[3]CONT-RA10633'!B8</f>
        <v>0</v>
      </c>
      <c r="C7" s="211">
        <f>'[3]CONT-RA10633'!E8</f>
        <v>0</v>
      </c>
      <c r="D7" s="211">
        <f>'[3]CONT-RA10633'!H8</f>
        <v>0</v>
      </c>
      <c r="E7" s="211">
        <f>'[3]CONT-RA10633'!K8</f>
        <v>0</v>
      </c>
      <c r="F7" s="211">
        <f>'[3]CONT-RA10633'!N8</f>
        <v>0</v>
      </c>
      <c r="G7" s="211">
        <f>'[3]CONT-RA10633'!O8</f>
        <v>0</v>
      </c>
      <c r="H7" s="211">
        <f>'[3]CONT-RA10633'!R8</f>
        <v>0</v>
      </c>
      <c r="I7" s="211">
        <f>'[3]CONT-RA10633'!S8</f>
        <v>0</v>
      </c>
      <c r="K7" s="211">
        <f>'[3]CONT-RA10633'!AA8</f>
        <v>0</v>
      </c>
      <c r="L7" s="211">
        <f t="shared" si="0"/>
        <v>0</v>
      </c>
      <c r="M7" s="211">
        <f t="shared" si="1"/>
        <v>0</v>
      </c>
    </row>
    <row r="8" spans="1:13" ht="20.100000000000001" hidden="1" customHeight="1" x14ac:dyDescent="0.3">
      <c r="A8" s="56" t="s">
        <v>104</v>
      </c>
      <c r="B8" s="75">
        <f>'[3]CONT-RA10633'!B9</f>
        <v>0</v>
      </c>
      <c r="C8" s="211">
        <f>'[3]CONT-RA10633'!E9</f>
        <v>0</v>
      </c>
      <c r="D8" s="211">
        <f>'[3]CONT-RA10633'!H9</f>
        <v>0</v>
      </c>
      <c r="E8" s="211">
        <f>'[3]CONT-RA10633'!K9</f>
        <v>0</v>
      </c>
      <c r="F8" s="211">
        <f>'[3]CONT-RA10633'!N9</f>
        <v>0</v>
      </c>
      <c r="G8" s="211">
        <f>'[3]CONT-RA10633'!O9</f>
        <v>0</v>
      </c>
      <c r="H8" s="211">
        <f>'[3]CONT-RA10633'!R9</f>
        <v>0</v>
      </c>
      <c r="I8" s="211">
        <f>'[3]CONT-RA10633'!S9</f>
        <v>0</v>
      </c>
      <c r="K8" s="211">
        <f>'[3]CONT-RA10633'!AA9</f>
        <v>0</v>
      </c>
      <c r="L8" s="211">
        <f t="shared" si="0"/>
        <v>0</v>
      </c>
      <c r="M8" s="211">
        <f t="shared" si="1"/>
        <v>0</v>
      </c>
    </row>
    <row r="9" spans="1:13" ht="20.100000000000001" hidden="1" customHeight="1" x14ac:dyDescent="0.3">
      <c r="A9" s="56" t="s">
        <v>105</v>
      </c>
      <c r="B9" s="75">
        <f>'[3]CONT-RA10633'!B10</f>
        <v>0</v>
      </c>
      <c r="C9" s="211">
        <f>'[3]CONT-RA10633'!E10</f>
        <v>0</v>
      </c>
      <c r="D9" s="211">
        <f>'[3]CONT-RA10633'!H10</f>
        <v>0</v>
      </c>
      <c r="E9" s="211">
        <f>'[3]CONT-RA10633'!K10</f>
        <v>0</v>
      </c>
      <c r="F9" s="211">
        <f>'[3]CONT-RA10633'!N10</f>
        <v>0</v>
      </c>
      <c r="G9" s="211">
        <f>'[3]CONT-RA10633'!O10</f>
        <v>0</v>
      </c>
      <c r="H9" s="211">
        <f>'[3]CONT-RA10633'!R10</f>
        <v>0</v>
      </c>
      <c r="I9" s="211">
        <f>'[3]CONT-RA10633'!S10</f>
        <v>0</v>
      </c>
      <c r="K9" s="211">
        <f>'[3]CONT-RA10633'!AA10</f>
        <v>0</v>
      </c>
      <c r="L9" s="211">
        <f t="shared" si="0"/>
        <v>0</v>
      </c>
      <c r="M9" s="211">
        <f t="shared" si="1"/>
        <v>0</v>
      </c>
    </row>
    <row r="10" spans="1:13" ht="20.100000000000001" customHeight="1" x14ac:dyDescent="0.3">
      <c r="A10" s="56" t="s">
        <v>106</v>
      </c>
      <c r="B10" s="75">
        <f>'[3]CONT-RA10633'!B11</f>
        <v>60000</v>
      </c>
      <c r="C10" s="211">
        <f>'[3]CONT-RA10633'!E11</f>
        <v>0</v>
      </c>
      <c r="D10" s="211">
        <f>'[3]CONT-RA10633'!H11</f>
        <v>0</v>
      </c>
      <c r="E10" s="211">
        <f>'[3]CONT-RA10633'!K11</f>
        <v>0</v>
      </c>
      <c r="F10" s="211">
        <f>'[3]CONT-RA10633'!N11</f>
        <v>0</v>
      </c>
      <c r="G10" s="211">
        <f>'[3]CONT-RA10633'!O11</f>
        <v>0</v>
      </c>
      <c r="H10" s="211">
        <f>'[3]CONT-RA10633'!R11</f>
        <v>0</v>
      </c>
      <c r="I10" s="211">
        <f>'[3]CONT-RA10633'!S11</f>
        <v>0</v>
      </c>
      <c r="K10" s="211">
        <f>'[3]CONT-RA10633'!X11</f>
        <v>234091</v>
      </c>
      <c r="L10" s="211">
        <f t="shared" si="0"/>
        <v>234091</v>
      </c>
      <c r="M10" s="211">
        <f t="shared" si="1"/>
        <v>294091</v>
      </c>
    </row>
    <row r="11" spans="1:13" ht="20.100000000000001" customHeight="1" x14ac:dyDescent="0.3">
      <c r="A11" s="56" t="s">
        <v>107</v>
      </c>
      <c r="B11" s="75">
        <f>'[3]CONT-RA10633'!B12</f>
        <v>0</v>
      </c>
      <c r="C11" s="211">
        <f>'[3]CONT-RA10633'!E12</f>
        <v>0</v>
      </c>
      <c r="D11" s="211">
        <f>'[3]CONT-RA10633'!H12</f>
        <v>0</v>
      </c>
      <c r="E11" s="211">
        <f>'[3]CONT-RA10633'!K12</f>
        <v>0</v>
      </c>
      <c r="F11" s="211">
        <f>'[3]CONT-RA10633'!N12</f>
        <v>0</v>
      </c>
      <c r="G11" s="211">
        <f>'[3]CONT-RA10633'!O12</f>
        <v>0</v>
      </c>
      <c r="H11" s="211">
        <f>'[3]CONT-RA10633'!R12</f>
        <v>495074</v>
      </c>
      <c r="I11" s="211">
        <f>'[3]CONT-RA10633'!S12</f>
        <v>0</v>
      </c>
      <c r="K11" s="211">
        <f>'[3]CONT-RA10633'!AA12</f>
        <v>0</v>
      </c>
      <c r="L11" s="211">
        <f t="shared" si="0"/>
        <v>495074</v>
      </c>
      <c r="M11" s="211">
        <f t="shared" si="1"/>
        <v>495074</v>
      </c>
    </row>
    <row r="12" spans="1:13" ht="20.100000000000001" customHeight="1" x14ac:dyDescent="0.3">
      <c r="A12" s="73" t="s">
        <v>108</v>
      </c>
      <c r="B12" s="211">
        <f t="shared" ref="B12:K12" si="2">SUM(B13:B14)</f>
        <v>1530071</v>
      </c>
      <c r="C12" s="211">
        <f t="shared" si="2"/>
        <v>0</v>
      </c>
      <c r="D12" s="211">
        <f t="shared" si="2"/>
        <v>0</v>
      </c>
      <c r="E12" s="211">
        <f t="shared" si="2"/>
        <v>0</v>
      </c>
      <c r="F12" s="211">
        <f t="shared" si="2"/>
        <v>0</v>
      </c>
      <c r="G12" s="211">
        <f t="shared" si="2"/>
        <v>58959</v>
      </c>
      <c r="H12" s="211">
        <f t="shared" si="2"/>
        <v>0</v>
      </c>
      <c r="I12" s="211">
        <f t="shared" si="2"/>
        <v>0</v>
      </c>
      <c r="K12" s="211">
        <f t="shared" si="2"/>
        <v>0</v>
      </c>
      <c r="L12" s="211">
        <f>SUM(L13:L14)</f>
        <v>58959</v>
      </c>
      <c r="M12" s="211">
        <f t="shared" si="1"/>
        <v>1589030</v>
      </c>
    </row>
    <row r="13" spans="1:13" ht="20.100000000000001" customHeight="1" x14ac:dyDescent="0.3">
      <c r="A13" s="73" t="s">
        <v>109</v>
      </c>
      <c r="B13" s="75">
        <f>'[3]CONT-RA10633'!B14</f>
        <v>1530071</v>
      </c>
      <c r="C13" s="211">
        <f>'[3]CONT-RA10633'!E14</f>
        <v>0</v>
      </c>
      <c r="D13" s="211">
        <f>'[3]CONT-RA10633'!H14</f>
        <v>0</v>
      </c>
      <c r="E13" s="211">
        <f>'[3]CONT-RA10633'!K14</f>
        <v>0</v>
      </c>
      <c r="F13" s="211">
        <f>'[3]CONT-RA10633'!N14</f>
        <v>0</v>
      </c>
      <c r="G13" s="211">
        <f>'[3]CONT-RA10633'!O14</f>
        <v>58959</v>
      </c>
      <c r="H13" s="211">
        <f>'[3]CONT-RA10633'!R14</f>
        <v>0</v>
      </c>
      <c r="I13" s="211">
        <f>'[3]CONT-RA10633'!S14</f>
        <v>0</v>
      </c>
      <c r="K13" s="211">
        <f>'[3]CONT-RA10633'!AA14</f>
        <v>0</v>
      </c>
      <c r="L13" s="211">
        <f t="shared" ref="L13:L19" si="3">SUM(C13:K13)</f>
        <v>58959</v>
      </c>
      <c r="M13" s="211">
        <f t="shared" si="1"/>
        <v>1589030</v>
      </c>
    </row>
    <row r="14" spans="1:13" ht="20.100000000000001" hidden="1" customHeight="1" x14ac:dyDescent="0.3">
      <c r="A14" s="73" t="s">
        <v>110</v>
      </c>
      <c r="B14" s="75">
        <f>'[3]CONT-RA10633'!B15</f>
        <v>0</v>
      </c>
      <c r="C14" s="211">
        <f>'[3]CONT-RA10633'!E15</f>
        <v>0</v>
      </c>
      <c r="D14" s="211">
        <f>'[3]CONT-RA10633'!H15</f>
        <v>0</v>
      </c>
      <c r="E14" s="211">
        <f>'[3]CONT-RA10633'!K15</f>
        <v>0</v>
      </c>
      <c r="F14" s="211">
        <f>'[3]CONT-RA10633'!N15</f>
        <v>0</v>
      </c>
      <c r="G14" s="211">
        <f>'[3]CONT-RA10633'!O15</f>
        <v>0</v>
      </c>
      <c r="H14" s="211">
        <f>'[3]CONT-RA10633'!R15</f>
        <v>0</v>
      </c>
      <c r="I14" s="211">
        <f>'[3]CONT-RA10633'!S15</f>
        <v>0</v>
      </c>
      <c r="K14" s="211">
        <f>'[3]CONT-RA10633'!AA15</f>
        <v>0</v>
      </c>
      <c r="L14" s="211">
        <f t="shared" si="3"/>
        <v>0</v>
      </c>
      <c r="M14" s="211">
        <f t="shared" si="1"/>
        <v>0</v>
      </c>
    </row>
    <row r="15" spans="1:13" ht="20.100000000000001" customHeight="1" x14ac:dyDescent="0.3">
      <c r="A15" s="73" t="s">
        <v>111</v>
      </c>
      <c r="B15" s="75">
        <f>'[3]CONT-RA10633'!B16</f>
        <v>216842</v>
      </c>
      <c r="C15" s="211">
        <f>'[3]CONT-RA10633'!E16</f>
        <v>0</v>
      </c>
      <c r="D15" s="211">
        <f>'[3]CONT-RA10633'!H16</f>
        <v>0</v>
      </c>
      <c r="E15" s="211">
        <f>'[3]CONT-RA10633'!K16</f>
        <v>0</v>
      </c>
      <c r="F15" s="211">
        <f>'[3]CONT-RA10633'!N16</f>
        <v>0</v>
      </c>
      <c r="G15" s="211">
        <f>'[3]CONT-RA10633'!O16</f>
        <v>0</v>
      </c>
      <c r="H15" s="211">
        <f>'[3]CONT-RA10633'!R16</f>
        <v>0</v>
      </c>
      <c r="I15" s="211">
        <f>'[3]CONT-RA10633'!S16</f>
        <v>0</v>
      </c>
      <c r="K15" s="211">
        <f>'[3]CONT-RA10633'!X16</f>
        <v>326669</v>
      </c>
      <c r="L15" s="211">
        <f t="shared" si="3"/>
        <v>326669</v>
      </c>
      <c r="M15" s="211">
        <f t="shared" si="1"/>
        <v>543511</v>
      </c>
    </row>
    <row r="16" spans="1:13" ht="20.100000000000001" hidden="1" customHeight="1" x14ac:dyDescent="0.3">
      <c r="A16" s="73" t="s">
        <v>112</v>
      </c>
      <c r="B16" s="75">
        <f>'[3]CONT-RA10633'!B17</f>
        <v>0</v>
      </c>
      <c r="C16" s="211">
        <f>'[3]CONT-RA10633'!E17</f>
        <v>0</v>
      </c>
      <c r="D16" s="211">
        <f>'[3]CONT-RA10633'!H17</f>
        <v>0</v>
      </c>
      <c r="E16" s="211">
        <f>'[3]CONT-RA10633'!K17</f>
        <v>0</v>
      </c>
      <c r="F16" s="211">
        <f>'[3]CONT-RA10633'!N17</f>
        <v>0</v>
      </c>
      <c r="G16" s="211">
        <f>'[3]CONT-RA10633'!O17</f>
        <v>0</v>
      </c>
      <c r="H16" s="211">
        <f>'[3]CONT-RA10633'!R17</f>
        <v>0</v>
      </c>
      <c r="I16" s="211">
        <f>'[3]CONT-RA10633'!S17</f>
        <v>0</v>
      </c>
      <c r="K16" s="211">
        <f>'[3]CONT-RA10633'!AA17</f>
        <v>0</v>
      </c>
      <c r="L16" s="211">
        <f t="shared" si="3"/>
        <v>0</v>
      </c>
      <c r="M16" s="211">
        <f t="shared" si="1"/>
        <v>0</v>
      </c>
    </row>
    <row r="17" spans="1:13" ht="20.100000000000001" customHeight="1" x14ac:dyDescent="0.3">
      <c r="A17" s="73" t="s">
        <v>113</v>
      </c>
      <c r="B17" s="75">
        <f>'[3]CONT-RA10633'!B18</f>
        <v>0</v>
      </c>
      <c r="C17" s="211">
        <f>'[3]CONT-RA10633'!E18</f>
        <v>0</v>
      </c>
      <c r="D17" s="211">
        <f>'[3]CONT-RA10633'!H18</f>
        <v>0</v>
      </c>
      <c r="E17" s="211">
        <f>'[3]CONT-RA10633'!K18</f>
        <v>0</v>
      </c>
      <c r="F17" s="211">
        <f>'[3]CONT-RA10633'!N18</f>
        <v>0</v>
      </c>
      <c r="G17" s="211">
        <f>'[3]CONT-RA10633'!O18</f>
        <v>0</v>
      </c>
      <c r="H17" s="211">
        <f>'[3]CONT-RA10633'!R18</f>
        <v>0</v>
      </c>
      <c r="I17" s="211">
        <f>'[3]CONT-RA10633'!S18</f>
        <v>0</v>
      </c>
      <c r="K17" s="211">
        <f>'[3]CONT-RA10633'!X18</f>
        <v>400000</v>
      </c>
      <c r="L17" s="211">
        <f t="shared" si="3"/>
        <v>400000</v>
      </c>
      <c r="M17" s="211">
        <f t="shared" si="1"/>
        <v>400000</v>
      </c>
    </row>
    <row r="18" spans="1:13" ht="20.100000000000001" customHeight="1" x14ac:dyDescent="0.3">
      <c r="A18" s="73" t="s">
        <v>114</v>
      </c>
      <c r="B18" s="75">
        <f>'[3]CONT-RA10633'!B19</f>
        <v>524581</v>
      </c>
      <c r="C18" s="211">
        <f>'[3]CONT-RA10633'!E19</f>
        <v>0</v>
      </c>
      <c r="D18" s="211">
        <f>'[3]CONT-RA10633'!H19</f>
        <v>0</v>
      </c>
      <c r="E18" s="211">
        <f>'[3]CONT-RA10633'!K19</f>
        <v>0</v>
      </c>
      <c r="F18" s="211">
        <f>'[3]CONT-RA10633'!N19</f>
        <v>0</v>
      </c>
      <c r="G18" s="211">
        <f>'[3]CONT-RA10633'!O19</f>
        <v>0</v>
      </c>
      <c r="H18" s="211">
        <f>'[3]CONT-RA10633'!R19</f>
        <v>51647</v>
      </c>
      <c r="I18" s="211">
        <f>'[3]CONT-RA10633'!S19</f>
        <v>9700</v>
      </c>
      <c r="K18" s="211">
        <f>'[3]CONT-RA10633'!AA19</f>
        <v>0</v>
      </c>
      <c r="L18" s="211">
        <f t="shared" si="3"/>
        <v>61347</v>
      </c>
      <c r="M18" s="211">
        <f t="shared" si="1"/>
        <v>585928</v>
      </c>
    </row>
    <row r="19" spans="1:13" ht="20.100000000000001" customHeight="1" x14ac:dyDescent="0.3">
      <c r="A19" s="73" t="s">
        <v>115</v>
      </c>
      <c r="B19" s="75">
        <f>'[3]CONT-RA10633'!B20</f>
        <v>122339</v>
      </c>
      <c r="C19" s="211">
        <f>'[3]CONT-RA10633'!E20</f>
        <v>0</v>
      </c>
      <c r="D19" s="211">
        <f>'[3]CONT-RA10633'!H20</f>
        <v>0</v>
      </c>
      <c r="E19" s="211">
        <f>'[3]CONT-RA10633'!K20</f>
        <v>0</v>
      </c>
      <c r="F19" s="211">
        <f>'[3]CONT-RA10633'!N20</f>
        <v>2234</v>
      </c>
      <c r="G19" s="211">
        <f>'[3]CONT-RA10633'!O20</f>
        <v>0</v>
      </c>
      <c r="H19" s="211">
        <f>'[3]CONT-RA10633'!R20</f>
        <v>0</v>
      </c>
      <c r="I19" s="211">
        <f>'[3]CONT-RA10633'!S20</f>
        <v>12585</v>
      </c>
      <c r="K19" s="211">
        <f>'[3]CONT-RA10633'!AA20</f>
        <v>0</v>
      </c>
      <c r="L19" s="211">
        <f t="shared" si="3"/>
        <v>14819</v>
      </c>
      <c r="M19" s="211">
        <f t="shared" si="1"/>
        <v>137158</v>
      </c>
    </row>
    <row r="20" spans="1:13" ht="20.100000000000001" customHeight="1" x14ac:dyDescent="0.3">
      <c r="A20" s="73" t="s">
        <v>116</v>
      </c>
      <c r="B20" s="211">
        <f t="shared" ref="B20:K20" si="4">+B21+B22</f>
        <v>0</v>
      </c>
      <c r="C20" s="211">
        <f t="shared" si="4"/>
        <v>0</v>
      </c>
      <c r="D20" s="211">
        <f t="shared" si="4"/>
        <v>0</v>
      </c>
      <c r="E20" s="211">
        <f t="shared" si="4"/>
        <v>0</v>
      </c>
      <c r="F20" s="211">
        <f t="shared" si="4"/>
        <v>0</v>
      </c>
      <c r="G20" s="211">
        <f t="shared" si="4"/>
        <v>0</v>
      </c>
      <c r="H20" s="211">
        <f t="shared" si="4"/>
        <v>89419</v>
      </c>
      <c r="I20" s="211">
        <f t="shared" si="4"/>
        <v>0</v>
      </c>
      <c r="K20" s="211">
        <f t="shared" si="4"/>
        <v>0</v>
      </c>
      <c r="L20" s="211">
        <f>+L21+L22</f>
        <v>89419</v>
      </c>
      <c r="M20" s="211">
        <f t="shared" si="1"/>
        <v>89419</v>
      </c>
    </row>
    <row r="21" spans="1:13" ht="20.100000000000001" hidden="1" customHeight="1" x14ac:dyDescent="0.3">
      <c r="A21" s="73" t="s">
        <v>109</v>
      </c>
      <c r="B21" s="75">
        <f>'[3]CONT-RA10633'!B22</f>
        <v>0</v>
      </c>
      <c r="C21" s="211">
        <f>'[3]CONT-RA10633'!E22</f>
        <v>0</v>
      </c>
      <c r="D21" s="211">
        <f>'[3]CONT-RA10633'!H22</f>
        <v>0</v>
      </c>
      <c r="E21" s="211">
        <f>'[3]CONT-RA10633'!K22</f>
        <v>0</v>
      </c>
      <c r="F21" s="211">
        <f>'[3]CONT-RA10633'!N22</f>
        <v>0</v>
      </c>
      <c r="G21" s="211">
        <f>'[3]CONT-RA10633'!O22</f>
        <v>0</v>
      </c>
      <c r="H21" s="211">
        <f>'[3]CONT-RA10633'!R22</f>
        <v>89419</v>
      </c>
      <c r="I21" s="211">
        <f>'[3]CONT-RA10633'!S22</f>
        <v>0</v>
      </c>
      <c r="K21" s="211">
        <f>'[3]CONT-RA10633'!AA22</f>
        <v>0</v>
      </c>
      <c r="L21" s="211">
        <f>SUM(C21:K21)</f>
        <v>89419</v>
      </c>
      <c r="M21" s="211">
        <f t="shared" si="1"/>
        <v>89419</v>
      </c>
    </row>
    <row r="22" spans="1:13" ht="20.100000000000001" hidden="1" customHeight="1" x14ac:dyDescent="0.3">
      <c r="A22" s="73" t="s">
        <v>110</v>
      </c>
      <c r="B22" s="75">
        <f>'[3]CONT-RA10633'!B23</f>
        <v>0</v>
      </c>
      <c r="C22" s="211">
        <f>'[3]CONT-RA10633'!E23</f>
        <v>0</v>
      </c>
      <c r="D22" s="211">
        <f>'[3]CONT-RA10633'!H23</f>
        <v>0</v>
      </c>
      <c r="E22" s="211">
        <f>'[3]CONT-RA10633'!K23</f>
        <v>0</v>
      </c>
      <c r="F22" s="211">
        <f>'[3]CONT-RA10633'!N23</f>
        <v>0</v>
      </c>
      <c r="G22" s="211">
        <f>'[3]CONT-RA10633'!O23</f>
        <v>0</v>
      </c>
      <c r="H22" s="211">
        <f>'[3]CONT-RA10633'!R23</f>
        <v>0</v>
      </c>
      <c r="I22" s="211">
        <f>'[3]CONT-RA10633'!S23</f>
        <v>0</v>
      </c>
      <c r="K22" s="211">
        <f>'[3]CONT-RA10633'!AA23</f>
        <v>0</v>
      </c>
      <c r="L22" s="211">
        <f>SUM(C22:K22)</f>
        <v>0</v>
      </c>
      <c r="M22" s="211">
        <f t="shared" si="1"/>
        <v>0</v>
      </c>
    </row>
    <row r="23" spans="1:13" ht="20.100000000000001" customHeight="1" x14ac:dyDescent="0.3">
      <c r="A23" s="73" t="s">
        <v>117</v>
      </c>
      <c r="B23" s="75">
        <f>'[3]CONT-RA10633'!B24</f>
        <v>470000</v>
      </c>
      <c r="C23" s="211">
        <f>'[3]CONT-RA10633'!E24</f>
        <v>0</v>
      </c>
      <c r="D23" s="211">
        <f>'[3]CONT-RA10633'!H24</f>
        <v>0</v>
      </c>
      <c r="E23" s="211">
        <f>'[3]CONT-RA10633'!K24</f>
        <v>0</v>
      </c>
      <c r="F23" s="211">
        <f>'[3]CONT-RA10633'!N24</f>
        <v>0</v>
      </c>
      <c r="G23" s="211">
        <f>'[3]CONT-RA10633'!O24</f>
        <v>0</v>
      </c>
      <c r="H23" s="211">
        <f>'[3]CONT-RA10633'!R24</f>
        <v>0</v>
      </c>
      <c r="I23" s="211">
        <f>'[3]CONT-RA10633'!S24</f>
        <v>0</v>
      </c>
      <c r="K23" s="211">
        <f>'[3]CONT-RA10633'!AA24</f>
        <v>0</v>
      </c>
      <c r="L23" s="211">
        <f>SUM(C23:K23)</f>
        <v>0</v>
      </c>
      <c r="M23" s="211">
        <f t="shared" si="1"/>
        <v>470000</v>
      </c>
    </row>
    <row r="24" spans="1:13" ht="20.100000000000001" hidden="1" customHeight="1" x14ac:dyDescent="0.3">
      <c r="A24" s="73" t="s">
        <v>118</v>
      </c>
      <c r="B24" s="75">
        <f>'[3]CONT-RA10633'!B25</f>
        <v>0</v>
      </c>
      <c r="C24" s="211">
        <f>'[3]CONT-RA10633'!E25</f>
        <v>0</v>
      </c>
      <c r="D24" s="211">
        <f>'[3]CONT-RA10633'!H25</f>
        <v>0</v>
      </c>
      <c r="E24" s="211">
        <f>'[3]CONT-RA10633'!K25</f>
        <v>0</v>
      </c>
      <c r="F24" s="211">
        <f>'[3]CONT-RA10633'!N25</f>
        <v>0</v>
      </c>
      <c r="G24" s="211">
        <f>'[3]CONT-RA10633'!O25</f>
        <v>0</v>
      </c>
      <c r="H24" s="211">
        <f>'[3]CONT-RA10633'!R25</f>
        <v>0</v>
      </c>
      <c r="I24" s="211">
        <f>'[3]CONT-RA10633'!S25</f>
        <v>0</v>
      </c>
      <c r="K24" s="211">
        <f>'[3]CONT-RA10633'!AA25</f>
        <v>0</v>
      </c>
      <c r="L24" s="211">
        <f>SUM(C24:K24)</f>
        <v>0</v>
      </c>
      <c r="M24" s="211">
        <f t="shared" si="1"/>
        <v>0</v>
      </c>
    </row>
    <row r="25" spans="1:13" ht="20.100000000000001" hidden="1" customHeight="1" x14ac:dyDescent="0.3">
      <c r="A25" s="73" t="s">
        <v>119</v>
      </c>
      <c r="B25" s="211">
        <f t="shared" ref="B25:H25" si="5">+B26+B27</f>
        <v>0</v>
      </c>
      <c r="C25" s="211">
        <f t="shared" si="5"/>
        <v>0</v>
      </c>
      <c r="D25" s="211">
        <f t="shared" si="5"/>
        <v>0</v>
      </c>
      <c r="E25" s="211">
        <f t="shared" si="5"/>
        <v>0</v>
      </c>
      <c r="F25" s="211">
        <f t="shared" si="5"/>
        <v>0</v>
      </c>
      <c r="G25" s="211">
        <f t="shared" si="5"/>
        <v>0</v>
      </c>
      <c r="H25" s="211">
        <f t="shared" si="5"/>
        <v>0</v>
      </c>
      <c r="I25" s="211">
        <f>+I26+I27</f>
        <v>0</v>
      </c>
      <c r="K25" s="211">
        <f>+K26+K27</f>
        <v>0</v>
      </c>
      <c r="L25" s="211">
        <f>+L26+L27</f>
        <v>0</v>
      </c>
      <c r="M25" s="211">
        <f t="shared" si="1"/>
        <v>0</v>
      </c>
    </row>
    <row r="26" spans="1:13" ht="20.100000000000001" hidden="1" customHeight="1" x14ac:dyDescent="0.3">
      <c r="A26" s="73" t="s">
        <v>109</v>
      </c>
      <c r="B26" s="75">
        <f>'[3]CONT-RA10633'!B27</f>
        <v>0</v>
      </c>
      <c r="C26" s="211">
        <f>'[3]CONT-RA10633'!E27</f>
        <v>0</v>
      </c>
      <c r="D26" s="211">
        <f>'[3]CONT-RA10633'!H27</f>
        <v>0</v>
      </c>
      <c r="E26" s="211">
        <f>'[3]CONT-RA10633'!K27</f>
        <v>0</v>
      </c>
      <c r="F26" s="211">
        <f>'[3]CONT-RA10633'!N27</f>
        <v>0</v>
      </c>
      <c r="G26" s="211">
        <f>'[3]CONT-RA10633'!O27</f>
        <v>0</v>
      </c>
      <c r="H26" s="211">
        <f>'[3]CONT-RA10633'!R27</f>
        <v>0</v>
      </c>
      <c r="I26" s="211">
        <f>'[3]CONT-RA10633'!S27</f>
        <v>0</v>
      </c>
      <c r="K26" s="211">
        <f>'[3]CONT-RA10633'!AA27</f>
        <v>0</v>
      </c>
      <c r="L26" s="211">
        <f>SUM(C26:K26)</f>
        <v>0</v>
      </c>
      <c r="M26" s="211">
        <f t="shared" si="1"/>
        <v>0</v>
      </c>
    </row>
    <row r="27" spans="1:13" ht="20.100000000000001" hidden="1" customHeight="1" x14ac:dyDescent="0.3">
      <c r="A27" s="73" t="s">
        <v>110</v>
      </c>
      <c r="B27" s="75">
        <f>'[3]CONT-RA10633'!B28</f>
        <v>0</v>
      </c>
      <c r="C27" s="211">
        <f>'[3]CONT-RA10633'!E28</f>
        <v>0</v>
      </c>
      <c r="D27" s="211">
        <f>'[3]CONT-RA10633'!H28</f>
        <v>0</v>
      </c>
      <c r="E27" s="211">
        <f>'[3]CONT-RA10633'!K28</f>
        <v>0</v>
      </c>
      <c r="F27" s="211">
        <f>'[3]CONT-RA10633'!N28</f>
        <v>0</v>
      </c>
      <c r="G27" s="211">
        <f>'[3]CONT-RA10633'!O28</f>
        <v>0</v>
      </c>
      <c r="H27" s="211">
        <f>'[3]CONT-RA10633'!R28</f>
        <v>0</v>
      </c>
      <c r="I27" s="211">
        <f>'[3]CONT-RA10633'!S28</f>
        <v>0</v>
      </c>
      <c r="K27" s="211">
        <f>'[3]CONT-RA10633'!AA28</f>
        <v>0</v>
      </c>
      <c r="L27" s="211">
        <f>SUM(C27:K27)</f>
        <v>0</v>
      </c>
      <c r="M27" s="211">
        <f t="shared" si="1"/>
        <v>0</v>
      </c>
    </row>
    <row r="28" spans="1:13" ht="20.100000000000001" hidden="1" customHeight="1" x14ac:dyDescent="0.3">
      <c r="A28" s="73" t="s">
        <v>120</v>
      </c>
      <c r="B28" s="75">
        <f>'[3]CONT-RA10633'!B29</f>
        <v>0</v>
      </c>
      <c r="C28" s="211">
        <f>'[3]CONT-RA10633'!E29</f>
        <v>0</v>
      </c>
      <c r="D28" s="211">
        <f>'[3]CONT-RA10633'!H29</f>
        <v>0</v>
      </c>
      <c r="E28" s="211">
        <f>'[3]CONT-RA10633'!K29</f>
        <v>0</v>
      </c>
      <c r="F28" s="211">
        <f>'[3]CONT-RA10633'!N29</f>
        <v>0</v>
      </c>
      <c r="G28" s="211">
        <f>'[3]CONT-RA10633'!O29</f>
        <v>0</v>
      </c>
      <c r="H28" s="211">
        <f>'[3]CONT-RA10633'!R29</f>
        <v>0</v>
      </c>
      <c r="I28" s="211">
        <f>'[3]CONT-RA10633'!S29</f>
        <v>0</v>
      </c>
      <c r="K28" s="211">
        <f>'[3]CONT-RA10633'!AA29</f>
        <v>0</v>
      </c>
      <c r="L28" s="211">
        <f>SUM(C28:K28)</f>
        <v>0</v>
      </c>
      <c r="M28" s="211">
        <f t="shared" si="1"/>
        <v>0</v>
      </c>
    </row>
    <row r="29" spans="1:13" ht="20.100000000000001" customHeight="1" x14ac:dyDescent="0.3">
      <c r="A29" s="73" t="s">
        <v>121</v>
      </c>
      <c r="B29" s="211">
        <f t="shared" ref="B29:L29" si="6">+B30+B31</f>
        <v>23401804</v>
      </c>
      <c r="C29" s="211">
        <f t="shared" si="6"/>
        <v>0</v>
      </c>
      <c r="D29" s="211">
        <f t="shared" si="6"/>
        <v>0</v>
      </c>
      <c r="E29" s="211">
        <f t="shared" si="6"/>
        <v>41026</v>
      </c>
      <c r="F29" s="211">
        <f t="shared" si="6"/>
        <v>0</v>
      </c>
      <c r="G29" s="211">
        <f t="shared" si="6"/>
        <v>330035</v>
      </c>
      <c r="H29" s="211">
        <f t="shared" si="6"/>
        <v>0</v>
      </c>
      <c r="I29" s="211">
        <f t="shared" si="6"/>
        <v>0</v>
      </c>
      <c r="K29" s="211">
        <f t="shared" si="6"/>
        <v>2141762</v>
      </c>
      <c r="L29" s="211">
        <f t="shared" si="6"/>
        <v>2512823</v>
      </c>
      <c r="M29" s="211">
        <f t="shared" si="1"/>
        <v>25914627</v>
      </c>
    </row>
    <row r="30" spans="1:13" ht="20.100000000000001" hidden="1" customHeight="1" x14ac:dyDescent="0.3">
      <c r="A30" s="73" t="s">
        <v>109</v>
      </c>
      <c r="B30" s="75">
        <f>'[3]CONT-RA10633'!B31</f>
        <v>23401804</v>
      </c>
      <c r="C30" s="211">
        <f>'[3]CONT-RA10633'!E31</f>
        <v>0</v>
      </c>
      <c r="D30" s="211">
        <f>'[3]CONT-RA10633'!H31</f>
        <v>0</v>
      </c>
      <c r="E30" s="211">
        <f>'[3]CONT-RA10633'!K31</f>
        <v>41026</v>
      </c>
      <c r="F30" s="211">
        <f>'[3]CONT-RA10633'!N31</f>
        <v>0</v>
      </c>
      <c r="G30" s="211">
        <f>'[3]CONT-RA10633'!O31</f>
        <v>330035</v>
      </c>
      <c r="H30" s="211">
        <f>'[3]CONT-RA10633'!R31</f>
        <v>0</v>
      </c>
      <c r="I30" s="211">
        <f>'[3]CONT-RA10633'!S31</f>
        <v>0</v>
      </c>
      <c r="K30" s="211">
        <f>'[3]CONT-RA10633'!W31</f>
        <v>2141762</v>
      </c>
      <c r="L30" s="211">
        <f t="shared" ref="L30:L46" si="7">SUM(C30:K30)</f>
        <v>2512823</v>
      </c>
      <c r="M30" s="211">
        <f t="shared" si="1"/>
        <v>25914627</v>
      </c>
    </row>
    <row r="31" spans="1:13" ht="20.100000000000001" hidden="1" customHeight="1" x14ac:dyDescent="0.3">
      <c r="A31" s="73" t="s">
        <v>110</v>
      </c>
      <c r="B31" s="75">
        <f>'[3]CONT-RA10633'!B32</f>
        <v>0</v>
      </c>
      <c r="C31" s="211">
        <f>'[3]CONT-RA10633'!E32</f>
        <v>0</v>
      </c>
      <c r="D31" s="211">
        <f>'[3]CONT-RA10633'!H32</f>
        <v>0</v>
      </c>
      <c r="E31" s="211">
        <f>'[3]CONT-RA10633'!K32</f>
        <v>0</v>
      </c>
      <c r="F31" s="211">
        <f>'[3]CONT-RA10633'!N32</f>
        <v>0</v>
      </c>
      <c r="G31" s="211">
        <f>'[3]CONT-RA10633'!O32</f>
        <v>0</v>
      </c>
      <c r="H31" s="211">
        <f>'[3]CONT-RA10633'!R32</f>
        <v>0</v>
      </c>
      <c r="I31" s="211">
        <f>'[3]CONT-RA10633'!S32</f>
        <v>0</v>
      </c>
      <c r="K31" s="211">
        <f>'[3]CONT-RA10633'!AA32</f>
        <v>0</v>
      </c>
      <c r="L31" s="211">
        <f t="shared" si="7"/>
        <v>0</v>
      </c>
      <c r="M31" s="211">
        <f t="shared" si="1"/>
        <v>0</v>
      </c>
    </row>
    <row r="32" spans="1:13" ht="20.100000000000001" customHeight="1" x14ac:dyDescent="0.3">
      <c r="A32" s="73" t="s">
        <v>122</v>
      </c>
      <c r="B32" s="75">
        <f>'[3]CONT-RA10633'!B33</f>
        <v>0</v>
      </c>
      <c r="C32" s="211">
        <f>'[3]CONT-RA10633'!E33</f>
        <v>0</v>
      </c>
      <c r="D32" s="211">
        <f>'[3]CONT-RA10633'!H33</f>
        <v>0</v>
      </c>
      <c r="E32" s="211">
        <f>'[3]CONT-RA10633'!K33</f>
        <v>0</v>
      </c>
      <c r="F32" s="211">
        <f>'[3]CONT-RA10633'!N33</f>
        <v>0</v>
      </c>
      <c r="G32" s="211">
        <f>'[3]CONT-RA10633'!O33</f>
        <v>0</v>
      </c>
      <c r="H32" s="211">
        <f>'[3]CONT-RA10633'!R33</f>
        <v>0</v>
      </c>
      <c r="I32" s="211">
        <f>'[3]CONT-RA10633'!S33</f>
        <v>2682</v>
      </c>
      <c r="K32" s="211">
        <f>'[3]CONT-RA10633'!AA33</f>
        <v>0</v>
      </c>
      <c r="L32" s="211">
        <f t="shared" si="7"/>
        <v>2682</v>
      </c>
      <c r="M32" s="211">
        <f t="shared" si="1"/>
        <v>2682</v>
      </c>
    </row>
    <row r="33" spans="1:13" ht="20.100000000000001" customHeight="1" x14ac:dyDescent="0.3">
      <c r="A33" s="73" t="s">
        <v>123</v>
      </c>
      <c r="B33" s="75">
        <f>'[3]CONT-RA10633'!B34</f>
        <v>53517</v>
      </c>
      <c r="C33" s="211">
        <f>'[3]CONT-RA10633'!E34</f>
        <v>0</v>
      </c>
      <c r="D33" s="211">
        <f>'[3]CONT-RA10633'!H34</f>
        <v>0</v>
      </c>
      <c r="E33" s="211">
        <f>'[3]CONT-RA10633'!K34</f>
        <v>0</v>
      </c>
      <c r="F33" s="211">
        <f>'[3]CONT-RA10633'!N34</f>
        <v>0</v>
      </c>
      <c r="G33" s="211">
        <f>'[3]CONT-RA10633'!O34</f>
        <v>0</v>
      </c>
      <c r="H33" s="211">
        <f>'[3]CONT-RA10633'!R34</f>
        <v>0</v>
      </c>
      <c r="I33" s="211">
        <f>'[3]CONT-RA10633'!S34</f>
        <v>0</v>
      </c>
      <c r="K33" s="211">
        <f>'[3]CONT-RA10633'!AA34</f>
        <v>0</v>
      </c>
      <c r="L33" s="211">
        <f t="shared" si="7"/>
        <v>0</v>
      </c>
      <c r="M33" s="211">
        <f t="shared" si="1"/>
        <v>53517</v>
      </c>
    </row>
    <row r="34" spans="1:13" ht="20.100000000000001" hidden="1" customHeight="1" x14ac:dyDescent="0.3">
      <c r="A34" s="73" t="s">
        <v>124</v>
      </c>
      <c r="B34" s="75">
        <f>'[3]CONT-RA10633'!B35</f>
        <v>0</v>
      </c>
      <c r="C34" s="211">
        <f>'[3]CONT-RA10633'!E35</f>
        <v>0</v>
      </c>
      <c r="D34" s="211">
        <f>'[3]CONT-RA10633'!H35</f>
        <v>0</v>
      </c>
      <c r="E34" s="211">
        <f>'[3]CONT-RA10633'!K35</f>
        <v>0</v>
      </c>
      <c r="F34" s="211">
        <f>'[3]CONT-RA10633'!N35</f>
        <v>0</v>
      </c>
      <c r="G34" s="211">
        <f>'[3]CONT-RA10633'!O35</f>
        <v>0</v>
      </c>
      <c r="H34" s="211">
        <f>'[3]CONT-RA10633'!R35</f>
        <v>0</v>
      </c>
      <c r="I34" s="211">
        <f>'[3]CONT-RA10633'!S35</f>
        <v>0</v>
      </c>
      <c r="K34" s="211">
        <f>'[3]CONT-RA10633'!AA35</f>
        <v>0</v>
      </c>
      <c r="L34" s="211">
        <f t="shared" si="7"/>
        <v>0</v>
      </c>
      <c r="M34" s="211">
        <f t="shared" si="1"/>
        <v>0</v>
      </c>
    </row>
    <row r="35" spans="1:13" ht="20.100000000000001" customHeight="1" x14ac:dyDescent="0.3">
      <c r="A35" s="73" t="s">
        <v>125</v>
      </c>
      <c r="B35" s="75">
        <f>'[3]CONT-RA10633'!B36</f>
        <v>770000</v>
      </c>
      <c r="C35" s="211">
        <f>'[3]CONT-RA10633'!E36</f>
        <v>0</v>
      </c>
      <c r="D35" s="211">
        <f>'[3]CONT-RA10633'!H36</f>
        <v>0</v>
      </c>
      <c r="E35" s="211">
        <f>'[3]CONT-RA10633'!K36</f>
        <v>0</v>
      </c>
      <c r="F35" s="211">
        <f>'[3]CONT-RA10633'!N36</f>
        <v>0</v>
      </c>
      <c r="G35" s="211">
        <f>'[3]CONT-RA10633'!O36</f>
        <v>0</v>
      </c>
      <c r="H35" s="211">
        <f>'[3]CONT-RA10633'!R36</f>
        <v>0</v>
      </c>
      <c r="I35" s="211">
        <f>'[3]CONT-RA10633'!S36</f>
        <v>0</v>
      </c>
      <c r="K35" s="211">
        <f>'[3]CONT-RA10633'!AA36</f>
        <v>0</v>
      </c>
      <c r="L35" s="211">
        <f t="shared" si="7"/>
        <v>0</v>
      </c>
      <c r="M35" s="211">
        <f t="shared" si="1"/>
        <v>770000</v>
      </c>
    </row>
    <row r="36" spans="1:13" ht="20.100000000000001" hidden="1" customHeight="1" x14ac:dyDescent="0.3">
      <c r="A36" s="73" t="s">
        <v>126</v>
      </c>
      <c r="B36" s="75">
        <f>'[3]CONT-RA10633'!B37</f>
        <v>0</v>
      </c>
      <c r="C36" s="211">
        <f>'[3]CONT-RA10633'!E37</f>
        <v>0</v>
      </c>
      <c r="D36" s="211">
        <f>'[3]CONT-RA10633'!H37</f>
        <v>0</v>
      </c>
      <c r="E36" s="211">
        <f>'[3]CONT-RA10633'!K37</f>
        <v>0</v>
      </c>
      <c r="F36" s="211">
        <f>'[3]CONT-RA10633'!N37</f>
        <v>0</v>
      </c>
      <c r="G36" s="211">
        <f>'[3]CONT-RA10633'!O37</f>
        <v>0</v>
      </c>
      <c r="H36" s="211">
        <f>'[3]CONT-RA10633'!R37</f>
        <v>0</v>
      </c>
      <c r="I36" s="211">
        <f>'[3]CONT-RA10633'!S37</f>
        <v>0</v>
      </c>
      <c r="K36" s="211">
        <f>'[3]CONT-RA10633'!AA37</f>
        <v>0</v>
      </c>
      <c r="L36" s="211">
        <f t="shared" si="7"/>
        <v>0</v>
      </c>
      <c r="M36" s="211">
        <f t="shared" si="1"/>
        <v>0</v>
      </c>
    </row>
    <row r="37" spans="1:13" ht="20.100000000000001" customHeight="1" x14ac:dyDescent="0.3">
      <c r="A37" s="73" t="s">
        <v>127</v>
      </c>
      <c r="B37" s="75">
        <f>'[3]CONT-RA10633'!B38</f>
        <v>0</v>
      </c>
      <c r="C37" s="211">
        <f>'[3]CONT-RA10633'!E38</f>
        <v>0</v>
      </c>
      <c r="D37" s="211">
        <f>'[3]CONT-RA10633'!H38</f>
        <v>0</v>
      </c>
      <c r="E37" s="211">
        <f>'[3]CONT-RA10633'!K38</f>
        <v>0</v>
      </c>
      <c r="F37" s="211">
        <f>'[3]CONT-RA10633'!N38</f>
        <v>0</v>
      </c>
      <c r="G37" s="211">
        <f>'[3]CONT-RA10633'!O38</f>
        <v>0</v>
      </c>
      <c r="H37" s="211">
        <f>'[3]CONT-RA10633'!R38</f>
        <v>0</v>
      </c>
      <c r="I37" s="211">
        <f>'[3]CONT-RA10633'!S38</f>
        <v>0</v>
      </c>
      <c r="J37" s="211">
        <f>'[3]CONT-RA10633'!T38</f>
        <v>82595</v>
      </c>
      <c r="K37" s="211">
        <f>'[3]CONT-RA10633'!AA38</f>
        <v>0</v>
      </c>
      <c r="L37" s="211">
        <f t="shared" si="7"/>
        <v>82595</v>
      </c>
      <c r="M37" s="211">
        <f t="shared" si="1"/>
        <v>82595</v>
      </c>
    </row>
    <row r="38" spans="1:13" ht="20.100000000000001" hidden="1" customHeight="1" x14ac:dyDescent="0.3">
      <c r="A38" s="73" t="s">
        <v>128</v>
      </c>
      <c r="B38" s="75">
        <f>'[3]CONT-RA10633'!B39</f>
        <v>0</v>
      </c>
      <c r="C38" s="211">
        <f>'[3]CONT-RA10633'!E39</f>
        <v>0</v>
      </c>
      <c r="D38" s="211">
        <f>'[3]CONT-RA10633'!H39</f>
        <v>0</v>
      </c>
      <c r="E38" s="211">
        <f>'[3]CONT-RA10633'!K39</f>
        <v>0</v>
      </c>
      <c r="F38" s="211">
        <f>'[3]CONT-RA10633'!N39</f>
        <v>0</v>
      </c>
      <c r="G38" s="211">
        <f>'[3]CONT-RA10633'!O39</f>
        <v>0</v>
      </c>
      <c r="H38" s="211">
        <f>'[3]CONT-RA10633'!R39</f>
        <v>0</v>
      </c>
      <c r="I38" s="211">
        <f>'[3]CONT-RA10633'!S39</f>
        <v>0</v>
      </c>
      <c r="K38" s="211">
        <f>'[3]CONT-RA10633'!AA39</f>
        <v>0</v>
      </c>
      <c r="L38" s="211">
        <f t="shared" si="7"/>
        <v>0</v>
      </c>
      <c r="M38" s="211">
        <f t="shared" si="1"/>
        <v>0</v>
      </c>
    </row>
    <row r="39" spans="1:13" ht="20.100000000000001" customHeight="1" x14ac:dyDescent="0.3">
      <c r="A39" s="73" t="s">
        <v>152</v>
      </c>
      <c r="B39" s="75">
        <f>'[3]CONT-RA10633'!B40</f>
        <v>333229</v>
      </c>
      <c r="C39" s="211">
        <f>'[3]CONT-RA10633'!E40</f>
        <v>0</v>
      </c>
      <c r="D39" s="211">
        <f>'[3]CONT-RA10633'!H40</f>
        <v>0</v>
      </c>
      <c r="E39" s="211">
        <f>'[3]CONT-RA10633'!K40</f>
        <v>0</v>
      </c>
      <c r="F39" s="211">
        <f>'[3]CONT-RA10633'!N40</f>
        <v>0</v>
      </c>
      <c r="G39" s="211">
        <f>'[3]CONT-RA10633'!O40</f>
        <v>1040</v>
      </c>
      <c r="H39" s="211">
        <f>'[3]CONT-RA10633'!R40</f>
        <v>0</v>
      </c>
      <c r="I39" s="211">
        <f>'[3]CONT-RA10633'!S40</f>
        <v>0</v>
      </c>
      <c r="K39" s="211">
        <f>'[3]CONT-RA10633'!AA40</f>
        <v>0</v>
      </c>
      <c r="L39" s="211">
        <f t="shared" si="7"/>
        <v>1040</v>
      </c>
      <c r="M39" s="211">
        <f t="shared" si="1"/>
        <v>334269</v>
      </c>
    </row>
    <row r="40" spans="1:13" ht="20.100000000000001" hidden="1" customHeight="1" x14ac:dyDescent="0.3">
      <c r="A40" s="73" t="s">
        <v>129</v>
      </c>
      <c r="B40" s="75">
        <f>'[3]CONT-RA10633'!B41</f>
        <v>0</v>
      </c>
      <c r="C40" s="211">
        <f>'[3]CONT-RA10633'!E41</f>
        <v>0</v>
      </c>
      <c r="D40" s="211">
        <f>'[3]CONT-RA10633'!H41</f>
        <v>0</v>
      </c>
      <c r="E40" s="211">
        <f>'[3]CONT-RA10633'!K41</f>
        <v>0</v>
      </c>
      <c r="F40" s="211">
        <f>'[3]CONT-RA10633'!N41</f>
        <v>0</v>
      </c>
      <c r="G40" s="211">
        <f>'[3]CONT-RA10633'!O41</f>
        <v>0</v>
      </c>
      <c r="H40" s="211">
        <f>'[3]CONT-RA10633'!R41</f>
        <v>0</v>
      </c>
      <c r="I40" s="211">
        <f>'[3]CONT-RA10633'!S41</f>
        <v>0</v>
      </c>
      <c r="K40" s="211">
        <f>'[3]CONT-RA10633'!AA41</f>
        <v>0</v>
      </c>
      <c r="L40" s="211">
        <f t="shared" si="7"/>
        <v>0</v>
      </c>
      <c r="M40" s="211">
        <f t="shared" si="1"/>
        <v>0</v>
      </c>
    </row>
    <row r="41" spans="1:13" ht="20.100000000000001" hidden="1" customHeight="1" x14ac:dyDescent="0.3">
      <c r="A41" s="73" t="s">
        <v>130</v>
      </c>
      <c r="B41" s="75">
        <f>'[3]CONT-RA10633'!B42</f>
        <v>0</v>
      </c>
      <c r="C41" s="211">
        <f>'[3]CONT-RA10633'!E42</f>
        <v>0</v>
      </c>
      <c r="D41" s="211">
        <f>'[3]CONT-RA10633'!H42</f>
        <v>0</v>
      </c>
      <c r="E41" s="211">
        <f>'[3]CONT-RA10633'!K42</f>
        <v>0</v>
      </c>
      <c r="F41" s="211">
        <f>'[3]CONT-RA10633'!N42</f>
        <v>0</v>
      </c>
      <c r="G41" s="211">
        <f>'[3]CONT-RA10633'!O42</f>
        <v>0</v>
      </c>
      <c r="H41" s="211">
        <f>'[3]CONT-RA10633'!R42</f>
        <v>0</v>
      </c>
      <c r="I41" s="211">
        <f>'[3]CONT-RA10633'!S42</f>
        <v>0</v>
      </c>
      <c r="K41" s="211">
        <f>'[3]CONT-RA10633'!AA42</f>
        <v>0</v>
      </c>
      <c r="L41" s="211">
        <f t="shared" si="7"/>
        <v>0</v>
      </c>
      <c r="M41" s="211">
        <f t="shared" si="1"/>
        <v>0</v>
      </c>
    </row>
    <row r="42" spans="1:13" ht="20.100000000000001" hidden="1" customHeight="1" x14ac:dyDescent="0.3">
      <c r="A42" s="73" t="s">
        <v>131</v>
      </c>
      <c r="B42" s="75">
        <f>'[3]CONT-RA10633'!B43</f>
        <v>0</v>
      </c>
      <c r="C42" s="211">
        <f>'[3]CONT-RA10633'!E43</f>
        <v>0</v>
      </c>
      <c r="D42" s="211">
        <f>'[3]CONT-RA10633'!H43</f>
        <v>0</v>
      </c>
      <c r="E42" s="211">
        <f>'[3]CONT-RA10633'!K43</f>
        <v>0</v>
      </c>
      <c r="F42" s="211">
        <f>'[3]CONT-RA10633'!N43</f>
        <v>0</v>
      </c>
      <c r="G42" s="211">
        <f>'[3]CONT-RA10633'!O43</f>
        <v>0</v>
      </c>
      <c r="H42" s="211">
        <f>'[3]CONT-RA10633'!R43</f>
        <v>0</v>
      </c>
      <c r="I42" s="211">
        <f>'[3]CONT-RA10633'!S43</f>
        <v>0</v>
      </c>
      <c r="K42" s="211">
        <f>'[3]CONT-RA10633'!AA43</f>
        <v>0</v>
      </c>
      <c r="L42" s="211">
        <f t="shared" si="7"/>
        <v>0</v>
      </c>
      <c r="M42" s="211">
        <f t="shared" si="1"/>
        <v>0</v>
      </c>
    </row>
    <row r="43" spans="1:13" ht="20.100000000000001" hidden="1" customHeight="1" x14ac:dyDescent="0.3">
      <c r="A43" s="73" t="s">
        <v>132</v>
      </c>
      <c r="B43" s="75">
        <f>'[3]CONT-RA10633'!B44</f>
        <v>0</v>
      </c>
      <c r="C43" s="211">
        <f>'[3]CONT-RA10633'!E44</f>
        <v>0</v>
      </c>
      <c r="D43" s="211">
        <f>'[3]CONT-RA10633'!H44</f>
        <v>0</v>
      </c>
      <c r="E43" s="211">
        <f>'[3]CONT-RA10633'!K44</f>
        <v>0</v>
      </c>
      <c r="F43" s="211">
        <f>'[3]CONT-RA10633'!N44</f>
        <v>0</v>
      </c>
      <c r="G43" s="211">
        <f>'[3]CONT-RA10633'!O44</f>
        <v>0</v>
      </c>
      <c r="H43" s="211">
        <f>'[3]CONT-RA10633'!R44</f>
        <v>0</v>
      </c>
      <c r="I43" s="211">
        <f>'[3]CONT-RA10633'!S44</f>
        <v>0</v>
      </c>
      <c r="K43" s="211">
        <f>'[3]CONT-RA10633'!AA44</f>
        <v>0</v>
      </c>
      <c r="L43" s="211">
        <f t="shared" si="7"/>
        <v>0</v>
      </c>
      <c r="M43" s="211">
        <f t="shared" si="1"/>
        <v>0</v>
      </c>
    </row>
    <row r="44" spans="1:13" ht="20.100000000000001" hidden="1" customHeight="1" x14ac:dyDescent="0.3">
      <c r="A44" s="73" t="s">
        <v>133</v>
      </c>
      <c r="B44" s="75">
        <f>'[3]CONT-RA10633'!B45</f>
        <v>0</v>
      </c>
      <c r="C44" s="211">
        <f>'[3]CONT-RA10633'!E45</f>
        <v>0</v>
      </c>
      <c r="D44" s="211">
        <f>'[3]CONT-RA10633'!H45</f>
        <v>0</v>
      </c>
      <c r="E44" s="211">
        <f>'[3]CONT-RA10633'!K45</f>
        <v>0</v>
      </c>
      <c r="F44" s="211">
        <f>'[3]CONT-RA10633'!N45</f>
        <v>0</v>
      </c>
      <c r="G44" s="211">
        <f>'[3]CONT-RA10633'!O45</f>
        <v>0</v>
      </c>
      <c r="H44" s="211">
        <f>'[3]CONT-RA10633'!R45</f>
        <v>0</v>
      </c>
      <c r="I44" s="211">
        <f>'[3]CONT-RA10633'!S45</f>
        <v>0</v>
      </c>
      <c r="K44" s="211">
        <f>'[3]CONT-RA10633'!AA45</f>
        <v>0</v>
      </c>
      <c r="L44" s="211">
        <f t="shared" si="7"/>
        <v>0</v>
      </c>
      <c r="M44" s="211">
        <f t="shared" si="1"/>
        <v>0</v>
      </c>
    </row>
    <row r="45" spans="1:13" ht="20.100000000000001" hidden="1" customHeight="1" x14ac:dyDescent="0.3">
      <c r="A45" s="73" t="s">
        <v>134</v>
      </c>
      <c r="B45" s="75">
        <f>'[3]CONT-RA10633'!B46</f>
        <v>0</v>
      </c>
      <c r="C45" s="211">
        <f>'[3]CONT-RA10633'!E46</f>
        <v>0</v>
      </c>
      <c r="D45" s="211">
        <f>'[3]CONT-RA10633'!H46</f>
        <v>0</v>
      </c>
      <c r="E45" s="211">
        <f>'[3]CONT-RA10633'!K46</f>
        <v>0</v>
      </c>
      <c r="F45" s="211">
        <f>'[3]CONT-RA10633'!N46</f>
        <v>0</v>
      </c>
      <c r="G45" s="211">
        <f>'[3]CONT-RA10633'!O46</f>
        <v>0</v>
      </c>
      <c r="H45" s="211">
        <f>'[3]CONT-RA10633'!R46</f>
        <v>0</v>
      </c>
      <c r="I45" s="211">
        <f>'[3]CONT-RA10633'!S46</f>
        <v>0</v>
      </c>
      <c r="K45" s="211">
        <f>'[3]CONT-RA10633'!AA46</f>
        <v>0</v>
      </c>
      <c r="L45" s="211">
        <f t="shared" si="7"/>
        <v>0</v>
      </c>
      <c r="M45" s="211">
        <f t="shared" si="1"/>
        <v>0</v>
      </c>
    </row>
    <row r="46" spans="1:13" ht="20.100000000000001" hidden="1" customHeight="1" x14ac:dyDescent="0.3">
      <c r="A46" s="73" t="s">
        <v>135</v>
      </c>
      <c r="B46" s="75">
        <f>'[3]CONT-RA10633'!B47</f>
        <v>0</v>
      </c>
      <c r="C46" s="211">
        <f>'[3]CONT-RA10633'!E47</f>
        <v>0</v>
      </c>
      <c r="D46" s="211">
        <f>'[3]CONT-RA10633'!H47</f>
        <v>0</v>
      </c>
      <c r="E46" s="211">
        <f>'[3]CONT-RA10633'!K47</f>
        <v>0</v>
      </c>
      <c r="F46" s="211">
        <f>'[3]CONT-RA10633'!N47</f>
        <v>0</v>
      </c>
      <c r="G46" s="211">
        <f>'[3]CONT-RA10633'!O47</f>
        <v>0</v>
      </c>
      <c r="H46" s="211">
        <f>'[3]CONT-RA10633'!R47</f>
        <v>0</v>
      </c>
      <c r="I46" s="211">
        <f>'[3]CONT-RA10633'!S47</f>
        <v>0</v>
      </c>
      <c r="K46" s="211">
        <f>'[3]CONT-RA10633'!AA47</f>
        <v>0</v>
      </c>
      <c r="L46" s="211">
        <f t="shared" si="7"/>
        <v>0</v>
      </c>
      <c r="M46" s="211">
        <f t="shared" si="1"/>
        <v>0</v>
      </c>
    </row>
    <row r="47" spans="1:13" ht="20.100000000000001" hidden="1" customHeight="1" x14ac:dyDescent="0.3">
      <c r="A47" s="73"/>
      <c r="B47" s="75"/>
    </row>
    <row r="48" spans="1:13" ht="20.100000000000001" customHeight="1" x14ac:dyDescent="0.3">
      <c r="A48" s="73" t="s">
        <v>136</v>
      </c>
      <c r="B48" s="233">
        <f>SUM(B49:B52)+SUM(B55:B67)+SUM(B72:B88)</f>
        <v>0</v>
      </c>
      <c r="C48" s="233">
        <f t="shared" ref="C48:M48" si="8">SUM(C49:C52)+SUM(C55:C67)+SUM(C72:C88)</f>
        <v>0</v>
      </c>
      <c r="D48" s="233">
        <f t="shared" si="8"/>
        <v>0</v>
      </c>
      <c r="E48" s="233">
        <f t="shared" si="8"/>
        <v>0</v>
      </c>
      <c r="F48" s="233">
        <f t="shared" si="8"/>
        <v>0</v>
      </c>
      <c r="G48" s="233">
        <f t="shared" si="8"/>
        <v>0</v>
      </c>
      <c r="H48" s="233">
        <f t="shared" si="8"/>
        <v>141182</v>
      </c>
      <c r="I48" s="233">
        <f t="shared" si="8"/>
        <v>0</v>
      </c>
      <c r="J48" s="233"/>
      <c r="K48" s="233">
        <f t="shared" si="8"/>
        <v>0</v>
      </c>
      <c r="L48" s="233">
        <f t="shared" si="8"/>
        <v>141182</v>
      </c>
      <c r="M48" s="233">
        <f t="shared" si="8"/>
        <v>141182</v>
      </c>
    </row>
    <row r="49" spans="1:13" ht="20.100000000000001" hidden="1" customHeight="1" x14ac:dyDescent="0.3">
      <c r="A49" s="73" t="s">
        <v>53</v>
      </c>
      <c r="B49" s="75">
        <f>'[3]CONT-RA10633'!B50</f>
        <v>0</v>
      </c>
      <c r="C49" s="211">
        <f>'[3]CONT-RA10633'!E50</f>
        <v>0</v>
      </c>
      <c r="D49" s="211">
        <f>'[3]CONT-RA10633'!H50</f>
        <v>0</v>
      </c>
      <c r="E49" s="211">
        <f>'[3]CONT-RA10633'!K50</f>
        <v>0</v>
      </c>
      <c r="F49" s="211">
        <f>'[3]CONT-RA10633'!N50</f>
        <v>0</v>
      </c>
      <c r="G49" s="211">
        <f>'[3]CONT-RA10633'!O50</f>
        <v>0</v>
      </c>
      <c r="H49" s="211">
        <f>'[3]CONT-RA10633'!R50</f>
        <v>0</v>
      </c>
      <c r="I49" s="211">
        <f>'[3]CONT-RA10633'!S50</f>
        <v>0</v>
      </c>
      <c r="K49" s="211">
        <f>'[3]CONT-RA10633'!AA50</f>
        <v>0</v>
      </c>
      <c r="L49" s="211">
        <f>SUM(C49:K49)</f>
        <v>0</v>
      </c>
      <c r="M49" s="211">
        <f t="shared" ref="M49:M60" si="9">L49+B49</f>
        <v>0</v>
      </c>
    </row>
    <row r="50" spans="1:13" ht="20.100000000000001" hidden="1" customHeight="1" x14ac:dyDescent="0.3">
      <c r="A50" s="73" t="s">
        <v>54</v>
      </c>
      <c r="B50" s="75">
        <f>'[3]CONT-RA10633'!B51</f>
        <v>0</v>
      </c>
      <c r="C50" s="211">
        <f>'[3]CONT-RA10633'!E51</f>
        <v>0</v>
      </c>
      <c r="D50" s="211">
        <f>'[3]CONT-RA10633'!H51</f>
        <v>0</v>
      </c>
      <c r="E50" s="211">
        <f>'[3]CONT-RA10633'!K51</f>
        <v>0</v>
      </c>
      <c r="F50" s="211">
        <f>'[3]CONT-RA10633'!N51</f>
        <v>0</v>
      </c>
      <c r="G50" s="211">
        <f>'[3]CONT-RA10633'!O51</f>
        <v>0</v>
      </c>
      <c r="H50" s="211">
        <f>'[3]CONT-RA10633'!R51</f>
        <v>0</v>
      </c>
      <c r="I50" s="211">
        <f>'[3]CONT-RA10633'!S51</f>
        <v>0</v>
      </c>
      <c r="K50" s="211">
        <f>'[3]CONT-RA10633'!AA51</f>
        <v>0</v>
      </c>
      <c r="L50" s="211">
        <f>SUM(C50:K50)</f>
        <v>0</v>
      </c>
      <c r="M50" s="211">
        <f t="shared" si="9"/>
        <v>0</v>
      </c>
    </row>
    <row r="51" spans="1:13" ht="20.100000000000001" hidden="1" customHeight="1" x14ac:dyDescent="0.3">
      <c r="A51" s="73" t="s">
        <v>55</v>
      </c>
      <c r="B51" s="75">
        <f>'[3]CONT-RA10633'!B52</f>
        <v>0</v>
      </c>
      <c r="C51" s="211">
        <f>'[3]CONT-RA10633'!E52</f>
        <v>0</v>
      </c>
      <c r="D51" s="211">
        <f>'[3]CONT-RA10633'!H52</f>
        <v>0</v>
      </c>
      <c r="E51" s="211">
        <f>'[3]CONT-RA10633'!K52</f>
        <v>0</v>
      </c>
      <c r="F51" s="211">
        <f>'[3]CONT-RA10633'!N52</f>
        <v>0</v>
      </c>
      <c r="G51" s="211">
        <f>'[3]CONT-RA10633'!O52</f>
        <v>0</v>
      </c>
      <c r="H51" s="211">
        <f>'[3]CONT-RA10633'!R52</f>
        <v>0</v>
      </c>
      <c r="I51" s="211">
        <f>'[3]CONT-RA10633'!S52</f>
        <v>0</v>
      </c>
      <c r="K51" s="211">
        <f>'[3]CONT-RA10633'!AA52</f>
        <v>0</v>
      </c>
      <c r="L51" s="211">
        <f>SUM(C51:K51)</f>
        <v>0</v>
      </c>
      <c r="M51" s="211">
        <f t="shared" si="9"/>
        <v>0</v>
      </c>
    </row>
    <row r="52" spans="1:13" ht="20.100000000000001" customHeight="1" x14ac:dyDescent="0.3">
      <c r="A52" s="73" t="s">
        <v>56</v>
      </c>
      <c r="B52" s="211">
        <f t="shared" ref="B52:L52" si="10">+B53+B54</f>
        <v>0</v>
      </c>
      <c r="C52" s="211">
        <f t="shared" si="10"/>
        <v>0</v>
      </c>
      <c r="D52" s="211">
        <f t="shared" si="10"/>
        <v>0</v>
      </c>
      <c r="E52" s="211">
        <f t="shared" si="10"/>
        <v>0</v>
      </c>
      <c r="F52" s="211">
        <f t="shared" si="10"/>
        <v>0</v>
      </c>
      <c r="G52" s="211">
        <f t="shared" si="10"/>
        <v>0</v>
      </c>
      <c r="H52" s="211">
        <f t="shared" si="10"/>
        <v>83812</v>
      </c>
      <c r="I52" s="211">
        <f t="shared" si="10"/>
        <v>0</v>
      </c>
      <c r="K52" s="211">
        <f t="shared" si="10"/>
        <v>0</v>
      </c>
      <c r="L52" s="211">
        <f t="shared" si="10"/>
        <v>83812</v>
      </c>
      <c r="M52" s="211">
        <f t="shared" si="9"/>
        <v>83812</v>
      </c>
    </row>
    <row r="53" spans="1:13" ht="20.100000000000001" hidden="1" customHeight="1" x14ac:dyDescent="0.3">
      <c r="A53" s="73" t="s">
        <v>137</v>
      </c>
      <c r="B53" s="75">
        <f>'[3]CONT-RA10633'!B54</f>
        <v>0</v>
      </c>
      <c r="C53" s="211">
        <f>'[3]CONT-RA10633'!E54</f>
        <v>0</v>
      </c>
      <c r="D53" s="211">
        <f>'[3]CONT-RA10633'!H54</f>
        <v>0</v>
      </c>
      <c r="E53" s="211">
        <f>'[3]CONT-RA10633'!K54</f>
        <v>0</v>
      </c>
      <c r="F53" s="211">
        <f>'[3]CONT-RA10633'!N54</f>
        <v>0</v>
      </c>
      <c r="G53" s="211">
        <f>'[3]CONT-RA10633'!O54</f>
        <v>0</v>
      </c>
      <c r="H53" s="211">
        <f>'[3]CONT-RA10633'!R54</f>
        <v>83812</v>
      </c>
      <c r="I53" s="211">
        <f>'[3]CONT-RA10633'!S54</f>
        <v>0</v>
      </c>
      <c r="K53" s="211">
        <f>'[3]CONT-RA10633'!AA54</f>
        <v>0</v>
      </c>
      <c r="L53" s="211">
        <f t="shared" ref="L53:L66" si="11">SUM(C53:K53)</f>
        <v>83812</v>
      </c>
      <c r="M53" s="211">
        <f t="shared" si="9"/>
        <v>83812</v>
      </c>
    </row>
    <row r="54" spans="1:13" ht="20.100000000000001" hidden="1" customHeight="1" x14ac:dyDescent="0.3">
      <c r="A54" s="73" t="s">
        <v>138</v>
      </c>
      <c r="B54" s="75">
        <f>'[3]CONT-RA10633'!B55</f>
        <v>0</v>
      </c>
      <c r="C54" s="211">
        <f>'[3]CONT-RA10633'!E55</f>
        <v>0</v>
      </c>
      <c r="D54" s="211">
        <f>'[3]CONT-RA10633'!H55</f>
        <v>0</v>
      </c>
      <c r="E54" s="211">
        <f>'[3]CONT-RA10633'!K55</f>
        <v>0</v>
      </c>
      <c r="F54" s="211">
        <f>'[3]CONT-RA10633'!N55</f>
        <v>0</v>
      </c>
      <c r="G54" s="211">
        <f>'[3]CONT-RA10633'!O55</f>
        <v>0</v>
      </c>
      <c r="H54" s="211">
        <f>'[3]CONT-RA10633'!R55</f>
        <v>0</v>
      </c>
      <c r="I54" s="211">
        <f>'[3]CONT-RA10633'!S55</f>
        <v>0</v>
      </c>
      <c r="K54" s="211">
        <f>'[3]CONT-RA10633'!AA55</f>
        <v>0</v>
      </c>
      <c r="L54" s="211">
        <f t="shared" si="11"/>
        <v>0</v>
      </c>
      <c r="M54" s="211">
        <f t="shared" si="9"/>
        <v>0</v>
      </c>
    </row>
    <row r="55" spans="1:13" ht="20.100000000000001" hidden="1" customHeight="1" x14ac:dyDescent="0.3">
      <c r="A55" s="73" t="s">
        <v>59</v>
      </c>
      <c r="B55" s="75">
        <f>'[3]CONT-RA10633'!B56</f>
        <v>0</v>
      </c>
      <c r="C55" s="211">
        <f>'[3]CONT-RA10633'!E56</f>
        <v>0</v>
      </c>
      <c r="D55" s="211">
        <f>'[3]CONT-RA10633'!H56</f>
        <v>0</v>
      </c>
      <c r="E55" s="211">
        <f>'[3]CONT-RA10633'!K56</f>
        <v>0</v>
      </c>
      <c r="F55" s="211">
        <f>'[3]CONT-RA10633'!N56</f>
        <v>0</v>
      </c>
      <c r="G55" s="211">
        <f>'[3]CONT-RA10633'!O56</f>
        <v>0</v>
      </c>
      <c r="H55" s="211">
        <f>'[3]CONT-RA10633'!R56</f>
        <v>0</v>
      </c>
      <c r="I55" s="211">
        <f>'[3]CONT-RA10633'!S56</f>
        <v>0</v>
      </c>
      <c r="K55" s="211">
        <f>'[3]CONT-RA10633'!AA56</f>
        <v>0</v>
      </c>
      <c r="L55" s="211">
        <f t="shared" si="11"/>
        <v>0</v>
      </c>
      <c r="M55" s="211">
        <f t="shared" si="9"/>
        <v>0</v>
      </c>
    </row>
    <row r="56" spans="1:13" ht="20.100000000000001" hidden="1" customHeight="1" x14ac:dyDescent="0.3">
      <c r="A56" s="73" t="s">
        <v>60</v>
      </c>
      <c r="B56" s="75">
        <f>'[3]CONT-RA10633'!B57</f>
        <v>0</v>
      </c>
      <c r="C56" s="211">
        <f>'[3]CONT-RA10633'!E57</f>
        <v>0</v>
      </c>
      <c r="D56" s="211">
        <f>'[3]CONT-RA10633'!H57</f>
        <v>0</v>
      </c>
      <c r="E56" s="211">
        <f>'[3]CONT-RA10633'!K57</f>
        <v>0</v>
      </c>
      <c r="F56" s="211">
        <f>'[3]CONT-RA10633'!N57</f>
        <v>0</v>
      </c>
      <c r="G56" s="211">
        <f>'[3]CONT-RA10633'!O57</f>
        <v>0</v>
      </c>
      <c r="H56" s="211">
        <f>'[3]CONT-RA10633'!R57</f>
        <v>0</v>
      </c>
      <c r="I56" s="211">
        <f>'[3]CONT-RA10633'!S57</f>
        <v>0</v>
      </c>
      <c r="K56" s="211">
        <f>'[3]CONT-RA10633'!AA57</f>
        <v>0</v>
      </c>
      <c r="L56" s="211">
        <f t="shared" si="11"/>
        <v>0</v>
      </c>
      <c r="M56" s="211">
        <f t="shared" si="9"/>
        <v>0</v>
      </c>
    </row>
    <row r="57" spans="1:13" ht="20.100000000000001" hidden="1" customHeight="1" x14ac:dyDescent="0.3">
      <c r="A57" s="73" t="s">
        <v>61</v>
      </c>
      <c r="B57" s="75">
        <f>'[3]CONT-RA10633'!B58</f>
        <v>0</v>
      </c>
      <c r="C57" s="211">
        <f>'[3]CONT-RA10633'!E58</f>
        <v>0</v>
      </c>
      <c r="D57" s="211">
        <f>'[3]CONT-RA10633'!H58</f>
        <v>0</v>
      </c>
      <c r="E57" s="211">
        <f>'[3]CONT-RA10633'!K58</f>
        <v>0</v>
      </c>
      <c r="F57" s="211">
        <f>'[3]CONT-RA10633'!N58</f>
        <v>0</v>
      </c>
      <c r="G57" s="211">
        <f>'[3]CONT-RA10633'!O58</f>
        <v>0</v>
      </c>
      <c r="H57" s="211">
        <f>'[3]CONT-RA10633'!R58</f>
        <v>0</v>
      </c>
      <c r="I57" s="211">
        <f>'[3]CONT-RA10633'!S58</f>
        <v>0</v>
      </c>
      <c r="K57" s="211">
        <f>'[3]CONT-RA10633'!AA58</f>
        <v>0</v>
      </c>
      <c r="L57" s="211">
        <f t="shared" si="11"/>
        <v>0</v>
      </c>
      <c r="M57" s="211">
        <f t="shared" si="9"/>
        <v>0</v>
      </c>
    </row>
    <row r="58" spans="1:13" ht="20.100000000000001" hidden="1" customHeight="1" x14ac:dyDescent="0.3">
      <c r="A58" s="73" t="s">
        <v>62</v>
      </c>
      <c r="B58" s="75">
        <f>'[3]CONT-RA10633'!B59</f>
        <v>0</v>
      </c>
      <c r="C58" s="211">
        <f>'[3]CONT-RA10633'!E59</f>
        <v>0</v>
      </c>
      <c r="D58" s="211">
        <f>'[3]CONT-RA10633'!H59</f>
        <v>0</v>
      </c>
      <c r="E58" s="211">
        <f>'[3]CONT-RA10633'!K59</f>
        <v>0</v>
      </c>
      <c r="F58" s="211">
        <f>'[3]CONT-RA10633'!N59</f>
        <v>0</v>
      </c>
      <c r="G58" s="211">
        <f>'[3]CONT-RA10633'!O59</f>
        <v>0</v>
      </c>
      <c r="H58" s="211">
        <f>'[3]CONT-RA10633'!R59</f>
        <v>0</v>
      </c>
      <c r="I58" s="211">
        <f>'[3]CONT-RA10633'!S59</f>
        <v>0</v>
      </c>
      <c r="K58" s="211">
        <f>'[3]CONT-RA10633'!AA59</f>
        <v>0</v>
      </c>
      <c r="L58" s="211">
        <f t="shared" si="11"/>
        <v>0</v>
      </c>
      <c r="M58" s="211">
        <f t="shared" si="9"/>
        <v>0</v>
      </c>
    </row>
    <row r="59" spans="1:13" ht="20.100000000000001" hidden="1" customHeight="1" x14ac:dyDescent="0.3">
      <c r="A59" s="73" t="s">
        <v>220</v>
      </c>
      <c r="B59" s="75"/>
    </row>
    <row r="60" spans="1:13" ht="20.100000000000001" hidden="1" customHeight="1" x14ac:dyDescent="0.3">
      <c r="A60" s="73" t="s">
        <v>63</v>
      </c>
      <c r="B60" s="75">
        <f>'[3]CONT-RA10633'!B61</f>
        <v>0</v>
      </c>
      <c r="C60" s="211">
        <f>'[3]CONT-RA10633'!E61</f>
        <v>0</v>
      </c>
      <c r="D60" s="211">
        <f>'[3]CONT-RA10633'!H61</f>
        <v>0</v>
      </c>
      <c r="E60" s="211">
        <f>'[3]CONT-RA10633'!K61</f>
        <v>0</v>
      </c>
      <c r="F60" s="211">
        <f>'[3]CONT-RA10633'!N61</f>
        <v>0</v>
      </c>
      <c r="G60" s="211">
        <f>'[3]CONT-RA10633'!O61</f>
        <v>0</v>
      </c>
      <c r="H60" s="211">
        <f>'[3]CONT-RA10633'!R61</f>
        <v>0</v>
      </c>
      <c r="I60" s="211">
        <f>'[3]CONT-RA10633'!S61</f>
        <v>0</v>
      </c>
      <c r="K60" s="211">
        <f>'[3]CONT-RA10633'!AA61</f>
        <v>0</v>
      </c>
      <c r="L60" s="211">
        <f t="shared" si="11"/>
        <v>0</v>
      </c>
      <c r="M60" s="211">
        <f t="shared" si="9"/>
        <v>0</v>
      </c>
    </row>
    <row r="61" spans="1:13" ht="20.100000000000001" hidden="1" customHeight="1" x14ac:dyDescent="0.3">
      <c r="A61" s="73" t="s">
        <v>178</v>
      </c>
      <c r="B61" s="75">
        <f>'[3]CONT-RA10633'!B62</f>
        <v>0</v>
      </c>
      <c r="C61" s="211">
        <f>'[3]CONT-RA10633'!E62</f>
        <v>0</v>
      </c>
      <c r="D61" s="211">
        <f>'[3]CONT-RA10633'!H62</f>
        <v>0</v>
      </c>
      <c r="E61" s="211">
        <f>'[3]CONT-RA10633'!K62</f>
        <v>0</v>
      </c>
      <c r="F61" s="211">
        <f>'[3]CONT-RA10633'!N62</f>
        <v>0</v>
      </c>
      <c r="G61" s="211">
        <f>'[3]CONT-RA10633'!O62</f>
        <v>0</v>
      </c>
      <c r="H61" s="211">
        <f>'[3]CONT-RA10633'!R62</f>
        <v>0</v>
      </c>
      <c r="I61" s="211">
        <f>'[3]CONT-RA10633'!S62</f>
        <v>0</v>
      </c>
      <c r="K61" s="211">
        <f>'[3]CONT-RA10633'!AA62</f>
        <v>0</v>
      </c>
      <c r="L61" s="211">
        <f t="shared" si="11"/>
        <v>0</v>
      </c>
      <c r="M61" s="211">
        <f>L61+B61</f>
        <v>0</v>
      </c>
    </row>
    <row r="62" spans="1:13" ht="20.100000000000001" hidden="1" customHeight="1" x14ac:dyDescent="0.3">
      <c r="A62" s="73" t="s">
        <v>64</v>
      </c>
      <c r="B62" s="75">
        <f>'[3]CONT-RA10633'!B63</f>
        <v>0</v>
      </c>
      <c r="C62" s="211">
        <f>'[3]CONT-RA10633'!E63</f>
        <v>0</v>
      </c>
      <c r="D62" s="211">
        <f>'[3]CONT-RA10633'!H63</f>
        <v>0</v>
      </c>
      <c r="E62" s="211">
        <f>'[3]CONT-RA10633'!K63</f>
        <v>0</v>
      </c>
      <c r="F62" s="211">
        <f>'[3]CONT-RA10633'!N63</f>
        <v>0</v>
      </c>
      <c r="G62" s="211">
        <f>'[3]CONT-RA10633'!O63</f>
        <v>0</v>
      </c>
      <c r="H62" s="211">
        <f>'[3]CONT-RA10633'!R63</f>
        <v>0</v>
      </c>
      <c r="I62" s="211">
        <f>'[3]CONT-RA10633'!S63</f>
        <v>0</v>
      </c>
      <c r="K62" s="211">
        <f>'[3]CONT-RA10633'!AA63</f>
        <v>0</v>
      </c>
      <c r="L62" s="211">
        <f t="shared" si="11"/>
        <v>0</v>
      </c>
      <c r="M62" s="211">
        <f t="shared" ref="M62:M87" si="12">L62+B62</f>
        <v>0</v>
      </c>
    </row>
    <row r="63" spans="1:13" ht="20.100000000000001" hidden="1" customHeight="1" x14ac:dyDescent="0.3">
      <c r="A63" s="73" t="s">
        <v>65</v>
      </c>
      <c r="B63" s="75">
        <f>'[3]CONT-RA10633'!B64</f>
        <v>0</v>
      </c>
      <c r="C63" s="211">
        <f>'[3]CONT-RA10633'!E64</f>
        <v>0</v>
      </c>
      <c r="D63" s="211">
        <f>'[3]CONT-RA10633'!H64</f>
        <v>0</v>
      </c>
      <c r="E63" s="211">
        <f>'[3]CONT-RA10633'!K64</f>
        <v>0</v>
      </c>
      <c r="F63" s="211">
        <f>'[3]CONT-RA10633'!N64</f>
        <v>0</v>
      </c>
      <c r="G63" s="211">
        <f>'[3]CONT-RA10633'!O64</f>
        <v>0</v>
      </c>
      <c r="H63" s="211">
        <f>'[3]CONT-RA10633'!R64</f>
        <v>0</v>
      </c>
      <c r="I63" s="211">
        <f>'[3]CONT-RA10633'!S64</f>
        <v>0</v>
      </c>
      <c r="K63" s="211">
        <f>'[3]CONT-RA10633'!AA64</f>
        <v>0</v>
      </c>
      <c r="L63" s="211">
        <f t="shared" si="11"/>
        <v>0</v>
      </c>
      <c r="M63" s="211">
        <f t="shared" si="12"/>
        <v>0</v>
      </c>
    </row>
    <row r="64" spans="1:13" ht="20.100000000000001" hidden="1" customHeight="1" x14ac:dyDescent="0.3">
      <c r="A64" s="73" t="s">
        <v>66</v>
      </c>
      <c r="B64" s="75">
        <f>'[3]CONT-RA10633'!B65</f>
        <v>0</v>
      </c>
      <c r="C64" s="211">
        <f>'[3]CONT-RA10633'!E65</f>
        <v>0</v>
      </c>
      <c r="D64" s="211">
        <f>'[3]CONT-RA10633'!H65</f>
        <v>0</v>
      </c>
      <c r="E64" s="211">
        <f>'[3]CONT-RA10633'!K65</f>
        <v>0</v>
      </c>
      <c r="F64" s="211">
        <f>'[3]CONT-RA10633'!N65</f>
        <v>0</v>
      </c>
      <c r="G64" s="211">
        <f>'[3]CONT-RA10633'!O65</f>
        <v>0</v>
      </c>
      <c r="H64" s="211">
        <f>'[3]CONT-RA10633'!R65</f>
        <v>0</v>
      </c>
      <c r="I64" s="211">
        <f>'[3]CONT-RA10633'!S65</f>
        <v>0</v>
      </c>
      <c r="K64" s="211">
        <f>'[3]CONT-RA10633'!AA65</f>
        <v>0</v>
      </c>
      <c r="L64" s="211">
        <f t="shared" si="11"/>
        <v>0</v>
      </c>
      <c r="M64" s="211">
        <f t="shared" si="12"/>
        <v>0</v>
      </c>
    </row>
    <row r="65" spans="1:13" ht="20.100000000000001" hidden="1" customHeight="1" x14ac:dyDescent="0.3">
      <c r="A65" s="73" t="s">
        <v>67</v>
      </c>
      <c r="B65" s="75">
        <f>'[3]CONT-RA10633'!B66</f>
        <v>0</v>
      </c>
      <c r="C65" s="211">
        <f>'[3]CONT-RA10633'!E66</f>
        <v>0</v>
      </c>
      <c r="D65" s="211">
        <f>'[3]CONT-RA10633'!H66</f>
        <v>0</v>
      </c>
      <c r="E65" s="211">
        <f>'[3]CONT-RA10633'!K66</f>
        <v>0</v>
      </c>
      <c r="F65" s="211">
        <f>'[3]CONT-RA10633'!N66</f>
        <v>0</v>
      </c>
      <c r="G65" s="211">
        <f>'[3]CONT-RA10633'!O66</f>
        <v>0</v>
      </c>
      <c r="H65" s="211">
        <f>'[3]CONT-RA10633'!R66</f>
        <v>0</v>
      </c>
      <c r="I65" s="211">
        <f>'[3]CONT-RA10633'!S66</f>
        <v>0</v>
      </c>
      <c r="K65" s="211">
        <f>'[3]CONT-RA10633'!AA66</f>
        <v>0</v>
      </c>
      <c r="L65" s="211">
        <f t="shared" si="11"/>
        <v>0</v>
      </c>
      <c r="M65" s="211">
        <f t="shared" si="12"/>
        <v>0</v>
      </c>
    </row>
    <row r="66" spans="1:13" ht="20.100000000000001" hidden="1" customHeight="1" x14ac:dyDescent="0.3">
      <c r="A66" s="73" t="s">
        <v>68</v>
      </c>
      <c r="B66" s="75">
        <f>'[3]CONT-RA10633'!B67</f>
        <v>0</v>
      </c>
      <c r="C66" s="211">
        <f>'[3]CONT-RA10633'!E67</f>
        <v>0</v>
      </c>
      <c r="D66" s="211">
        <f>'[3]CONT-RA10633'!H67</f>
        <v>0</v>
      </c>
      <c r="E66" s="211">
        <f>'[3]CONT-RA10633'!K67</f>
        <v>0</v>
      </c>
      <c r="F66" s="211">
        <f>'[3]CONT-RA10633'!N67</f>
        <v>0</v>
      </c>
      <c r="G66" s="211">
        <f>'[3]CONT-RA10633'!O67</f>
        <v>0</v>
      </c>
      <c r="H66" s="211">
        <f>'[3]CONT-RA10633'!R67</f>
        <v>0</v>
      </c>
      <c r="I66" s="211">
        <f>'[3]CONT-RA10633'!S67</f>
        <v>0</v>
      </c>
      <c r="K66" s="211">
        <f>'[3]CONT-RA10633'!AA67</f>
        <v>0</v>
      </c>
      <c r="L66" s="211">
        <f t="shared" si="11"/>
        <v>0</v>
      </c>
      <c r="M66" s="211">
        <f t="shared" si="12"/>
        <v>0</v>
      </c>
    </row>
    <row r="67" spans="1:13" ht="20.100000000000001" customHeight="1" x14ac:dyDescent="0.3">
      <c r="A67" s="18" t="s">
        <v>69</v>
      </c>
      <c r="B67" s="227">
        <f t="shared" ref="B67:L67" si="13">SUM(B68:B71)</f>
        <v>0</v>
      </c>
      <c r="C67" s="233">
        <f t="shared" si="13"/>
        <v>0</v>
      </c>
      <c r="D67" s="233">
        <f t="shared" si="13"/>
        <v>0</v>
      </c>
      <c r="E67" s="233">
        <f t="shared" si="13"/>
        <v>0</v>
      </c>
      <c r="F67" s="233">
        <f t="shared" si="13"/>
        <v>0</v>
      </c>
      <c r="G67" s="233">
        <f t="shared" si="13"/>
        <v>0</v>
      </c>
      <c r="H67" s="233">
        <f t="shared" si="13"/>
        <v>28470</v>
      </c>
      <c r="I67" s="233">
        <f t="shared" si="13"/>
        <v>0</v>
      </c>
      <c r="J67" s="233"/>
      <c r="K67" s="233">
        <f t="shared" si="13"/>
        <v>0</v>
      </c>
      <c r="L67" s="233">
        <f t="shared" si="13"/>
        <v>28470</v>
      </c>
      <c r="M67" s="233">
        <f t="shared" si="12"/>
        <v>28470</v>
      </c>
    </row>
    <row r="68" spans="1:13" ht="20.100000000000001" hidden="1" customHeight="1" x14ac:dyDescent="0.3">
      <c r="A68" s="18" t="s">
        <v>70</v>
      </c>
      <c r="B68" s="75">
        <f>'[3]CONT-RA10633'!B69</f>
        <v>0</v>
      </c>
      <c r="C68" s="211">
        <f>'[3]CONT-RA10633'!E69</f>
        <v>0</v>
      </c>
      <c r="D68" s="211">
        <f>'[3]CONT-RA10633'!H69</f>
        <v>0</v>
      </c>
      <c r="E68" s="211">
        <f>'[3]CONT-RA10633'!K69</f>
        <v>0</v>
      </c>
      <c r="F68" s="211">
        <f>'[3]CONT-RA10633'!N69</f>
        <v>0</v>
      </c>
      <c r="G68" s="211">
        <f>'[3]CONT-RA10633'!O69</f>
        <v>0</v>
      </c>
      <c r="H68" s="211">
        <f>'[3]CONT-RA10633'!R69</f>
        <v>0</v>
      </c>
      <c r="I68" s="211">
        <f>'[3]CONT-RA10633'!S69</f>
        <v>0</v>
      </c>
      <c r="K68" s="211">
        <f>'[3]CONT-RA10633'!AA69</f>
        <v>0</v>
      </c>
      <c r="L68" s="211">
        <f>SUM(C68:K68)</f>
        <v>0</v>
      </c>
      <c r="M68" s="211">
        <f t="shared" si="12"/>
        <v>0</v>
      </c>
    </row>
    <row r="69" spans="1:13" ht="20.100000000000001" hidden="1" customHeight="1" x14ac:dyDescent="0.3">
      <c r="A69" s="18" t="s">
        <v>71</v>
      </c>
      <c r="B69" s="75">
        <f>'[3]CONT-RA10633'!B70</f>
        <v>0</v>
      </c>
      <c r="C69" s="211">
        <f>'[3]CONT-RA10633'!E70</f>
        <v>0</v>
      </c>
      <c r="D69" s="211">
        <f>'[3]CONT-RA10633'!H70</f>
        <v>0</v>
      </c>
      <c r="E69" s="211">
        <f>'[3]CONT-RA10633'!K70</f>
        <v>0</v>
      </c>
      <c r="F69" s="211">
        <f>'[3]CONT-RA10633'!N70</f>
        <v>0</v>
      </c>
      <c r="G69" s="211">
        <f>'[3]CONT-RA10633'!O70</f>
        <v>0</v>
      </c>
      <c r="H69" s="211">
        <f>'[3]CONT-RA10633'!R70</f>
        <v>0</v>
      </c>
      <c r="I69" s="211">
        <f>'[3]CONT-RA10633'!S70</f>
        <v>0</v>
      </c>
      <c r="K69" s="211">
        <f>'[3]CONT-RA10633'!AA70</f>
        <v>0</v>
      </c>
      <c r="L69" s="211">
        <f>SUM(C69:K69)</f>
        <v>0</v>
      </c>
      <c r="M69" s="211">
        <f t="shared" si="12"/>
        <v>0</v>
      </c>
    </row>
    <row r="70" spans="1:13" ht="20.100000000000001" customHeight="1" x14ac:dyDescent="0.3">
      <c r="A70" s="18" t="s">
        <v>72</v>
      </c>
      <c r="B70" s="75">
        <f>'[3]CONT-RA10633'!B71</f>
        <v>0</v>
      </c>
      <c r="C70" s="211">
        <f>'[3]CONT-RA10633'!E71</f>
        <v>0</v>
      </c>
      <c r="D70" s="211">
        <f>'[3]CONT-RA10633'!H71</f>
        <v>0</v>
      </c>
      <c r="E70" s="211">
        <f>'[3]CONT-RA10633'!K71</f>
        <v>0</v>
      </c>
      <c r="F70" s="211">
        <f>'[3]CONT-RA10633'!N71</f>
        <v>0</v>
      </c>
      <c r="G70" s="211">
        <f>'[3]CONT-RA10633'!O71</f>
        <v>0</v>
      </c>
      <c r="H70" s="211">
        <f>'[3]CONT-RA10633'!R71</f>
        <v>28470</v>
      </c>
      <c r="I70" s="211">
        <f>'[3]CONT-RA10633'!S71</f>
        <v>0</v>
      </c>
      <c r="K70" s="211">
        <f>'[3]CONT-RA10633'!AA71</f>
        <v>0</v>
      </c>
      <c r="L70" s="211">
        <f>SUM(C70:K70)</f>
        <v>28470</v>
      </c>
      <c r="M70" s="211">
        <f t="shared" si="12"/>
        <v>28470</v>
      </c>
    </row>
    <row r="71" spans="1:13" ht="20.100000000000001" hidden="1" customHeight="1" x14ac:dyDescent="0.3">
      <c r="A71" s="18" t="s">
        <v>73</v>
      </c>
      <c r="B71" s="75">
        <f>'[3]CONT-RA10633'!B72</f>
        <v>0</v>
      </c>
      <c r="C71" s="211">
        <f>'[3]CONT-RA10633'!E72</f>
        <v>0</v>
      </c>
      <c r="D71" s="211">
        <f>'[3]CONT-RA10633'!H72</f>
        <v>0</v>
      </c>
      <c r="E71" s="211">
        <f>'[3]CONT-RA10633'!K72</f>
        <v>0</v>
      </c>
      <c r="F71" s="211">
        <f>'[3]CONT-RA10633'!N72</f>
        <v>0</v>
      </c>
      <c r="G71" s="211">
        <f>'[3]CONT-RA10633'!O72</f>
        <v>0</v>
      </c>
      <c r="H71" s="211">
        <f>'[3]CONT-RA10633'!R72</f>
        <v>0</v>
      </c>
      <c r="I71" s="211">
        <f>'[3]CONT-RA10633'!S72</f>
        <v>0</v>
      </c>
      <c r="K71" s="211">
        <f>'[3]CONT-RA10633'!AA72</f>
        <v>0</v>
      </c>
      <c r="L71" s="211">
        <f>SUM(C71:K71)</f>
        <v>0</v>
      </c>
      <c r="M71" s="211">
        <f t="shared" si="12"/>
        <v>0</v>
      </c>
    </row>
    <row r="72" spans="1:13" ht="20.100000000000001" hidden="1" customHeight="1" x14ac:dyDescent="0.3">
      <c r="A72" s="18" t="s">
        <v>74</v>
      </c>
      <c r="B72" s="75">
        <f>'[3]CONT-RA10633'!B73</f>
        <v>0</v>
      </c>
      <c r="C72" s="211">
        <f>'[3]CONT-RA10633'!E73</f>
        <v>0</v>
      </c>
      <c r="D72" s="211">
        <f>'[3]CONT-RA10633'!H73</f>
        <v>0</v>
      </c>
      <c r="E72" s="211">
        <f>'[3]CONT-RA10633'!K73</f>
        <v>0</v>
      </c>
      <c r="F72" s="211">
        <f>'[3]CONT-RA10633'!N73</f>
        <v>0</v>
      </c>
      <c r="G72" s="211">
        <f>'[3]CONT-RA10633'!O73</f>
        <v>0</v>
      </c>
      <c r="H72" s="211">
        <f>'[3]CONT-RA10633'!R73</f>
        <v>0</v>
      </c>
      <c r="I72" s="211">
        <f>'[3]CONT-RA10633'!S73</f>
        <v>0</v>
      </c>
      <c r="K72" s="211">
        <f>'[3]CONT-RA10633'!AA73</f>
        <v>0</v>
      </c>
      <c r="L72" s="211">
        <f>SUM(C72:K72)</f>
        <v>0</v>
      </c>
      <c r="M72" s="211">
        <f t="shared" si="12"/>
        <v>0</v>
      </c>
    </row>
    <row r="73" spans="1:13" ht="20.100000000000001" hidden="1" customHeight="1" x14ac:dyDescent="0.3">
      <c r="A73" s="18" t="s">
        <v>139</v>
      </c>
      <c r="B73" s="75">
        <f>'[3]CONT-RA10633'!B74</f>
        <v>0</v>
      </c>
      <c r="C73" s="211">
        <f>'[3]CONT-RA10633'!E74</f>
        <v>0</v>
      </c>
      <c r="D73" s="211">
        <f>'[3]CONT-RA10633'!H74</f>
        <v>0</v>
      </c>
      <c r="E73" s="211">
        <f>'[3]CONT-RA10633'!K74</f>
        <v>0</v>
      </c>
      <c r="F73" s="211">
        <f>'[3]CONT-RA10633'!N74</f>
        <v>0</v>
      </c>
      <c r="G73" s="211">
        <f>'[3]CONT-RA10633'!O74</f>
        <v>0</v>
      </c>
      <c r="H73" s="211">
        <f>'[3]CONT-RA10633'!R74</f>
        <v>0</v>
      </c>
      <c r="I73" s="211">
        <f>'[3]CONT-RA10633'!S74</f>
        <v>0</v>
      </c>
      <c r="K73" s="211">
        <f>'[3]CONT-RA10633'!AA74</f>
        <v>0</v>
      </c>
      <c r="L73" s="211">
        <f t="shared" ref="L73:L87" si="14">SUM(C73:K73)</f>
        <v>0</v>
      </c>
      <c r="M73" s="211">
        <f t="shared" si="12"/>
        <v>0</v>
      </c>
    </row>
    <row r="74" spans="1:13" ht="20.100000000000001" hidden="1" customHeight="1" x14ac:dyDescent="0.3">
      <c r="A74" s="18" t="s">
        <v>75</v>
      </c>
      <c r="B74" s="75">
        <f>'[3]CONT-RA10633'!B75</f>
        <v>0</v>
      </c>
      <c r="C74" s="211">
        <f>'[3]CONT-RA10633'!E75</f>
        <v>0</v>
      </c>
      <c r="D74" s="211">
        <f>'[3]CONT-RA10633'!H75</f>
        <v>0</v>
      </c>
      <c r="E74" s="211">
        <f>'[3]CONT-RA10633'!K75</f>
        <v>0</v>
      </c>
      <c r="F74" s="211">
        <f>'[3]CONT-RA10633'!N75</f>
        <v>0</v>
      </c>
      <c r="G74" s="211">
        <f>'[3]CONT-RA10633'!O75</f>
        <v>0</v>
      </c>
      <c r="H74" s="211">
        <f>'[3]CONT-RA10633'!R75</f>
        <v>0</v>
      </c>
      <c r="I74" s="211">
        <f>'[3]CONT-RA10633'!S75</f>
        <v>0</v>
      </c>
      <c r="K74" s="211">
        <f>'[3]CONT-RA10633'!AA75</f>
        <v>0</v>
      </c>
      <c r="L74" s="211">
        <f t="shared" si="14"/>
        <v>0</v>
      </c>
      <c r="M74" s="211">
        <f t="shared" si="12"/>
        <v>0</v>
      </c>
    </row>
    <row r="75" spans="1:13" ht="20.100000000000001" hidden="1" customHeight="1" x14ac:dyDescent="0.3">
      <c r="A75" s="18" t="s">
        <v>76</v>
      </c>
      <c r="B75" s="75">
        <f>'[3]CONT-RA10633'!B76</f>
        <v>0</v>
      </c>
      <c r="C75" s="211">
        <f>'[3]CONT-RA10633'!E76</f>
        <v>0</v>
      </c>
      <c r="D75" s="211">
        <f>'[3]CONT-RA10633'!H76</f>
        <v>0</v>
      </c>
      <c r="E75" s="211">
        <f>'[3]CONT-RA10633'!K76</f>
        <v>0</v>
      </c>
      <c r="F75" s="211">
        <f>'[3]CONT-RA10633'!N76</f>
        <v>0</v>
      </c>
      <c r="G75" s="211">
        <f>'[3]CONT-RA10633'!O76</f>
        <v>0</v>
      </c>
      <c r="H75" s="211">
        <f>'[3]CONT-RA10633'!R76</f>
        <v>0</v>
      </c>
      <c r="I75" s="211">
        <f>'[3]CONT-RA10633'!S76</f>
        <v>0</v>
      </c>
      <c r="K75" s="211">
        <f>'[3]CONT-RA10633'!AA76</f>
        <v>0</v>
      </c>
      <c r="L75" s="211">
        <f t="shared" si="14"/>
        <v>0</v>
      </c>
      <c r="M75" s="211">
        <f t="shared" si="12"/>
        <v>0</v>
      </c>
    </row>
    <row r="76" spans="1:13" ht="20.100000000000001" hidden="1" customHeight="1" x14ac:dyDescent="0.3">
      <c r="A76" s="18" t="s">
        <v>77</v>
      </c>
      <c r="B76" s="75">
        <f>'[3]CONT-RA10633'!B77</f>
        <v>0</v>
      </c>
      <c r="C76" s="211">
        <f>'[3]CONT-RA10633'!E77</f>
        <v>0</v>
      </c>
      <c r="D76" s="211">
        <f>'[3]CONT-RA10633'!H77</f>
        <v>0</v>
      </c>
      <c r="E76" s="211">
        <f>'[3]CONT-RA10633'!K77</f>
        <v>0</v>
      </c>
      <c r="F76" s="211">
        <f>'[3]CONT-RA10633'!N77</f>
        <v>0</v>
      </c>
      <c r="G76" s="211">
        <f>'[3]CONT-RA10633'!O77</f>
        <v>0</v>
      </c>
      <c r="H76" s="211">
        <f>'[3]CONT-RA10633'!R77</f>
        <v>0</v>
      </c>
      <c r="I76" s="211">
        <f>'[3]CONT-RA10633'!S77</f>
        <v>0</v>
      </c>
      <c r="K76" s="211">
        <f>'[3]CONT-RA10633'!AA77</f>
        <v>0</v>
      </c>
      <c r="L76" s="211">
        <f t="shared" si="14"/>
        <v>0</v>
      </c>
      <c r="M76" s="211">
        <f t="shared" si="12"/>
        <v>0</v>
      </c>
    </row>
    <row r="77" spans="1:13" ht="20.100000000000001" hidden="1" customHeight="1" x14ac:dyDescent="0.3">
      <c r="A77" s="18" t="s">
        <v>78</v>
      </c>
      <c r="B77" s="75">
        <f>'[3]CONT-RA10633'!B78</f>
        <v>0</v>
      </c>
      <c r="C77" s="211">
        <f>'[3]CONT-RA10633'!E78</f>
        <v>0</v>
      </c>
      <c r="D77" s="211">
        <f>'[3]CONT-RA10633'!H78</f>
        <v>0</v>
      </c>
      <c r="E77" s="211">
        <f>'[3]CONT-RA10633'!K78</f>
        <v>0</v>
      </c>
      <c r="F77" s="211">
        <f>'[3]CONT-RA10633'!N78</f>
        <v>0</v>
      </c>
      <c r="G77" s="211">
        <f>'[3]CONT-RA10633'!O78</f>
        <v>0</v>
      </c>
      <c r="H77" s="211">
        <f>'[3]CONT-RA10633'!R78</f>
        <v>0</v>
      </c>
      <c r="I77" s="211">
        <f>'[3]CONT-RA10633'!S78</f>
        <v>0</v>
      </c>
      <c r="K77" s="211">
        <f>'[3]CONT-RA10633'!AA78</f>
        <v>0</v>
      </c>
      <c r="L77" s="211">
        <f t="shared" si="14"/>
        <v>0</v>
      </c>
      <c r="M77" s="211">
        <f t="shared" si="12"/>
        <v>0</v>
      </c>
    </row>
    <row r="78" spans="1:13" ht="20.100000000000001" hidden="1" customHeight="1" x14ac:dyDescent="0.3">
      <c r="A78" s="18" t="s">
        <v>179</v>
      </c>
      <c r="B78" s="75">
        <f>'[3]CONT-RA10633'!B79</f>
        <v>0</v>
      </c>
      <c r="C78" s="211">
        <f>'[3]CONT-RA10633'!E79</f>
        <v>0</v>
      </c>
      <c r="D78" s="211">
        <f>'[3]CONT-RA10633'!H79</f>
        <v>0</v>
      </c>
      <c r="E78" s="211">
        <f>'[3]CONT-RA10633'!K79</f>
        <v>0</v>
      </c>
      <c r="F78" s="211">
        <f>'[3]CONT-RA10633'!N79</f>
        <v>0</v>
      </c>
      <c r="G78" s="211">
        <f>'[3]CONT-RA10633'!O79</f>
        <v>0</v>
      </c>
      <c r="H78" s="211">
        <f>'[3]CONT-RA10633'!R79</f>
        <v>0</v>
      </c>
      <c r="I78" s="211">
        <f>'[3]CONT-RA10633'!S79</f>
        <v>0</v>
      </c>
      <c r="K78" s="211">
        <f>'[3]CONT-RA10633'!AA79</f>
        <v>0</v>
      </c>
      <c r="L78" s="211">
        <f t="shared" si="14"/>
        <v>0</v>
      </c>
      <c r="M78" s="211">
        <f t="shared" si="12"/>
        <v>0</v>
      </c>
    </row>
    <row r="79" spans="1:13" ht="20.100000000000001" hidden="1" customHeight="1" x14ac:dyDescent="0.3">
      <c r="A79" s="18" t="s">
        <v>81</v>
      </c>
      <c r="B79" s="75">
        <f>'[3]CONT-RA10633'!B80</f>
        <v>0</v>
      </c>
      <c r="C79" s="211">
        <f>'[3]CONT-RA10633'!E80</f>
        <v>0</v>
      </c>
      <c r="D79" s="211">
        <f>'[3]CONT-RA10633'!H80</f>
        <v>0</v>
      </c>
      <c r="E79" s="211">
        <f>'[3]CONT-RA10633'!K80</f>
        <v>0</v>
      </c>
      <c r="F79" s="211">
        <f>'[3]CONT-RA10633'!N80</f>
        <v>0</v>
      </c>
      <c r="G79" s="211">
        <f>'[3]CONT-RA10633'!O80</f>
        <v>0</v>
      </c>
      <c r="H79" s="211">
        <f>'[3]CONT-RA10633'!R80</f>
        <v>0</v>
      </c>
      <c r="I79" s="211">
        <f>'[3]CONT-RA10633'!S80</f>
        <v>0</v>
      </c>
      <c r="K79" s="211">
        <f>'[3]CONT-RA10633'!AA80</f>
        <v>0</v>
      </c>
      <c r="L79" s="211">
        <f t="shared" si="14"/>
        <v>0</v>
      </c>
      <c r="M79" s="211">
        <f t="shared" si="12"/>
        <v>0</v>
      </c>
    </row>
    <row r="80" spans="1:13" ht="20.100000000000001" hidden="1" customHeight="1" x14ac:dyDescent="0.3">
      <c r="A80" s="18" t="s">
        <v>140</v>
      </c>
      <c r="B80" s="75">
        <f>'[3]CONT-RA10633'!B81</f>
        <v>0</v>
      </c>
      <c r="C80" s="211">
        <f>'[3]CONT-RA10633'!E81</f>
        <v>0</v>
      </c>
      <c r="D80" s="211">
        <f>'[3]CONT-RA10633'!H81</f>
        <v>0</v>
      </c>
      <c r="E80" s="211">
        <f>'[3]CONT-RA10633'!K81</f>
        <v>0</v>
      </c>
      <c r="F80" s="211">
        <f>'[3]CONT-RA10633'!N81</f>
        <v>0</v>
      </c>
      <c r="G80" s="211">
        <f>'[3]CONT-RA10633'!O81</f>
        <v>0</v>
      </c>
      <c r="H80" s="211">
        <f>'[3]CONT-RA10633'!R81</f>
        <v>0</v>
      </c>
      <c r="I80" s="211">
        <f>'[3]CONT-RA10633'!S81</f>
        <v>0</v>
      </c>
      <c r="K80" s="211">
        <f>'[3]CONT-RA10633'!AA81</f>
        <v>0</v>
      </c>
      <c r="L80" s="211">
        <f t="shared" si="14"/>
        <v>0</v>
      </c>
      <c r="M80" s="211">
        <f t="shared" si="12"/>
        <v>0</v>
      </c>
    </row>
    <row r="81" spans="1:13" ht="20.100000000000001" hidden="1" customHeight="1" x14ac:dyDescent="0.3">
      <c r="A81" s="18" t="s">
        <v>79</v>
      </c>
      <c r="B81" s="75">
        <f>'[3]CONT-RA10633'!B82</f>
        <v>0</v>
      </c>
      <c r="C81" s="211">
        <f>'[3]CONT-RA10633'!E82</f>
        <v>0</v>
      </c>
      <c r="D81" s="211">
        <f>'[3]CONT-RA10633'!H82</f>
        <v>0</v>
      </c>
      <c r="E81" s="211">
        <f>'[3]CONT-RA10633'!K82</f>
        <v>0</v>
      </c>
      <c r="F81" s="211">
        <f>'[3]CONT-RA10633'!N82</f>
        <v>0</v>
      </c>
      <c r="G81" s="211">
        <f>'[3]CONT-RA10633'!O82</f>
        <v>0</v>
      </c>
      <c r="H81" s="211">
        <f>'[3]CONT-RA10633'!R82</f>
        <v>0</v>
      </c>
      <c r="I81" s="211">
        <f>'[3]CONT-RA10633'!S82</f>
        <v>0</v>
      </c>
      <c r="K81" s="211">
        <f>'[3]CONT-RA10633'!AA82</f>
        <v>0</v>
      </c>
      <c r="L81" s="211">
        <f t="shared" si="14"/>
        <v>0</v>
      </c>
      <c r="M81" s="211">
        <f t="shared" si="12"/>
        <v>0</v>
      </c>
    </row>
    <row r="82" spans="1:13" ht="20.100000000000001" hidden="1" customHeight="1" x14ac:dyDescent="0.3">
      <c r="A82" s="18" t="s">
        <v>80</v>
      </c>
      <c r="B82" s="75">
        <f>'[3]CONT-RA10633'!B83</f>
        <v>0</v>
      </c>
      <c r="C82" s="211">
        <f>'[3]CONT-RA10633'!E83</f>
        <v>0</v>
      </c>
      <c r="D82" s="211">
        <f>'[3]CONT-RA10633'!H83</f>
        <v>0</v>
      </c>
      <c r="E82" s="211">
        <f>'[3]CONT-RA10633'!K83</f>
        <v>0</v>
      </c>
      <c r="F82" s="211">
        <f>'[3]CONT-RA10633'!N83</f>
        <v>0</v>
      </c>
      <c r="G82" s="211">
        <f>'[3]CONT-RA10633'!O83</f>
        <v>0</v>
      </c>
      <c r="H82" s="211">
        <f>'[3]CONT-RA10633'!R83</f>
        <v>0</v>
      </c>
      <c r="I82" s="211">
        <f>'[3]CONT-RA10633'!S83</f>
        <v>0</v>
      </c>
      <c r="K82" s="211">
        <f>'[3]CONT-RA10633'!AA83</f>
        <v>0</v>
      </c>
      <c r="L82" s="211">
        <f t="shared" si="14"/>
        <v>0</v>
      </c>
      <c r="M82" s="211">
        <f t="shared" si="12"/>
        <v>0</v>
      </c>
    </row>
    <row r="83" spans="1:13" ht="20.100000000000001" hidden="1" customHeight="1" x14ac:dyDescent="0.3">
      <c r="A83" s="18" t="s">
        <v>82</v>
      </c>
      <c r="B83" s="75">
        <f>'[3]CONT-RA10633'!B84</f>
        <v>0</v>
      </c>
      <c r="C83" s="211">
        <f>'[3]CONT-RA10633'!E84</f>
        <v>0</v>
      </c>
      <c r="D83" s="211">
        <f>'[3]CONT-RA10633'!H84</f>
        <v>0</v>
      </c>
      <c r="E83" s="211">
        <f>'[3]CONT-RA10633'!K84</f>
        <v>0</v>
      </c>
      <c r="F83" s="211">
        <f>'[3]CONT-RA10633'!N84</f>
        <v>0</v>
      </c>
      <c r="G83" s="211">
        <f>'[3]CONT-RA10633'!O84</f>
        <v>0</v>
      </c>
      <c r="H83" s="211">
        <f>'[3]CONT-RA10633'!R84</f>
        <v>0</v>
      </c>
      <c r="I83" s="211">
        <f>'[3]CONT-RA10633'!S84</f>
        <v>0</v>
      </c>
      <c r="K83" s="211">
        <f>'[3]CONT-RA10633'!AA84</f>
        <v>0</v>
      </c>
      <c r="L83" s="211">
        <f t="shared" si="14"/>
        <v>0</v>
      </c>
      <c r="M83" s="211">
        <f t="shared" si="12"/>
        <v>0</v>
      </c>
    </row>
    <row r="84" spans="1:13" ht="20.100000000000001" hidden="1" customHeight="1" x14ac:dyDescent="0.3">
      <c r="A84" s="18" t="s">
        <v>83</v>
      </c>
      <c r="B84" s="75">
        <f>'[3]CONT-RA10633'!B85</f>
        <v>0</v>
      </c>
      <c r="C84" s="211">
        <f>'[3]CONT-RA10633'!E85</f>
        <v>0</v>
      </c>
      <c r="D84" s="211">
        <f>'[3]CONT-RA10633'!H85</f>
        <v>0</v>
      </c>
      <c r="E84" s="211">
        <f>'[3]CONT-RA10633'!K85</f>
        <v>0</v>
      </c>
      <c r="F84" s="211">
        <f>'[3]CONT-RA10633'!N85</f>
        <v>0</v>
      </c>
      <c r="G84" s="211">
        <f>'[3]CONT-RA10633'!O85</f>
        <v>0</v>
      </c>
      <c r="H84" s="211">
        <f>'[3]CONT-RA10633'!R85</f>
        <v>0</v>
      </c>
      <c r="I84" s="211">
        <f>'[3]CONT-RA10633'!S85</f>
        <v>0</v>
      </c>
      <c r="K84" s="211">
        <f>'[3]CONT-RA10633'!AA85</f>
        <v>0</v>
      </c>
      <c r="L84" s="211">
        <f t="shared" si="14"/>
        <v>0</v>
      </c>
      <c r="M84" s="211">
        <f t="shared" si="12"/>
        <v>0</v>
      </c>
    </row>
    <row r="85" spans="1:13" ht="20.100000000000001" customHeight="1" x14ac:dyDescent="0.3">
      <c r="A85" s="18" t="s">
        <v>339</v>
      </c>
      <c r="B85" s="75">
        <f>'[3]CONT-RA10633'!B86</f>
        <v>0</v>
      </c>
      <c r="C85" s="211">
        <f>'[3]CONT-RA10633'!E86</f>
        <v>0</v>
      </c>
      <c r="D85" s="211">
        <f>'[3]CONT-RA10633'!H86</f>
        <v>0</v>
      </c>
      <c r="E85" s="211">
        <f>'[3]CONT-RA10633'!K86</f>
        <v>0</v>
      </c>
      <c r="F85" s="211">
        <f>'[3]CONT-RA10633'!N86</f>
        <v>0</v>
      </c>
      <c r="G85" s="211">
        <f>'[3]CONT-RA10633'!O86</f>
        <v>0</v>
      </c>
      <c r="H85" s="211">
        <f>'[3]CONT-RA10633'!R86</f>
        <v>28900</v>
      </c>
      <c r="I85" s="211">
        <f>'[3]CONT-RA10633'!S86</f>
        <v>0</v>
      </c>
      <c r="K85" s="211">
        <f>'[3]CONT-RA10633'!AA86</f>
        <v>0</v>
      </c>
      <c r="L85" s="211">
        <f t="shared" si="14"/>
        <v>28900</v>
      </c>
      <c r="M85" s="211">
        <f t="shared" si="12"/>
        <v>28900</v>
      </c>
    </row>
    <row r="86" spans="1:13" ht="20.100000000000001" hidden="1" customHeight="1" x14ac:dyDescent="0.3">
      <c r="A86" s="18" t="s">
        <v>84</v>
      </c>
      <c r="B86" s="75">
        <f>'[3]CONT-RA10633'!B87</f>
        <v>0</v>
      </c>
      <c r="C86" s="211">
        <f>'[3]CONT-RA10633'!E87</f>
        <v>0</v>
      </c>
      <c r="D86" s="211">
        <f>'[3]CONT-RA10633'!H87</f>
        <v>0</v>
      </c>
      <c r="E86" s="211">
        <f>'[3]CONT-RA10633'!K87</f>
        <v>0</v>
      </c>
      <c r="F86" s="211">
        <f>'[3]CONT-RA10633'!N87</f>
        <v>0</v>
      </c>
      <c r="G86" s="211">
        <f>'[3]CONT-RA10633'!O87</f>
        <v>0</v>
      </c>
      <c r="H86" s="211">
        <f>'[3]CONT-RA10633'!R87</f>
        <v>0</v>
      </c>
      <c r="I86" s="211">
        <f>'[3]CONT-RA10633'!S87</f>
        <v>0</v>
      </c>
      <c r="K86" s="211">
        <f>'[3]CONT-RA10633'!AA87</f>
        <v>0</v>
      </c>
      <c r="L86" s="211">
        <f t="shared" si="14"/>
        <v>0</v>
      </c>
      <c r="M86" s="211">
        <f t="shared" si="12"/>
        <v>0</v>
      </c>
    </row>
    <row r="87" spans="1:13" ht="20.100000000000001" hidden="1" customHeight="1" x14ac:dyDescent="0.3">
      <c r="A87" s="18" t="s">
        <v>85</v>
      </c>
      <c r="B87" s="75">
        <f>'[3]CONT-RA10633'!B88</f>
        <v>0</v>
      </c>
      <c r="C87" s="211">
        <f>'[3]CONT-RA10633'!E88</f>
        <v>0</v>
      </c>
      <c r="D87" s="211">
        <f>'[3]CONT-RA10633'!H88</f>
        <v>0</v>
      </c>
      <c r="E87" s="211">
        <f>'[3]CONT-RA10633'!K88</f>
        <v>0</v>
      </c>
      <c r="F87" s="211">
        <f>'[3]CONT-RA10633'!N88</f>
        <v>0</v>
      </c>
      <c r="G87" s="211">
        <f>'[3]CONT-RA10633'!O88</f>
        <v>0</v>
      </c>
      <c r="H87" s="211">
        <f>'[3]CONT-RA10633'!R88</f>
        <v>0</v>
      </c>
      <c r="I87" s="211">
        <f>'[3]CONT-RA10633'!S88</f>
        <v>0</v>
      </c>
      <c r="K87" s="211">
        <f>'[3]CONT-RA10633'!AA88</f>
        <v>0</v>
      </c>
      <c r="L87" s="211">
        <f t="shared" si="14"/>
        <v>0</v>
      </c>
      <c r="M87" s="211">
        <f t="shared" si="12"/>
        <v>0</v>
      </c>
    </row>
    <row r="88" spans="1:13" ht="20.100000000000001" hidden="1" customHeight="1" x14ac:dyDescent="0.3">
      <c r="A88" s="228"/>
      <c r="B88" s="75"/>
    </row>
    <row r="89" spans="1:13" ht="13.5" customHeight="1" x14ac:dyDescent="0.3">
      <c r="A89" s="228"/>
      <c r="B89" s="234"/>
    </row>
    <row r="90" spans="1:13" ht="20.100000000000001" customHeight="1" x14ac:dyDescent="0.3">
      <c r="A90" s="73" t="s">
        <v>147</v>
      </c>
      <c r="B90" s="75">
        <f>'[3]CONT-RA10633'!B90</f>
        <v>0</v>
      </c>
      <c r="C90" s="211">
        <f>'[3]CONT-RA10633'!E90</f>
        <v>871002</v>
      </c>
      <c r="D90" s="211">
        <f>'[3]CONT-RA10633'!H90</f>
        <v>0</v>
      </c>
      <c r="E90" s="211">
        <f>'[3]CONT-RA10633'!K90</f>
        <v>0</v>
      </c>
      <c r="F90" s="211">
        <f>'[3]CONT-RA10633'!N90</f>
        <v>0</v>
      </c>
      <c r="G90" s="211">
        <f>'[3]CONT-RA10633'!O90</f>
        <v>0</v>
      </c>
      <c r="H90" s="211">
        <f>'[3]CONT-RA10633'!R90</f>
        <v>0</v>
      </c>
      <c r="I90" s="211">
        <f>'[3]CONT-RA10633'!S90</f>
        <v>0</v>
      </c>
      <c r="K90" s="211">
        <f>'[3]CONT-RA10633'!X90</f>
        <v>1321900</v>
      </c>
      <c r="L90" s="211">
        <f>SUM(C90:K90)</f>
        <v>2192902</v>
      </c>
      <c r="M90" s="211">
        <f>L90+B90</f>
        <v>2192902</v>
      </c>
    </row>
    <row r="91" spans="1:13" ht="21.75" customHeight="1" x14ac:dyDescent="0.3">
      <c r="A91" s="229" t="s">
        <v>288</v>
      </c>
      <c r="B91" s="235">
        <f t="shared" ref="B91:K91" si="15">SUM(B92:B93)</f>
        <v>0</v>
      </c>
      <c r="C91" s="235">
        <f t="shared" si="15"/>
        <v>0</v>
      </c>
      <c r="D91" s="235">
        <f t="shared" si="15"/>
        <v>5923565</v>
      </c>
      <c r="E91" s="235">
        <f t="shared" si="15"/>
        <v>0</v>
      </c>
      <c r="F91" s="235">
        <f t="shared" si="15"/>
        <v>0</v>
      </c>
      <c r="G91" s="235">
        <f t="shared" si="15"/>
        <v>0</v>
      </c>
      <c r="H91" s="235">
        <f t="shared" si="15"/>
        <v>0</v>
      </c>
      <c r="I91" s="235">
        <f t="shared" si="15"/>
        <v>0</v>
      </c>
      <c r="J91" s="235"/>
      <c r="K91" s="235">
        <f t="shared" si="15"/>
        <v>0</v>
      </c>
      <c r="L91" s="235">
        <f>SUM(L92:L93)</f>
        <v>5923565</v>
      </c>
      <c r="M91" s="235">
        <f>L91+B91</f>
        <v>5923565</v>
      </c>
    </row>
    <row r="92" spans="1:13" ht="20.100000000000001" hidden="1" customHeight="1" x14ac:dyDescent="0.3">
      <c r="A92" s="229" t="s">
        <v>149</v>
      </c>
      <c r="B92" s="236">
        <f>'[3]CONT-RA10633'!B92</f>
        <v>0</v>
      </c>
      <c r="C92" s="211">
        <f>'[3]CONT-RA10633'!E92</f>
        <v>0</v>
      </c>
      <c r="D92" s="211">
        <f>'[3]CONT-RA10633'!H92</f>
        <v>156293</v>
      </c>
      <c r="E92" s="211">
        <f>'[3]CONT-RA10633'!K92</f>
        <v>0</v>
      </c>
      <c r="F92" s="211">
        <f>'[3]CONT-RA10633'!N92</f>
        <v>0</v>
      </c>
      <c r="G92" s="211">
        <f>'[3]CONT-RA10633'!O92</f>
        <v>0</v>
      </c>
      <c r="H92" s="211">
        <f>'[3]CONT-RA10633'!R92</f>
        <v>0</v>
      </c>
      <c r="I92" s="211">
        <f>'[3]CONT-RA10633'!S92</f>
        <v>0</v>
      </c>
      <c r="K92" s="211">
        <f>'[3]CONT-RA10633'!AA92</f>
        <v>0</v>
      </c>
      <c r="L92" s="211">
        <f>SUM(C92:K92)</f>
        <v>156293</v>
      </c>
      <c r="M92" s="211">
        <f>L92+B92</f>
        <v>156293</v>
      </c>
    </row>
    <row r="93" spans="1:13" ht="20.100000000000001" hidden="1" customHeight="1" x14ac:dyDescent="0.3">
      <c r="A93" s="229" t="s">
        <v>150</v>
      </c>
      <c r="B93" s="236">
        <f>'[3]CONT-RA10633'!B93</f>
        <v>0</v>
      </c>
      <c r="C93" s="211">
        <f>'[3]CONT-RA10633'!E93</f>
        <v>0</v>
      </c>
      <c r="D93" s="211">
        <f>'[3]CONT-RA10633'!H93</f>
        <v>5767272</v>
      </c>
      <c r="E93" s="211">
        <f>'[3]CONT-RA10633'!K93</f>
        <v>0</v>
      </c>
      <c r="F93" s="211">
        <f>'[3]CONT-RA10633'!N93</f>
        <v>0</v>
      </c>
      <c r="G93" s="211">
        <f>'[3]CONT-RA10633'!O93</f>
        <v>0</v>
      </c>
      <c r="H93" s="211">
        <f>'[3]CONT-RA10633'!R93</f>
        <v>0</v>
      </c>
      <c r="I93" s="211">
        <f>'[3]CONT-RA10633'!S93</f>
        <v>0</v>
      </c>
      <c r="K93" s="211">
        <f>'[3]CONT-RA10633'!AA93</f>
        <v>0</v>
      </c>
      <c r="L93" s="211">
        <f>SUM(C93:K93)</f>
        <v>5767272</v>
      </c>
      <c r="M93" s="211">
        <f>L93+B93</f>
        <v>5767272</v>
      </c>
    </row>
    <row r="94" spans="1:13" ht="20.100000000000001" hidden="1" customHeight="1" x14ac:dyDescent="0.3">
      <c r="A94" s="73" t="s">
        <v>325</v>
      </c>
      <c r="B94" s="75">
        <f>'[3]CONT-RA10633'!B94</f>
        <v>0</v>
      </c>
      <c r="C94" s="211">
        <f>'[3]CONT-RA10633'!E94</f>
        <v>0</v>
      </c>
      <c r="D94" s="211">
        <f>'[3]CONT-RA10633'!H94</f>
        <v>0</v>
      </c>
      <c r="E94" s="211">
        <f>'[3]CONT-RA10633'!K94</f>
        <v>0</v>
      </c>
      <c r="F94" s="211">
        <f>'[3]CONT-RA10633'!N94</f>
        <v>0</v>
      </c>
      <c r="G94" s="211">
        <f>'[3]CONT-RA10633'!O94</f>
        <v>0</v>
      </c>
      <c r="H94" s="211">
        <f>'[3]CONT-RA10633'!R94</f>
        <v>0</v>
      </c>
      <c r="I94" s="211">
        <f>'[3]CONT-RA10633'!S94</f>
        <v>0</v>
      </c>
      <c r="K94" s="211">
        <f>'[3]CONT-RA10633'!AA94</f>
        <v>0</v>
      </c>
      <c r="L94" s="211">
        <f>SUM(C94:K94)</f>
        <v>0</v>
      </c>
      <c r="M94" s="211">
        <f>L94+B94</f>
        <v>0</v>
      </c>
    </row>
    <row r="95" spans="1:13" ht="20.100000000000001" hidden="1" customHeight="1" x14ac:dyDescent="0.3">
      <c r="A95" s="228"/>
      <c r="B95" s="75"/>
    </row>
    <row r="96" spans="1:13" ht="22.5" customHeight="1" thickBot="1" x14ac:dyDescent="0.35">
      <c r="A96" s="230" t="s">
        <v>13</v>
      </c>
      <c r="B96" s="237">
        <f t="shared" ref="B96:M96" si="16">SUM(B6:B12)+SUM(B15:B20)+SUM(B23:B25)+SUM(B28:B29)+SUM(B32:B48)+B91+B90+B94+B95</f>
        <v>27482383</v>
      </c>
      <c r="C96" s="237">
        <f t="shared" si="16"/>
        <v>871002</v>
      </c>
      <c r="D96" s="237">
        <f t="shared" si="16"/>
        <v>5923565</v>
      </c>
      <c r="E96" s="237">
        <f t="shared" si="16"/>
        <v>41026</v>
      </c>
      <c r="F96" s="237">
        <f t="shared" si="16"/>
        <v>2234</v>
      </c>
      <c r="G96" s="237">
        <f t="shared" si="16"/>
        <v>390034</v>
      </c>
      <c r="H96" s="237">
        <f t="shared" si="16"/>
        <v>777322</v>
      </c>
      <c r="I96" s="237">
        <f t="shared" si="16"/>
        <v>24967</v>
      </c>
      <c r="J96" s="237">
        <f t="shared" si="16"/>
        <v>82595</v>
      </c>
      <c r="K96" s="237">
        <f t="shared" si="16"/>
        <v>4424422</v>
      </c>
      <c r="L96" s="237">
        <f t="shared" si="16"/>
        <v>12537167</v>
      </c>
      <c r="M96" s="237">
        <f t="shared" si="16"/>
        <v>40019550</v>
      </c>
    </row>
    <row r="97" spans="4:11" ht="12" customHeight="1" thickTop="1" x14ac:dyDescent="0.3">
      <c r="D97" s="64"/>
    </row>
    <row r="98" spans="4:11" ht="12" customHeight="1" x14ac:dyDescent="0.3">
      <c r="D98" s="64"/>
      <c r="K98" s="236"/>
    </row>
    <row r="99" spans="4:11" ht="12" customHeight="1" x14ac:dyDescent="0.3">
      <c r="D99" s="64"/>
      <c r="I99" s="64"/>
      <c r="J99" s="64"/>
      <c r="K99" s="64"/>
    </row>
    <row r="100" spans="4:11" ht="12" customHeight="1" x14ac:dyDescent="0.3">
      <c r="D100" s="64"/>
      <c r="I100" s="64"/>
      <c r="J100" s="64"/>
      <c r="K100" s="64"/>
    </row>
    <row r="101" spans="4:11" ht="12" customHeight="1" x14ac:dyDescent="0.3">
      <c r="D101" s="64"/>
      <c r="I101" s="64"/>
      <c r="J101" s="64"/>
      <c r="K101" s="64"/>
    </row>
    <row r="102" spans="4:11" ht="12" customHeight="1" x14ac:dyDescent="0.3">
      <c r="D102" s="64"/>
      <c r="I102" s="64"/>
      <c r="J102" s="64"/>
      <c r="K102" s="64"/>
    </row>
    <row r="103" spans="4:11" ht="12" customHeight="1" x14ac:dyDescent="0.3">
      <c r="D103" s="64"/>
      <c r="I103" s="64"/>
      <c r="J103" s="64"/>
      <c r="K103" s="64"/>
    </row>
    <row r="104" spans="4:11" ht="12" customHeight="1" x14ac:dyDescent="0.3">
      <c r="D104" s="64"/>
      <c r="I104" s="64"/>
      <c r="J104" s="64"/>
      <c r="K104" s="64"/>
    </row>
    <row r="105" spans="4:11" ht="12" customHeight="1" x14ac:dyDescent="0.3">
      <c r="D105" s="64"/>
      <c r="I105" s="64"/>
      <c r="J105" s="64"/>
      <c r="K105" s="64"/>
    </row>
    <row r="106" spans="4:11" ht="12" customHeight="1" x14ac:dyDescent="0.3">
      <c r="D106" s="64"/>
      <c r="I106" s="64"/>
      <c r="J106" s="64"/>
      <c r="K106" s="64"/>
    </row>
    <row r="107" spans="4:11" ht="12" customHeight="1" x14ac:dyDescent="0.3">
      <c r="D107" s="238"/>
      <c r="I107" s="64"/>
      <c r="J107" s="64"/>
      <c r="K107" s="64"/>
    </row>
    <row r="108" spans="4:11" ht="12" customHeight="1" x14ac:dyDescent="0.3">
      <c r="D108" s="64"/>
      <c r="I108" s="64"/>
      <c r="J108" s="64"/>
      <c r="K108" s="64"/>
    </row>
    <row r="109" spans="4:11" ht="12" customHeight="1" x14ac:dyDescent="0.3">
      <c r="D109" s="64"/>
      <c r="I109" s="64"/>
      <c r="J109" s="64"/>
      <c r="K109" s="64"/>
    </row>
    <row r="110" spans="4:11" s="211" customFormat="1" ht="12" customHeight="1" x14ac:dyDescent="0.3">
      <c r="D110" s="64"/>
      <c r="I110" s="64"/>
      <c r="J110" s="64"/>
      <c r="K110" s="64"/>
    </row>
    <row r="111" spans="4:11" s="211" customFormat="1" ht="12" customHeight="1" x14ac:dyDescent="0.3">
      <c r="D111" s="64"/>
      <c r="I111" s="64"/>
      <c r="J111" s="64"/>
      <c r="K111" s="64"/>
    </row>
    <row r="112" spans="4:11" s="211" customFormat="1" ht="12" customHeight="1" x14ac:dyDescent="0.3">
      <c r="D112" s="64"/>
      <c r="I112" s="64"/>
      <c r="J112" s="64"/>
      <c r="K112" s="64"/>
    </row>
    <row r="113" spans="1:11" s="211" customFormat="1" ht="12" customHeight="1" x14ac:dyDescent="0.3">
      <c r="I113" s="64"/>
      <c r="J113" s="64"/>
      <c r="K113" s="64"/>
    </row>
    <row r="114" spans="1:11" s="211" customFormat="1" ht="12" customHeight="1" x14ac:dyDescent="0.3">
      <c r="I114" s="64"/>
      <c r="J114" s="64"/>
      <c r="K114" s="64"/>
    </row>
    <row r="115" spans="1:11" s="211" customFormat="1" ht="12" customHeight="1" x14ac:dyDescent="0.3">
      <c r="K115" s="64"/>
    </row>
    <row r="116" spans="1:11" s="211" customFormat="1" ht="12" customHeight="1" x14ac:dyDescent="0.3">
      <c r="A116" s="53"/>
      <c r="B116" s="53"/>
      <c r="C116" s="53"/>
      <c r="K116" s="64"/>
    </row>
    <row r="117" spans="1:11" s="211" customFormat="1" ht="12" customHeight="1" x14ac:dyDescent="0.3">
      <c r="K117" s="64"/>
    </row>
    <row r="118" spans="1:11" s="211" customFormat="1" ht="12" customHeight="1" x14ac:dyDescent="0.3">
      <c r="K118" s="64"/>
    </row>
    <row r="119" spans="1:11" s="211" customFormat="1" ht="12" customHeight="1" x14ac:dyDescent="0.3">
      <c r="K119" s="64"/>
    </row>
    <row r="120" spans="1:11" s="211" customFormat="1" ht="12" customHeight="1" x14ac:dyDescent="0.3">
      <c r="K120" s="64"/>
    </row>
  </sheetData>
  <printOptions gridLines="1"/>
  <pageMargins left="0.43" right="0.25" top="0.94" bottom="0.35" header="0.23" footer="0.19"/>
  <pageSetup paperSize="9" scale="75" orientation="portrait" r:id="rId1"/>
  <headerFooter alignWithMargins="0">
    <oddFooter>&amp;L&amp;7                        &amp;D/&amp;T&amp;CPage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sum</vt:lpstr>
      <vt:lpstr>byDept.</vt:lpstr>
      <vt:lpstr>adjustments</vt:lpstr>
      <vt:lpstr>ALL SOURCES</vt:lpstr>
      <vt:lpstr>SPFs-RA10651</vt:lpstr>
      <vt:lpstr>UF</vt:lpstr>
      <vt:lpstr>SUPPL</vt:lpstr>
      <vt:lpstr>AUTO</vt:lpstr>
      <vt:lpstr>CONT.</vt:lpstr>
      <vt:lpstr>adjustments!Print_Area</vt:lpstr>
      <vt:lpstr>'ALL SOURCES'!Print_Area</vt:lpstr>
      <vt:lpstr>AUTO!Print_Area</vt:lpstr>
      <vt:lpstr>byDept.!Print_Area</vt:lpstr>
      <vt:lpstr>CONT.!Print_Area</vt:lpstr>
      <vt:lpstr>'SPFs-RA10651'!Print_Area</vt:lpstr>
      <vt:lpstr>sum!Print_Area</vt:lpstr>
      <vt:lpstr>SUPPL!Print_Area</vt:lpstr>
      <vt:lpstr>UF!Print_Area</vt:lpstr>
      <vt:lpstr>adjustments!Print_Titles</vt:lpstr>
      <vt:lpstr>'ALL SOURCES'!Print_Titles</vt:lpstr>
      <vt:lpstr>AUTO!Print_Titles</vt:lpstr>
      <vt:lpstr>byDept.!Print_Titles</vt:lpstr>
      <vt:lpstr>CONT.!Print_Titles</vt:lpstr>
      <vt:lpstr>'SPFs-RA10651'!Print_Titles</vt:lpstr>
      <vt:lpstr>SUPPL!Print_Titles</vt:lpstr>
      <vt:lpstr>UF!Print_Titles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oregner</dc:creator>
  <cp:lastModifiedBy>Ma. Salvacion M. Axalan</cp:lastModifiedBy>
  <cp:lastPrinted>2015-09-07T06:56:27Z</cp:lastPrinted>
  <dcterms:created xsi:type="dcterms:W3CDTF">2012-05-10T01:12:58Z</dcterms:created>
  <dcterms:modified xsi:type="dcterms:W3CDTF">2015-09-07T06:57:59Z</dcterms:modified>
</cp:coreProperties>
</file>